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000" windowHeight="9735" tabRatio="948" firstSheet="1" activeTab="1"/>
  </bookViews>
  <sheets>
    <sheet name="1.pielikums" sheetId="1" state="hidden" r:id="rId1"/>
    <sheet name="01.2.1." sheetId="34" r:id="rId2"/>
    <sheet name="01.3.3." sheetId="3" r:id="rId3"/>
    <sheet name="01.3.3. (2)" sheetId="24" r:id="rId4"/>
    <sheet name="03.1.3." sheetId="4" r:id="rId5"/>
    <sheet name="04.1.2." sheetId="5" r:id="rId6"/>
    <sheet name="04.1.5." sheetId="6" r:id="rId7"/>
    <sheet name="04.1.6." sheetId="7" r:id="rId8"/>
    <sheet name="04.1.14." sheetId="25" r:id="rId9"/>
    <sheet name="06.1.1." sheetId="8" r:id="rId10"/>
    <sheet name="06.1.4." sheetId="9" r:id="rId11"/>
    <sheet name="06.1.7." sheetId="10" r:id="rId12"/>
    <sheet name="06.1.7. (2)" sheetId="31" r:id="rId13"/>
    <sheet name="08.1.3." sheetId="11" r:id="rId14"/>
    <sheet name="08.1.5." sheetId="12" r:id="rId15"/>
    <sheet name="08.1.10." sheetId="32" r:id="rId16"/>
    <sheet name="08.5.1." sheetId="30" r:id="rId17"/>
    <sheet name="09.1.7." sheetId="26" r:id="rId18"/>
    <sheet name="09.1.9." sheetId="13" r:id="rId19"/>
    <sheet name="09.5.1." sheetId="14" r:id="rId20"/>
    <sheet name="09.7.1." sheetId="15" r:id="rId21"/>
    <sheet name="09.8.1." sheetId="16" r:id="rId22"/>
    <sheet name="09.15.1." sheetId="23" r:id="rId23"/>
    <sheet name="09.24.1." sheetId="27" r:id="rId24"/>
    <sheet name="09.26.1." sheetId="22" r:id="rId25"/>
    <sheet name="10.2.10." sheetId="2" r:id="rId26"/>
    <sheet name="7.piel." sheetId="17" r:id="rId27"/>
    <sheet name="10.piel." sheetId="18" r:id="rId28"/>
    <sheet name="10.piel. (2)" sheetId="33" r:id="rId29"/>
    <sheet name="15.piel." sheetId="19" r:id="rId30"/>
    <sheet name="20.piel." sheetId="29" r:id="rId31"/>
    <sheet name="21.piel." sheetId="20" r:id="rId32"/>
    <sheet name="22.piel." sheetId="28" r:id="rId33"/>
    <sheet name="22.piel. (2)" sheetId="35" r:id="rId34"/>
    <sheet name="34.piel." sheetId="21" r:id="rId35"/>
    <sheet name="06.1.7. (3)" sheetId="36" r:id="rId36"/>
    <sheet name="10.1.1. (2)" sheetId="37" r:id="rId37"/>
    <sheet name="10.piel. (3)" sheetId="38" r:id="rId38"/>
  </sheets>
  <definedNames>
    <definedName name="_xlnm._FilterDatabase" localSheetId="1" hidden="1">'01.2.1.'!$A$18:$P$296</definedName>
    <definedName name="_xlnm._FilterDatabase" localSheetId="2" hidden="1">'01.3.3.'!$A$18:$P$296</definedName>
    <definedName name="_xlnm._FilterDatabase" localSheetId="3" hidden="1">'01.3.3. (2)'!$A$18:$P$296</definedName>
    <definedName name="_xlnm._FilterDatabase" localSheetId="4" hidden="1">'03.1.3.'!$A$18:$P$296</definedName>
    <definedName name="_xlnm._FilterDatabase" localSheetId="8" hidden="1">'04.1.14.'!$A$18:$P$296</definedName>
    <definedName name="_xlnm._FilterDatabase" localSheetId="5" hidden="1">'04.1.2.'!$A$18:$P$296</definedName>
    <definedName name="_xlnm._FilterDatabase" localSheetId="6" hidden="1">'04.1.5.'!$A$18:$P$296</definedName>
    <definedName name="_xlnm._FilterDatabase" localSheetId="7" hidden="1">'04.1.6.'!$A$18:$P$296</definedName>
    <definedName name="_xlnm._FilterDatabase" localSheetId="9" hidden="1">'06.1.1.'!$A$18:$P$296</definedName>
    <definedName name="_xlnm._FilterDatabase" localSheetId="10" hidden="1">'06.1.4.'!$A$18:$P$296</definedName>
    <definedName name="_xlnm._FilterDatabase" localSheetId="11" hidden="1">'06.1.7.'!$A$18:$P$296</definedName>
    <definedName name="_xlnm._FilterDatabase" localSheetId="12" hidden="1">'06.1.7. (2)'!$A$18:$P$296</definedName>
    <definedName name="_xlnm._FilterDatabase" localSheetId="35" hidden="1">'06.1.7. (3)'!$A$18:$P$296</definedName>
    <definedName name="_xlnm._FilterDatabase" localSheetId="15" hidden="1">'08.1.10.'!$A$18:$P$296</definedName>
    <definedName name="_xlnm._FilterDatabase" localSheetId="13" hidden="1">'08.1.3.'!$A$18:$P$296</definedName>
    <definedName name="_xlnm._FilterDatabase" localSheetId="14" hidden="1">'08.1.5.'!$A$18:$P$296</definedName>
    <definedName name="_xlnm._FilterDatabase" localSheetId="16" hidden="1">'08.5.1.'!$A$18:$P$296</definedName>
    <definedName name="_xlnm._FilterDatabase" localSheetId="17" hidden="1">'09.1.7.'!$A$18:$P$296</definedName>
    <definedName name="_xlnm._FilterDatabase" localSheetId="18" hidden="1">'09.1.9.'!$A$18:$P$296</definedName>
    <definedName name="_xlnm._FilterDatabase" localSheetId="22" hidden="1">'09.15.1.'!$A$18:$P$296</definedName>
    <definedName name="_xlnm._FilterDatabase" localSheetId="23" hidden="1">'09.24.1.'!$A$18:$P$296</definedName>
    <definedName name="_xlnm._FilterDatabase" localSheetId="24" hidden="1">'09.26.1.'!$A$18:$P$296</definedName>
    <definedName name="_xlnm._FilterDatabase" localSheetId="19" hidden="1">'09.5.1.'!$A$18:$P$296</definedName>
    <definedName name="_xlnm._FilterDatabase" localSheetId="20" hidden="1">'09.7.1.'!$A$18:$P$296</definedName>
    <definedName name="_xlnm._FilterDatabase" localSheetId="21" hidden="1">'09.8.1.'!$A$18:$P$296</definedName>
    <definedName name="_xlnm._FilterDatabase" localSheetId="0" hidden="1">'1.pielikums'!$A$18:$P$296</definedName>
    <definedName name="_xlnm._FilterDatabase" localSheetId="36" hidden="1">'10.1.1. (2)'!$A$18:$P$296</definedName>
    <definedName name="_xlnm._FilterDatabase" localSheetId="25" hidden="1">'10.2.10.'!$A$18:$P$296</definedName>
    <definedName name="_xlnm._FilterDatabase" localSheetId="30" hidden="1">'20.piel.'!$A$54:$I$101</definedName>
    <definedName name="_xlnm._FilterDatabase" localSheetId="32" hidden="1">'22.piel.'!$D$14:$D$132</definedName>
    <definedName name="_xlnm._FilterDatabase" localSheetId="33" hidden="1">'22.piel. (2)'!$A$11:$J$132</definedName>
    <definedName name="_xlnm.Print_Area" localSheetId="0">'1.pielikums'!$A$1:$P$305</definedName>
    <definedName name="_xlnm.Print_Titles" localSheetId="1">'01.2.1.'!$18:$18</definedName>
    <definedName name="_xlnm.Print_Titles" localSheetId="2">'01.3.3.'!$18:$18</definedName>
    <definedName name="_xlnm.Print_Titles" localSheetId="3">'01.3.3. (2)'!$18:$18</definedName>
    <definedName name="_xlnm.Print_Titles" localSheetId="4">'03.1.3.'!$18:$18</definedName>
    <definedName name="_xlnm.Print_Titles" localSheetId="8">'04.1.14.'!$18:$18</definedName>
    <definedName name="_xlnm.Print_Titles" localSheetId="5">'04.1.2.'!$18:$18</definedName>
    <definedName name="_xlnm.Print_Titles" localSheetId="6">'04.1.5.'!$18:$18</definedName>
    <definedName name="_xlnm.Print_Titles" localSheetId="7">'04.1.6.'!$18:$18</definedName>
    <definedName name="_xlnm.Print_Titles" localSheetId="9">'06.1.1.'!$18:$18</definedName>
    <definedName name="_xlnm.Print_Titles" localSheetId="10">'06.1.4.'!$18:$18</definedName>
    <definedName name="_xlnm.Print_Titles" localSheetId="11">'06.1.7.'!$18:$18</definedName>
    <definedName name="_xlnm.Print_Titles" localSheetId="12">'06.1.7. (2)'!$18:$18</definedName>
    <definedName name="_xlnm.Print_Titles" localSheetId="35">'06.1.7. (3)'!$18:$18</definedName>
    <definedName name="_xlnm.Print_Titles" localSheetId="15">'08.1.10.'!$18:$18</definedName>
    <definedName name="_xlnm.Print_Titles" localSheetId="13">'08.1.3.'!$18:$18</definedName>
    <definedName name="_xlnm.Print_Titles" localSheetId="14">'08.1.5.'!$18:$18</definedName>
    <definedName name="_xlnm.Print_Titles" localSheetId="16">'08.5.1.'!$18:$18</definedName>
    <definedName name="_xlnm.Print_Titles" localSheetId="17">'09.1.7.'!$18:$18</definedName>
    <definedName name="_xlnm.Print_Titles" localSheetId="18">'09.1.9.'!$18:$18</definedName>
    <definedName name="_xlnm.Print_Titles" localSheetId="23">'09.24.1.'!$18:$18</definedName>
    <definedName name="_xlnm.Print_Titles" localSheetId="24">'09.26.1.'!$18:$18</definedName>
    <definedName name="_xlnm.Print_Titles" localSheetId="19">'09.5.1.'!$18:$18</definedName>
    <definedName name="_xlnm.Print_Titles" localSheetId="20">'09.7.1.'!$18:$18</definedName>
    <definedName name="_xlnm.Print_Titles" localSheetId="21">'09.8.1.'!$18:$18</definedName>
    <definedName name="_xlnm.Print_Titles" localSheetId="0">'1.pielikums'!$18:$18</definedName>
    <definedName name="_xlnm.Print_Titles" localSheetId="36">'10.1.1. (2)'!$18:$18</definedName>
    <definedName name="_xlnm.Print_Titles" localSheetId="25">'10.2.10.'!$18:$18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8" i="38" l="1"/>
  <c r="G147" i="38"/>
  <c r="G146" i="38"/>
  <c r="G144" i="38" s="1"/>
  <c r="G145" i="38"/>
  <c r="F144" i="38"/>
  <c r="E144" i="38"/>
  <c r="G139" i="38"/>
  <c r="G138" i="38"/>
  <c r="G137" i="38"/>
  <c r="G136" i="38"/>
  <c r="G135" i="38"/>
  <c r="G134" i="38"/>
  <c r="G133" i="38"/>
  <c r="G132" i="38"/>
  <c r="G131" i="38" s="1"/>
  <c r="F131" i="38"/>
  <c r="E131" i="38"/>
  <c r="G126" i="38"/>
  <c r="G125" i="38"/>
  <c r="G124" i="38"/>
  <c r="G123" i="38"/>
  <c r="G122" i="38"/>
  <c r="G121" i="38"/>
  <c r="G120" i="38"/>
  <c r="G119" i="38"/>
  <c r="G118" i="38"/>
  <c r="G117" i="38"/>
  <c r="G116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 s="1"/>
  <c r="F102" i="38"/>
  <c r="E102" i="38"/>
  <c r="G97" i="38"/>
  <c r="G96" i="38"/>
  <c r="G95" i="38"/>
  <c r="G94" i="38"/>
  <c r="G93" i="38"/>
  <c r="G92" i="38"/>
  <c r="G91" i="38"/>
  <c r="G90" i="38"/>
  <c r="G89" i="38"/>
  <c r="G88" i="38"/>
  <c r="G87" i="38" s="1"/>
  <c r="F87" i="38"/>
  <c r="E87" i="38"/>
  <c r="G82" i="38"/>
  <c r="G81" i="38"/>
  <c r="G80" i="38"/>
  <c r="G79" i="38"/>
  <c r="G78" i="38"/>
  <c r="F78" i="38"/>
  <c r="E78" i="38"/>
  <c r="G73" i="38"/>
  <c r="G72" i="38"/>
  <c r="G71" i="38" s="1"/>
  <c r="F71" i="38"/>
  <c r="E71" i="38"/>
  <c r="G66" i="38"/>
  <c r="G64" i="38" s="1"/>
  <c r="G65" i="38"/>
  <c r="F64" i="38"/>
  <c r="E64" i="38"/>
  <c r="G59" i="38"/>
  <c r="G58" i="38"/>
  <c r="G57" i="38"/>
  <c r="G56" i="38"/>
  <c r="G53" i="38" s="1"/>
  <c r="G55" i="38"/>
  <c r="G54" i="38"/>
  <c r="F53" i="38"/>
  <c r="E53" i="38"/>
  <c r="G48" i="38"/>
  <c r="G47" i="38"/>
  <c r="G46" i="38"/>
  <c r="G45" i="38"/>
  <c r="G44" i="38"/>
  <c r="G43" i="38"/>
  <c r="G42" i="38"/>
  <c r="G41" i="38"/>
  <c r="G40" i="38"/>
  <c r="G39" i="38"/>
  <c r="G38" i="38"/>
  <c r="G37" i="38"/>
  <c r="G36" i="38"/>
  <c r="G35" i="38"/>
  <c r="F35" i="38"/>
  <c r="E35" i="38"/>
  <c r="G30" i="38"/>
  <c r="G29" i="38"/>
  <c r="F29" i="38"/>
  <c r="E29" i="38"/>
  <c r="G24" i="38"/>
  <c r="G23" i="38"/>
  <c r="G22" i="38" s="1"/>
  <c r="F22" i="38"/>
  <c r="E22" i="38"/>
  <c r="G17" i="38"/>
  <c r="G16" i="38"/>
  <c r="G15" i="38"/>
  <c r="G14" i="38"/>
  <c r="G13" i="38"/>
  <c r="F13" i="38"/>
  <c r="E13" i="38"/>
  <c r="O296" i="37"/>
  <c r="L296" i="37"/>
  <c r="I296" i="37"/>
  <c r="C296" i="37" s="1"/>
  <c r="F296" i="37"/>
  <c r="O295" i="37"/>
  <c r="L295" i="37"/>
  <c r="I295" i="37"/>
  <c r="F295" i="37"/>
  <c r="C295" i="37"/>
  <c r="O294" i="37"/>
  <c r="L294" i="37"/>
  <c r="I294" i="37"/>
  <c r="F294" i="37"/>
  <c r="C294" i="37" s="1"/>
  <c r="O293" i="37"/>
  <c r="L293" i="37"/>
  <c r="I293" i="37"/>
  <c r="F293" i="37"/>
  <c r="C293" i="37" s="1"/>
  <c r="O292" i="37"/>
  <c r="L292" i="37"/>
  <c r="I292" i="37"/>
  <c r="C292" i="37" s="1"/>
  <c r="F292" i="37"/>
  <c r="O291" i="37"/>
  <c r="O288" i="37" s="1"/>
  <c r="L291" i="37"/>
  <c r="I291" i="37"/>
  <c r="F291" i="37"/>
  <c r="C291" i="37"/>
  <c r="O290" i="37"/>
  <c r="L290" i="37"/>
  <c r="I290" i="37"/>
  <c r="F290" i="37"/>
  <c r="C290" i="37" s="1"/>
  <c r="O289" i="37"/>
  <c r="L289" i="37"/>
  <c r="L288" i="37" s="1"/>
  <c r="I289" i="37"/>
  <c r="F289" i="37"/>
  <c r="C289" i="37" s="1"/>
  <c r="N288" i="37"/>
  <c r="M288" i="37"/>
  <c r="K288" i="37"/>
  <c r="J288" i="37"/>
  <c r="I288" i="37"/>
  <c r="H288" i="37"/>
  <c r="G288" i="37"/>
  <c r="F288" i="37"/>
  <c r="E288" i="37"/>
  <c r="D288" i="37"/>
  <c r="O283" i="37"/>
  <c r="L283" i="37"/>
  <c r="I283" i="37"/>
  <c r="F283" i="37"/>
  <c r="C283" i="37"/>
  <c r="O282" i="37"/>
  <c r="O281" i="37" s="1"/>
  <c r="L282" i="37"/>
  <c r="I282" i="37"/>
  <c r="F282" i="37"/>
  <c r="F281" i="37" s="1"/>
  <c r="N281" i="37"/>
  <c r="M281" i="37"/>
  <c r="L281" i="37"/>
  <c r="K281" i="37"/>
  <c r="J281" i="37"/>
  <c r="I281" i="37"/>
  <c r="H281" i="37"/>
  <c r="G281" i="37"/>
  <c r="E281" i="37"/>
  <c r="D281" i="37"/>
  <c r="O280" i="37"/>
  <c r="L280" i="37"/>
  <c r="L279" i="37" s="1"/>
  <c r="I280" i="37"/>
  <c r="C280" i="37" s="1"/>
  <c r="F280" i="37"/>
  <c r="O279" i="37"/>
  <c r="N279" i="37"/>
  <c r="M279" i="37"/>
  <c r="K279" i="37"/>
  <c r="J279" i="37"/>
  <c r="H279" i="37"/>
  <c r="G279" i="37"/>
  <c r="F279" i="37"/>
  <c r="E279" i="37"/>
  <c r="D279" i="37"/>
  <c r="O278" i="37"/>
  <c r="L278" i="37"/>
  <c r="I278" i="37"/>
  <c r="F278" i="37"/>
  <c r="C278" i="37" s="1"/>
  <c r="O277" i="37"/>
  <c r="L277" i="37"/>
  <c r="I277" i="37"/>
  <c r="F277" i="37"/>
  <c r="C277" i="37" s="1"/>
  <c r="O276" i="37"/>
  <c r="L276" i="37"/>
  <c r="L275" i="37" s="1"/>
  <c r="I276" i="37"/>
  <c r="I275" i="37" s="1"/>
  <c r="C275" i="37" s="1"/>
  <c r="F276" i="37"/>
  <c r="C276" i="37" s="1"/>
  <c r="O275" i="37"/>
  <c r="N275" i="37"/>
  <c r="M275" i="37"/>
  <c r="K275" i="37"/>
  <c r="J275" i="37"/>
  <c r="H275" i="37"/>
  <c r="G275" i="37"/>
  <c r="F275" i="37"/>
  <c r="E275" i="37"/>
  <c r="D275" i="37"/>
  <c r="O274" i="37"/>
  <c r="L274" i="37"/>
  <c r="I274" i="37"/>
  <c r="F274" i="37"/>
  <c r="C274" i="37" s="1"/>
  <c r="O273" i="37"/>
  <c r="L273" i="37"/>
  <c r="I273" i="37"/>
  <c r="F273" i="37"/>
  <c r="C273" i="37" s="1"/>
  <c r="O272" i="37"/>
  <c r="L272" i="37"/>
  <c r="L271" i="37" s="1"/>
  <c r="L269" i="37" s="1"/>
  <c r="L268" i="37" s="1"/>
  <c r="I272" i="37"/>
  <c r="C272" i="37" s="1"/>
  <c r="F272" i="37"/>
  <c r="O271" i="37"/>
  <c r="N271" i="37"/>
  <c r="M271" i="37"/>
  <c r="K271" i="37"/>
  <c r="J271" i="37"/>
  <c r="H271" i="37"/>
  <c r="G271" i="37"/>
  <c r="F271" i="37"/>
  <c r="E271" i="37"/>
  <c r="D271" i="37"/>
  <c r="O270" i="37"/>
  <c r="O269" i="37" s="1"/>
  <c r="O268" i="37" s="1"/>
  <c r="L270" i="37"/>
  <c r="I270" i="37"/>
  <c r="F270" i="37"/>
  <c r="C270" i="37" s="1"/>
  <c r="E269" i="37"/>
  <c r="D269" i="37"/>
  <c r="N268" i="37"/>
  <c r="M268" i="37"/>
  <c r="K268" i="37"/>
  <c r="J268" i="37"/>
  <c r="H268" i="37"/>
  <c r="G268" i="37"/>
  <c r="E268" i="37"/>
  <c r="D268" i="37"/>
  <c r="O267" i="37"/>
  <c r="L267" i="37"/>
  <c r="I267" i="37"/>
  <c r="F267" i="37"/>
  <c r="C267" i="37" s="1"/>
  <c r="O266" i="37"/>
  <c r="L266" i="37"/>
  <c r="I266" i="37"/>
  <c r="F266" i="37"/>
  <c r="C266" i="37"/>
  <c r="O265" i="37"/>
  <c r="L265" i="37"/>
  <c r="I265" i="37"/>
  <c r="F265" i="37"/>
  <c r="C265" i="37"/>
  <c r="O264" i="37"/>
  <c r="L264" i="37"/>
  <c r="I264" i="37"/>
  <c r="F264" i="37"/>
  <c r="C264" i="37" s="1"/>
  <c r="O263" i="37"/>
  <c r="N263" i="37"/>
  <c r="M263" i="37"/>
  <c r="L263" i="37"/>
  <c r="K263" i="37"/>
  <c r="J263" i="37"/>
  <c r="I263" i="37"/>
  <c r="H263" i="37"/>
  <c r="G263" i="37"/>
  <c r="F263" i="37"/>
  <c r="C263" i="37" s="1"/>
  <c r="E263" i="37"/>
  <c r="D263" i="37"/>
  <c r="O262" i="37"/>
  <c r="L262" i="37"/>
  <c r="I262" i="37"/>
  <c r="F262" i="37"/>
  <c r="C262" i="37"/>
  <c r="O261" i="37"/>
  <c r="L261" i="37"/>
  <c r="I261" i="37"/>
  <c r="F261" i="37"/>
  <c r="C261" i="37" s="1"/>
  <c r="O260" i="37"/>
  <c r="O259" i="37" s="1"/>
  <c r="O258" i="37" s="1"/>
  <c r="C258" i="37" s="1"/>
  <c r="L260" i="37"/>
  <c r="I260" i="37"/>
  <c r="F260" i="37"/>
  <c r="C260" i="37" s="1"/>
  <c r="N259" i="37"/>
  <c r="M259" i="37"/>
  <c r="L259" i="37"/>
  <c r="K259" i="37"/>
  <c r="J259" i="37"/>
  <c r="I259" i="37"/>
  <c r="H259" i="37"/>
  <c r="G259" i="37"/>
  <c r="F259" i="37"/>
  <c r="C259" i="37" s="1"/>
  <c r="E259" i="37"/>
  <c r="D259" i="37"/>
  <c r="D258" i="37" s="1"/>
  <c r="N258" i="37"/>
  <c r="M258" i="37"/>
  <c r="L258" i="37"/>
  <c r="K258" i="37"/>
  <c r="J258" i="37"/>
  <c r="I258" i="37"/>
  <c r="H258" i="37"/>
  <c r="G258" i="37"/>
  <c r="F258" i="37"/>
  <c r="E258" i="37"/>
  <c r="O257" i="37"/>
  <c r="L257" i="37"/>
  <c r="I257" i="37"/>
  <c r="F257" i="37"/>
  <c r="C257" i="37" s="1"/>
  <c r="O256" i="37"/>
  <c r="L256" i="37"/>
  <c r="I256" i="37"/>
  <c r="C256" i="37" s="1"/>
  <c r="F256" i="37"/>
  <c r="O255" i="37"/>
  <c r="L255" i="37"/>
  <c r="I255" i="37"/>
  <c r="F255" i="37"/>
  <c r="C255" i="37" s="1"/>
  <c r="O254" i="37"/>
  <c r="L254" i="37"/>
  <c r="I254" i="37"/>
  <c r="F254" i="37"/>
  <c r="C254" i="37"/>
  <c r="O253" i="37"/>
  <c r="L253" i="37"/>
  <c r="I253" i="37"/>
  <c r="F253" i="37"/>
  <c r="C253" i="37" s="1"/>
  <c r="O252" i="37"/>
  <c r="L252" i="37"/>
  <c r="I252" i="37"/>
  <c r="I251" i="37" s="1"/>
  <c r="I250" i="37" s="1"/>
  <c r="F252" i="37"/>
  <c r="O251" i="37"/>
  <c r="O250" i="37" s="1"/>
  <c r="N251" i="37"/>
  <c r="M251" i="37"/>
  <c r="L251" i="37"/>
  <c r="K251" i="37"/>
  <c r="K250" i="37" s="1"/>
  <c r="K229" i="37" s="1"/>
  <c r="J251" i="37"/>
  <c r="H251" i="37"/>
  <c r="G251" i="37"/>
  <c r="G250" i="37" s="1"/>
  <c r="G229" i="37" s="1"/>
  <c r="F251" i="37"/>
  <c r="E251" i="37"/>
  <c r="D251" i="37"/>
  <c r="C251" i="37"/>
  <c r="N250" i="37"/>
  <c r="M250" i="37"/>
  <c r="L250" i="37"/>
  <c r="J250" i="37"/>
  <c r="H250" i="37"/>
  <c r="F250" i="37"/>
  <c r="E250" i="37"/>
  <c r="D250" i="37"/>
  <c r="O249" i="37"/>
  <c r="L249" i="37"/>
  <c r="I249" i="37"/>
  <c r="F249" i="37"/>
  <c r="C249" i="37" s="1"/>
  <c r="O248" i="37"/>
  <c r="L248" i="37"/>
  <c r="I248" i="37"/>
  <c r="F248" i="37"/>
  <c r="O247" i="37"/>
  <c r="O245" i="37" s="1"/>
  <c r="L247" i="37"/>
  <c r="I247" i="37"/>
  <c r="F247" i="37"/>
  <c r="C247" i="37"/>
  <c r="O246" i="37"/>
  <c r="L246" i="37"/>
  <c r="I246" i="37"/>
  <c r="F246" i="37"/>
  <c r="N245" i="37"/>
  <c r="M245" i="37"/>
  <c r="K245" i="37"/>
  <c r="J245" i="37"/>
  <c r="I245" i="37"/>
  <c r="H245" i="37"/>
  <c r="G245" i="37"/>
  <c r="E245" i="37"/>
  <c r="D245" i="37"/>
  <c r="O244" i="37"/>
  <c r="L244" i="37"/>
  <c r="C244" i="37" s="1"/>
  <c r="I244" i="37"/>
  <c r="F244" i="37"/>
  <c r="O243" i="37"/>
  <c r="L243" i="37"/>
  <c r="I243" i="37"/>
  <c r="F243" i="37"/>
  <c r="C243" i="37"/>
  <c r="O242" i="37"/>
  <c r="L242" i="37"/>
  <c r="I242" i="37"/>
  <c r="F242" i="37"/>
  <c r="C242" i="37" s="1"/>
  <c r="O241" i="37"/>
  <c r="L241" i="37"/>
  <c r="I241" i="37"/>
  <c r="F241" i="37"/>
  <c r="O240" i="37"/>
  <c r="L240" i="37"/>
  <c r="I240" i="37"/>
  <c r="F240" i="37"/>
  <c r="O239" i="37"/>
  <c r="O237" i="37" s="1"/>
  <c r="L239" i="37"/>
  <c r="I239" i="37"/>
  <c r="F239" i="37"/>
  <c r="C239" i="37"/>
  <c r="O238" i="37"/>
  <c r="L238" i="37"/>
  <c r="I238" i="37"/>
  <c r="F238" i="37"/>
  <c r="N237" i="37"/>
  <c r="M237" i="37"/>
  <c r="M230" i="37" s="1"/>
  <c r="M229" i="37" s="1"/>
  <c r="M193" i="37" s="1"/>
  <c r="K237" i="37"/>
  <c r="J237" i="37"/>
  <c r="I237" i="37"/>
  <c r="H237" i="37"/>
  <c r="G237" i="37"/>
  <c r="E237" i="37"/>
  <c r="E230" i="37" s="1"/>
  <c r="E229" i="37" s="1"/>
  <c r="E193" i="37" s="1"/>
  <c r="D237" i="37"/>
  <c r="O236" i="37"/>
  <c r="L236" i="37"/>
  <c r="C236" i="37" s="1"/>
  <c r="I236" i="37"/>
  <c r="F236" i="37"/>
  <c r="O235" i="37"/>
  <c r="O234" i="37" s="1"/>
  <c r="L235" i="37"/>
  <c r="I235" i="37"/>
  <c r="F235" i="37"/>
  <c r="C235" i="37"/>
  <c r="N234" i="37"/>
  <c r="M234" i="37"/>
  <c r="L234" i="37"/>
  <c r="K234" i="37"/>
  <c r="J234" i="37"/>
  <c r="I234" i="37"/>
  <c r="H234" i="37"/>
  <c r="G234" i="37"/>
  <c r="F234" i="37"/>
  <c r="E234" i="37"/>
  <c r="D234" i="37"/>
  <c r="O233" i="37"/>
  <c r="L233" i="37"/>
  <c r="I233" i="37"/>
  <c r="I232" i="37" s="1"/>
  <c r="I230" i="37" s="1"/>
  <c r="F233" i="37"/>
  <c r="O232" i="37"/>
  <c r="N232" i="37"/>
  <c r="N230" i="37" s="1"/>
  <c r="N229" i="37" s="1"/>
  <c r="M232" i="37"/>
  <c r="L232" i="37"/>
  <c r="K232" i="37"/>
  <c r="J232" i="37"/>
  <c r="J230" i="37" s="1"/>
  <c r="J229" i="37" s="1"/>
  <c r="H232" i="37"/>
  <c r="G232" i="37"/>
  <c r="F232" i="37"/>
  <c r="E232" i="37"/>
  <c r="D232" i="37"/>
  <c r="O231" i="37"/>
  <c r="L231" i="37"/>
  <c r="I231" i="37"/>
  <c r="F231" i="37"/>
  <c r="C231" i="37"/>
  <c r="K230" i="37"/>
  <c r="H230" i="37"/>
  <c r="H229" i="37" s="1"/>
  <c r="G230" i="37"/>
  <c r="D230" i="37"/>
  <c r="I229" i="37"/>
  <c r="O228" i="37"/>
  <c r="L228" i="37"/>
  <c r="C228" i="37" s="1"/>
  <c r="I228" i="37"/>
  <c r="F228" i="37"/>
  <c r="O227" i="37"/>
  <c r="O226" i="37" s="1"/>
  <c r="L227" i="37"/>
  <c r="I227" i="37"/>
  <c r="F227" i="37"/>
  <c r="C227" i="37"/>
  <c r="N226" i="37"/>
  <c r="M226" i="37"/>
  <c r="L226" i="37"/>
  <c r="C226" i="37" s="1"/>
  <c r="K226" i="37"/>
  <c r="J226" i="37"/>
  <c r="I226" i="37"/>
  <c r="H226" i="37"/>
  <c r="H203" i="37" s="1"/>
  <c r="G226" i="37"/>
  <c r="F226" i="37"/>
  <c r="E226" i="37"/>
  <c r="D226" i="37"/>
  <c r="D203" i="37" s="1"/>
  <c r="D194" i="37" s="1"/>
  <c r="O225" i="37"/>
  <c r="L225" i="37"/>
  <c r="I225" i="37"/>
  <c r="F225" i="37"/>
  <c r="O224" i="37"/>
  <c r="L224" i="37"/>
  <c r="C224" i="37" s="1"/>
  <c r="I224" i="37"/>
  <c r="F224" i="37"/>
  <c r="O223" i="37"/>
  <c r="L223" i="37"/>
  <c r="I223" i="37"/>
  <c r="F223" i="37"/>
  <c r="C223" i="37"/>
  <c r="O222" i="37"/>
  <c r="L222" i="37"/>
  <c r="I222" i="37"/>
  <c r="F222" i="37"/>
  <c r="C222" i="37" s="1"/>
  <c r="O221" i="37"/>
  <c r="L221" i="37"/>
  <c r="I221" i="37"/>
  <c r="F221" i="37"/>
  <c r="O220" i="37"/>
  <c r="L220" i="37"/>
  <c r="C220" i="37" s="1"/>
  <c r="I220" i="37"/>
  <c r="F220" i="37"/>
  <c r="O219" i="37"/>
  <c r="L219" i="37"/>
  <c r="I219" i="37"/>
  <c r="F219" i="37"/>
  <c r="C219" i="37"/>
  <c r="O218" i="37"/>
  <c r="L218" i="37"/>
  <c r="I218" i="37"/>
  <c r="F218" i="37"/>
  <c r="O217" i="37"/>
  <c r="L217" i="37"/>
  <c r="I217" i="37"/>
  <c r="F217" i="37"/>
  <c r="O216" i="37"/>
  <c r="L216" i="37"/>
  <c r="I216" i="37"/>
  <c r="F216" i="37"/>
  <c r="O215" i="37"/>
  <c r="N215" i="37"/>
  <c r="M215" i="37"/>
  <c r="K215" i="37"/>
  <c r="J215" i="37"/>
  <c r="H215" i="37"/>
  <c r="G215" i="37"/>
  <c r="E215" i="37"/>
  <c r="D215" i="37"/>
  <c r="O214" i="37"/>
  <c r="L214" i="37"/>
  <c r="I214" i="37"/>
  <c r="F214" i="37"/>
  <c r="C214" i="37" s="1"/>
  <c r="O213" i="37"/>
  <c r="L213" i="37"/>
  <c r="I213" i="37"/>
  <c r="F213" i="37"/>
  <c r="O212" i="37"/>
  <c r="L212" i="37"/>
  <c r="I212" i="37"/>
  <c r="C212" i="37" s="1"/>
  <c r="F212" i="37"/>
  <c r="O211" i="37"/>
  <c r="L211" i="37"/>
  <c r="I211" i="37"/>
  <c r="F211" i="37"/>
  <c r="C211" i="37"/>
  <c r="O210" i="37"/>
  <c r="L210" i="37"/>
  <c r="I210" i="37"/>
  <c r="F210" i="37"/>
  <c r="C210" i="37" s="1"/>
  <c r="O209" i="37"/>
  <c r="L209" i="37"/>
  <c r="I209" i="37"/>
  <c r="F209" i="37"/>
  <c r="O208" i="37"/>
  <c r="L208" i="37"/>
  <c r="I208" i="37"/>
  <c r="F208" i="37"/>
  <c r="O207" i="37"/>
  <c r="L207" i="37"/>
  <c r="I207" i="37"/>
  <c r="F207" i="37"/>
  <c r="C207" i="37"/>
  <c r="O206" i="37"/>
  <c r="L206" i="37"/>
  <c r="I206" i="37"/>
  <c r="F206" i="37"/>
  <c r="C206" i="37" s="1"/>
  <c r="O205" i="37"/>
  <c r="L205" i="37"/>
  <c r="I205" i="37"/>
  <c r="F205" i="37"/>
  <c r="N204" i="37"/>
  <c r="N203" i="37" s="1"/>
  <c r="N194" i="37" s="1"/>
  <c r="N193" i="37" s="1"/>
  <c r="M204" i="37"/>
  <c r="K204" i="37"/>
  <c r="J204" i="37"/>
  <c r="J203" i="37" s="1"/>
  <c r="J194" i="37" s="1"/>
  <c r="J193" i="37" s="1"/>
  <c r="H204" i="37"/>
  <c r="G204" i="37"/>
  <c r="F204" i="37"/>
  <c r="E204" i="37"/>
  <c r="D204" i="37"/>
  <c r="M203" i="37"/>
  <c r="K203" i="37"/>
  <c r="G203" i="37"/>
  <c r="E203" i="37"/>
  <c r="O202" i="37"/>
  <c r="L202" i="37"/>
  <c r="I202" i="37"/>
  <c r="F202" i="37"/>
  <c r="C202" i="37" s="1"/>
  <c r="O201" i="37"/>
  <c r="L201" i="37"/>
  <c r="I201" i="37"/>
  <c r="C201" i="37" s="1"/>
  <c r="F201" i="37"/>
  <c r="O200" i="37"/>
  <c r="L200" i="37"/>
  <c r="I200" i="37"/>
  <c r="F200" i="37"/>
  <c r="O199" i="37"/>
  <c r="O197" i="37" s="1"/>
  <c r="L199" i="37"/>
  <c r="I199" i="37"/>
  <c r="F199" i="37"/>
  <c r="C199" i="37"/>
  <c r="O198" i="37"/>
  <c r="L198" i="37"/>
  <c r="L197" i="37" s="1"/>
  <c r="I198" i="37"/>
  <c r="F198" i="37"/>
  <c r="N197" i="37"/>
  <c r="M197" i="37"/>
  <c r="M195" i="37" s="1"/>
  <c r="M194" i="37" s="1"/>
  <c r="K197" i="37"/>
  <c r="J197" i="37"/>
  <c r="I197" i="37"/>
  <c r="I195" i="37" s="1"/>
  <c r="H197" i="37"/>
  <c r="G197" i="37"/>
  <c r="E197" i="37"/>
  <c r="E195" i="37" s="1"/>
  <c r="E194" i="37" s="1"/>
  <c r="D197" i="37"/>
  <c r="O196" i="37"/>
  <c r="L196" i="37"/>
  <c r="I196" i="37"/>
  <c r="F196" i="37"/>
  <c r="C196" i="37" s="1"/>
  <c r="O195" i="37"/>
  <c r="N195" i="37"/>
  <c r="K195" i="37"/>
  <c r="K194" i="37" s="1"/>
  <c r="J195" i="37"/>
  <c r="H195" i="37"/>
  <c r="G195" i="37"/>
  <c r="D195" i="37"/>
  <c r="H194" i="37"/>
  <c r="O192" i="37"/>
  <c r="L192" i="37"/>
  <c r="I192" i="37"/>
  <c r="F192" i="37"/>
  <c r="O191" i="37"/>
  <c r="O190" i="37" s="1"/>
  <c r="N191" i="37"/>
  <c r="M191" i="37"/>
  <c r="K191" i="37"/>
  <c r="K190" i="37" s="1"/>
  <c r="J191" i="37"/>
  <c r="I191" i="37"/>
  <c r="H191" i="37"/>
  <c r="G191" i="37"/>
  <c r="G190" i="37" s="1"/>
  <c r="F191" i="37"/>
  <c r="E191" i="37"/>
  <c r="D191" i="37"/>
  <c r="N190" i="37"/>
  <c r="M190" i="37"/>
  <c r="J190" i="37"/>
  <c r="I190" i="37"/>
  <c r="H190" i="37"/>
  <c r="H186" i="37" s="1"/>
  <c r="F190" i="37"/>
  <c r="E190" i="37"/>
  <c r="D190" i="37"/>
  <c r="O189" i="37"/>
  <c r="L189" i="37"/>
  <c r="I189" i="37"/>
  <c r="I187" i="37" s="1"/>
  <c r="I186" i="37" s="1"/>
  <c r="F189" i="37"/>
  <c r="O188" i="37"/>
  <c r="L188" i="37"/>
  <c r="I188" i="37"/>
  <c r="F188" i="37"/>
  <c r="O187" i="37"/>
  <c r="O186" i="37" s="1"/>
  <c r="N187" i="37"/>
  <c r="M187" i="37"/>
  <c r="K187" i="37"/>
  <c r="J187" i="37"/>
  <c r="H187" i="37"/>
  <c r="G187" i="37"/>
  <c r="G186" i="37" s="1"/>
  <c r="F187" i="37"/>
  <c r="E187" i="37"/>
  <c r="D187" i="37"/>
  <c r="N186" i="37"/>
  <c r="M186" i="37"/>
  <c r="J186" i="37"/>
  <c r="F186" i="37"/>
  <c r="E186" i="37"/>
  <c r="D186" i="37"/>
  <c r="O185" i="37"/>
  <c r="L185" i="37"/>
  <c r="I185" i="37"/>
  <c r="F185" i="37"/>
  <c r="C185" i="37" s="1"/>
  <c r="O184" i="37"/>
  <c r="L184" i="37"/>
  <c r="I184" i="37"/>
  <c r="I183" i="37" s="1"/>
  <c r="F184" i="37"/>
  <c r="O183" i="37"/>
  <c r="N183" i="37"/>
  <c r="M183" i="37"/>
  <c r="K183" i="37"/>
  <c r="K172" i="37" s="1"/>
  <c r="J183" i="37"/>
  <c r="H183" i="37"/>
  <c r="G183" i="37"/>
  <c r="G172" i="37" s="1"/>
  <c r="F183" i="37"/>
  <c r="E183" i="37"/>
  <c r="D183" i="37"/>
  <c r="O182" i="37"/>
  <c r="L182" i="37"/>
  <c r="I182" i="37"/>
  <c r="F182" i="37"/>
  <c r="C182" i="37" s="1"/>
  <c r="O181" i="37"/>
  <c r="L181" i="37"/>
  <c r="I181" i="37"/>
  <c r="I178" i="37" s="1"/>
  <c r="I173" i="37" s="1"/>
  <c r="I172" i="37" s="1"/>
  <c r="F181" i="37"/>
  <c r="O180" i="37"/>
  <c r="L180" i="37"/>
  <c r="C180" i="37" s="1"/>
  <c r="I180" i="37"/>
  <c r="F180" i="37"/>
  <c r="O179" i="37"/>
  <c r="O178" i="37" s="1"/>
  <c r="L179" i="37"/>
  <c r="I179" i="37"/>
  <c r="F179" i="37"/>
  <c r="F178" i="37" s="1"/>
  <c r="C179" i="37"/>
  <c r="N178" i="37"/>
  <c r="M178" i="37"/>
  <c r="L178" i="37"/>
  <c r="K178" i="37"/>
  <c r="J178" i="37"/>
  <c r="H178" i="37"/>
  <c r="G178" i="37"/>
  <c r="E178" i="37"/>
  <c r="D178" i="37"/>
  <c r="O177" i="37"/>
  <c r="L177" i="37"/>
  <c r="I177" i="37"/>
  <c r="I174" i="37" s="1"/>
  <c r="F177" i="37"/>
  <c r="O176" i="37"/>
  <c r="L176" i="37"/>
  <c r="C176" i="37" s="1"/>
  <c r="I176" i="37"/>
  <c r="F176" i="37"/>
  <c r="O175" i="37"/>
  <c r="O174" i="37" s="1"/>
  <c r="O173" i="37" s="1"/>
  <c r="O172" i="37" s="1"/>
  <c r="L175" i="37"/>
  <c r="I175" i="37"/>
  <c r="F175" i="37"/>
  <c r="F174" i="37" s="1"/>
  <c r="C175" i="37"/>
  <c r="N174" i="37"/>
  <c r="M174" i="37"/>
  <c r="K174" i="37"/>
  <c r="J174" i="37"/>
  <c r="H174" i="37"/>
  <c r="G174" i="37"/>
  <c r="E174" i="37"/>
  <c r="D174" i="37"/>
  <c r="N173" i="37"/>
  <c r="M173" i="37"/>
  <c r="K173" i="37"/>
  <c r="J173" i="37"/>
  <c r="G173" i="37"/>
  <c r="F173" i="37"/>
  <c r="E173" i="37"/>
  <c r="D173" i="37"/>
  <c r="N172" i="37"/>
  <c r="M172" i="37"/>
  <c r="J172" i="37"/>
  <c r="F172" i="37"/>
  <c r="E172" i="37"/>
  <c r="D172" i="37"/>
  <c r="O171" i="37"/>
  <c r="L171" i="37"/>
  <c r="I171" i="37"/>
  <c r="F171" i="37"/>
  <c r="C171" i="37"/>
  <c r="O170" i="37"/>
  <c r="L170" i="37"/>
  <c r="I170" i="37"/>
  <c r="F170" i="37"/>
  <c r="C170" i="37" s="1"/>
  <c r="O169" i="37"/>
  <c r="L169" i="37"/>
  <c r="I169" i="37"/>
  <c r="C169" i="37" s="1"/>
  <c r="F169" i="37"/>
  <c r="O168" i="37"/>
  <c r="L168" i="37"/>
  <c r="L165" i="37" s="1"/>
  <c r="L164" i="37" s="1"/>
  <c r="I168" i="37"/>
  <c r="F168" i="37"/>
  <c r="C168" i="37" s="1"/>
  <c r="O167" i="37"/>
  <c r="O165" i="37" s="1"/>
  <c r="O164" i="37" s="1"/>
  <c r="L167" i="37"/>
  <c r="I167" i="37"/>
  <c r="F167" i="37"/>
  <c r="C167" i="37"/>
  <c r="O166" i="37"/>
  <c r="L166" i="37"/>
  <c r="I166" i="37"/>
  <c r="F166" i="37"/>
  <c r="C166" i="37" s="1"/>
  <c r="N165" i="37"/>
  <c r="M165" i="37"/>
  <c r="M164" i="37" s="1"/>
  <c r="K165" i="37"/>
  <c r="K164" i="37" s="1"/>
  <c r="J165" i="37"/>
  <c r="I165" i="37"/>
  <c r="I164" i="37" s="1"/>
  <c r="H165" i="37"/>
  <c r="G165" i="37"/>
  <c r="G164" i="37" s="1"/>
  <c r="E165" i="37"/>
  <c r="E164" i="37" s="1"/>
  <c r="D165" i="37"/>
  <c r="N164" i="37"/>
  <c r="J164" i="37"/>
  <c r="H164" i="37"/>
  <c r="D164" i="37"/>
  <c r="O163" i="37"/>
  <c r="L163" i="37"/>
  <c r="I163" i="37"/>
  <c r="F163" i="37"/>
  <c r="C163" i="37"/>
  <c r="O162" i="37"/>
  <c r="L162" i="37"/>
  <c r="I162" i="37"/>
  <c r="F162" i="37"/>
  <c r="C162" i="37" s="1"/>
  <c r="O161" i="37"/>
  <c r="L161" i="37"/>
  <c r="I161" i="37"/>
  <c r="C161" i="37" s="1"/>
  <c r="F161" i="37"/>
  <c r="O160" i="37"/>
  <c r="L160" i="37"/>
  <c r="L159" i="37" s="1"/>
  <c r="I160" i="37"/>
  <c r="F160" i="37"/>
  <c r="F159" i="37" s="1"/>
  <c r="O159" i="37"/>
  <c r="N159" i="37"/>
  <c r="M159" i="37"/>
  <c r="K159" i="37"/>
  <c r="J159" i="37"/>
  <c r="H159" i="37"/>
  <c r="G159" i="37"/>
  <c r="E159" i="37"/>
  <c r="D159" i="37"/>
  <c r="O158" i="37"/>
  <c r="L158" i="37"/>
  <c r="I158" i="37"/>
  <c r="F158" i="37"/>
  <c r="C158" i="37" s="1"/>
  <c r="O157" i="37"/>
  <c r="L157" i="37"/>
  <c r="I157" i="37"/>
  <c r="C157" i="37" s="1"/>
  <c r="F157" i="37"/>
  <c r="O156" i="37"/>
  <c r="L156" i="37"/>
  <c r="I156" i="37"/>
  <c r="F156" i="37"/>
  <c r="C156" i="37" s="1"/>
  <c r="O155" i="37"/>
  <c r="L155" i="37"/>
  <c r="I155" i="37"/>
  <c r="F155" i="37"/>
  <c r="C155" i="37"/>
  <c r="O154" i="37"/>
  <c r="L154" i="37"/>
  <c r="I154" i="37"/>
  <c r="F154" i="37"/>
  <c r="C154" i="37" s="1"/>
  <c r="O153" i="37"/>
  <c r="L153" i="37"/>
  <c r="I153" i="37"/>
  <c r="F153" i="37"/>
  <c r="C153" i="37" s="1"/>
  <c r="O152" i="37"/>
  <c r="L152" i="37"/>
  <c r="I152" i="37"/>
  <c r="F152" i="37"/>
  <c r="C152" i="37" s="1"/>
  <c r="O151" i="37"/>
  <c r="O150" i="37" s="1"/>
  <c r="L151" i="37"/>
  <c r="I151" i="37"/>
  <c r="I150" i="37" s="1"/>
  <c r="F151" i="37"/>
  <c r="C151" i="37"/>
  <c r="N150" i="37"/>
  <c r="M150" i="37"/>
  <c r="L150" i="37"/>
  <c r="K150" i="37"/>
  <c r="J150" i="37"/>
  <c r="H150" i="37"/>
  <c r="G150" i="37"/>
  <c r="E150" i="37"/>
  <c r="D150" i="37"/>
  <c r="O149" i="37"/>
  <c r="L149" i="37"/>
  <c r="I149" i="37"/>
  <c r="F149" i="37"/>
  <c r="C149" i="37" s="1"/>
  <c r="O148" i="37"/>
  <c r="L148" i="37"/>
  <c r="I148" i="37"/>
  <c r="F148" i="37"/>
  <c r="C148" i="37" s="1"/>
  <c r="O147" i="37"/>
  <c r="L147" i="37"/>
  <c r="I147" i="37"/>
  <c r="F147" i="37"/>
  <c r="C147" i="37"/>
  <c r="O146" i="37"/>
  <c r="L146" i="37"/>
  <c r="I146" i="37"/>
  <c r="F146" i="37"/>
  <c r="C146" i="37" s="1"/>
  <c r="O145" i="37"/>
  <c r="L145" i="37"/>
  <c r="I145" i="37"/>
  <c r="I143" i="37" s="1"/>
  <c r="F145" i="37"/>
  <c r="C145" i="37" s="1"/>
  <c r="O144" i="37"/>
  <c r="L144" i="37"/>
  <c r="L143" i="37" s="1"/>
  <c r="I144" i="37"/>
  <c r="F144" i="37"/>
  <c r="C144" i="37" s="1"/>
  <c r="O143" i="37"/>
  <c r="N143" i="37"/>
  <c r="M143" i="37"/>
  <c r="K143" i="37"/>
  <c r="J143" i="37"/>
  <c r="H143" i="37"/>
  <c r="G143" i="37"/>
  <c r="E143" i="37"/>
  <c r="D143" i="37"/>
  <c r="O142" i="37"/>
  <c r="L142" i="37"/>
  <c r="I142" i="37"/>
  <c r="F142" i="37"/>
  <c r="C142" i="37" s="1"/>
  <c r="O141" i="37"/>
  <c r="O140" i="37" s="1"/>
  <c r="L141" i="37"/>
  <c r="I141" i="37"/>
  <c r="I140" i="37" s="1"/>
  <c r="F141" i="37"/>
  <c r="C141" i="37" s="1"/>
  <c r="N140" i="37"/>
  <c r="M140" i="37"/>
  <c r="L140" i="37"/>
  <c r="K140" i="37"/>
  <c r="J140" i="37"/>
  <c r="H140" i="37"/>
  <c r="G140" i="37"/>
  <c r="F140" i="37"/>
  <c r="C140" i="37" s="1"/>
  <c r="E140" i="37"/>
  <c r="D140" i="37"/>
  <c r="O139" i="37"/>
  <c r="L139" i="37"/>
  <c r="I139" i="37"/>
  <c r="F139" i="37"/>
  <c r="C139" i="37"/>
  <c r="O138" i="37"/>
  <c r="L138" i="37"/>
  <c r="I138" i="37"/>
  <c r="F138" i="37"/>
  <c r="C138" i="37" s="1"/>
  <c r="O137" i="37"/>
  <c r="L137" i="37"/>
  <c r="I137" i="37"/>
  <c r="F137" i="37"/>
  <c r="C137" i="37" s="1"/>
  <c r="O136" i="37"/>
  <c r="L136" i="37"/>
  <c r="L135" i="37" s="1"/>
  <c r="I136" i="37"/>
  <c r="I135" i="37" s="1"/>
  <c r="F136" i="37"/>
  <c r="C136" i="37" s="1"/>
  <c r="O135" i="37"/>
  <c r="N135" i="37"/>
  <c r="M135" i="37"/>
  <c r="K135" i="37"/>
  <c r="K129" i="37" s="1"/>
  <c r="J135" i="37"/>
  <c r="H135" i="37"/>
  <c r="G135" i="37"/>
  <c r="G129" i="37" s="1"/>
  <c r="E135" i="37"/>
  <c r="D135" i="37"/>
  <c r="O134" i="37"/>
  <c r="L134" i="37"/>
  <c r="I134" i="37"/>
  <c r="F134" i="37"/>
  <c r="C134" i="37" s="1"/>
  <c r="O133" i="37"/>
  <c r="L133" i="37"/>
  <c r="I133" i="37"/>
  <c r="F133" i="37"/>
  <c r="C133" i="37" s="1"/>
  <c r="O132" i="37"/>
  <c r="L132" i="37"/>
  <c r="I132" i="37"/>
  <c r="F132" i="37"/>
  <c r="C132" i="37" s="1"/>
  <c r="O131" i="37"/>
  <c r="O130" i="37" s="1"/>
  <c r="O129" i="37" s="1"/>
  <c r="L131" i="37"/>
  <c r="I131" i="37"/>
  <c r="I130" i="37" s="1"/>
  <c r="F131" i="37"/>
  <c r="C131" i="37"/>
  <c r="N130" i="37"/>
  <c r="N129" i="37" s="1"/>
  <c r="M130" i="37"/>
  <c r="L130" i="37"/>
  <c r="L129" i="37" s="1"/>
  <c r="K130" i="37"/>
  <c r="J130" i="37"/>
  <c r="J129" i="37" s="1"/>
  <c r="H130" i="37"/>
  <c r="H129" i="37" s="1"/>
  <c r="G130" i="37"/>
  <c r="E130" i="37"/>
  <c r="D130" i="37"/>
  <c r="D129" i="37" s="1"/>
  <c r="M129" i="37"/>
  <c r="E129" i="37"/>
  <c r="O128" i="37"/>
  <c r="L128" i="37"/>
  <c r="L127" i="37" s="1"/>
  <c r="I128" i="37"/>
  <c r="I127" i="37" s="1"/>
  <c r="C127" i="37" s="1"/>
  <c r="F128" i="37"/>
  <c r="C128" i="37" s="1"/>
  <c r="O127" i="37"/>
  <c r="N127" i="37"/>
  <c r="M127" i="37"/>
  <c r="K127" i="37"/>
  <c r="J127" i="37"/>
  <c r="H127" i="37"/>
  <c r="G127" i="37"/>
  <c r="F127" i="37"/>
  <c r="E127" i="37"/>
  <c r="D127" i="37"/>
  <c r="O126" i="37"/>
  <c r="L126" i="37"/>
  <c r="I126" i="37"/>
  <c r="F126" i="37"/>
  <c r="C126" i="37" s="1"/>
  <c r="O125" i="37"/>
  <c r="L125" i="37"/>
  <c r="I125" i="37"/>
  <c r="F125" i="37"/>
  <c r="C125" i="37" s="1"/>
  <c r="O124" i="37"/>
  <c r="L124" i="37"/>
  <c r="L121" i="37" s="1"/>
  <c r="I124" i="37"/>
  <c r="F124" i="37"/>
  <c r="C124" i="37" s="1"/>
  <c r="O123" i="37"/>
  <c r="L123" i="37"/>
  <c r="I123" i="37"/>
  <c r="F123" i="37"/>
  <c r="C123" i="37"/>
  <c r="O122" i="37"/>
  <c r="O121" i="37" s="1"/>
  <c r="L122" i="37"/>
  <c r="I122" i="37"/>
  <c r="F122" i="37"/>
  <c r="C122" i="37" s="1"/>
  <c r="N121" i="37"/>
  <c r="M121" i="37"/>
  <c r="K121" i="37"/>
  <c r="J121" i="37"/>
  <c r="I121" i="37"/>
  <c r="H121" i="37"/>
  <c r="G121" i="37"/>
  <c r="E121" i="37"/>
  <c r="D121" i="37"/>
  <c r="O120" i="37"/>
  <c r="L120" i="37"/>
  <c r="I120" i="37"/>
  <c r="F120" i="37"/>
  <c r="C120" i="37" s="1"/>
  <c r="O119" i="37"/>
  <c r="L119" i="37"/>
  <c r="I119" i="37"/>
  <c r="F119" i="37"/>
  <c r="C119" i="37"/>
  <c r="O118" i="37"/>
  <c r="L118" i="37"/>
  <c r="I118" i="37"/>
  <c r="F118" i="37"/>
  <c r="C118" i="37" s="1"/>
  <c r="O117" i="37"/>
  <c r="L117" i="37"/>
  <c r="I117" i="37"/>
  <c r="F117" i="37"/>
  <c r="C117" i="37" s="1"/>
  <c r="O116" i="37"/>
  <c r="L116" i="37"/>
  <c r="L115" i="37" s="1"/>
  <c r="I116" i="37"/>
  <c r="I115" i="37" s="1"/>
  <c r="F116" i="37"/>
  <c r="C116" i="37" s="1"/>
  <c r="O115" i="37"/>
  <c r="N115" i="37"/>
  <c r="M115" i="37"/>
  <c r="K115" i="37"/>
  <c r="J115" i="37"/>
  <c r="H115" i="37"/>
  <c r="G115" i="37"/>
  <c r="E115" i="37"/>
  <c r="D115" i="37"/>
  <c r="O114" i="37"/>
  <c r="L114" i="37"/>
  <c r="I114" i="37"/>
  <c r="F114" i="37"/>
  <c r="C114" i="37" s="1"/>
  <c r="O113" i="37"/>
  <c r="L113" i="37"/>
  <c r="I113" i="37"/>
  <c r="F113" i="37"/>
  <c r="O112" i="37"/>
  <c r="L112" i="37"/>
  <c r="L111" i="37" s="1"/>
  <c r="I112" i="37"/>
  <c r="I111" i="37" s="1"/>
  <c r="F112" i="37"/>
  <c r="O111" i="37"/>
  <c r="N111" i="37"/>
  <c r="M111" i="37"/>
  <c r="K111" i="37"/>
  <c r="J111" i="37"/>
  <c r="H111" i="37"/>
  <c r="G111" i="37"/>
  <c r="E111" i="37"/>
  <c r="D111" i="37"/>
  <c r="O110" i="37"/>
  <c r="L110" i="37"/>
  <c r="I110" i="37"/>
  <c r="F110" i="37"/>
  <c r="C110" i="37" s="1"/>
  <c r="O109" i="37"/>
  <c r="L109" i="37"/>
  <c r="I109" i="37"/>
  <c r="F109" i="37"/>
  <c r="C109" i="37" s="1"/>
  <c r="O108" i="37"/>
  <c r="L108" i="37"/>
  <c r="I108" i="37"/>
  <c r="F108" i="37"/>
  <c r="C108" i="37" s="1"/>
  <c r="O107" i="37"/>
  <c r="L107" i="37"/>
  <c r="I107" i="37"/>
  <c r="F107" i="37"/>
  <c r="C107" i="37"/>
  <c r="O106" i="37"/>
  <c r="L106" i="37"/>
  <c r="I106" i="37"/>
  <c r="F106" i="37"/>
  <c r="C106" i="37" s="1"/>
  <c r="O105" i="37"/>
  <c r="L105" i="37"/>
  <c r="I105" i="37"/>
  <c r="F105" i="37"/>
  <c r="O104" i="37"/>
  <c r="L104" i="37"/>
  <c r="L102" i="37" s="1"/>
  <c r="I104" i="37"/>
  <c r="F104" i="37"/>
  <c r="O103" i="37"/>
  <c r="L103" i="37"/>
  <c r="I103" i="37"/>
  <c r="I102" i="37" s="1"/>
  <c r="F103" i="37"/>
  <c r="C103" i="37"/>
  <c r="N102" i="37"/>
  <c r="M102" i="37"/>
  <c r="K102" i="37"/>
  <c r="J102" i="37"/>
  <c r="H102" i="37"/>
  <c r="G102" i="37"/>
  <c r="E102" i="37"/>
  <c r="D102" i="37"/>
  <c r="D82" i="37" s="1"/>
  <c r="D74" i="37" s="1"/>
  <c r="O101" i="37"/>
  <c r="L101" i="37"/>
  <c r="I101" i="37"/>
  <c r="F101" i="37"/>
  <c r="C101" i="37" s="1"/>
  <c r="O100" i="37"/>
  <c r="L100" i="37"/>
  <c r="I100" i="37"/>
  <c r="F100" i="37"/>
  <c r="C100" i="37" s="1"/>
  <c r="O99" i="37"/>
  <c r="O94" i="37" s="1"/>
  <c r="L99" i="37"/>
  <c r="I99" i="37"/>
  <c r="F99" i="37"/>
  <c r="C99" i="37"/>
  <c r="O98" i="37"/>
  <c r="L98" i="37"/>
  <c r="I98" i="37"/>
  <c r="F98" i="37"/>
  <c r="F94" i="37" s="1"/>
  <c r="O97" i="37"/>
  <c r="L97" i="37"/>
  <c r="I97" i="37"/>
  <c r="F97" i="37"/>
  <c r="O96" i="37"/>
  <c r="L96" i="37"/>
  <c r="I96" i="37"/>
  <c r="F96" i="37"/>
  <c r="O95" i="37"/>
  <c r="L95" i="37"/>
  <c r="C95" i="37" s="1"/>
  <c r="I95" i="37"/>
  <c r="I94" i="37" s="1"/>
  <c r="F95" i="37"/>
  <c r="N94" i="37"/>
  <c r="M94" i="37"/>
  <c r="K94" i="37"/>
  <c r="J94" i="37"/>
  <c r="H94" i="37"/>
  <c r="G94" i="37"/>
  <c r="E94" i="37"/>
  <c r="D94" i="37"/>
  <c r="O93" i="37"/>
  <c r="L93" i="37"/>
  <c r="I93" i="37"/>
  <c r="F93" i="37"/>
  <c r="C93" i="37"/>
  <c r="O92" i="37"/>
  <c r="L92" i="37"/>
  <c r="I92" i="37"/>
  <c r="F92" i="37"/>
  <c r="C92" i="37" s="1"/>
  <c r="O91" i="37"/>
  <c r="L91" i="37"/>
  <c r="I91" i="37"/>
  <c r="F91" i="37"/>
  <c r="C91" i="37"/>
  <c r="O90" i="37"/>
  <c r="L90" i="37"/>
  <c r="I90" i="37"/>
  <c r="F90" i="37"/>
  <c r="F88" i="37" s="1"/>
  <c r="O89" i="37"/>
  <c r="L89" i="37"/>
  <c r="I89" i="37"/>
  <c r="F89" i="37"/>
  <c r="C89" i="37" s="1"/>
  <c r="N88" i="37"/>
  <c r="N82" i="37" s="1"/>
  <c r="M88" i="37"/>
  <c r="L88" i="37"/>
  <c r="K88" i="37"/>
  <c r="J88" i="37"/>
  <c r="J82" i="37" s="1"/>
  <c r="I88" i="37"/>
  <c r="H88" i="37"/>
  <c r="H82" i="37" s="1"/>
  <c r="H74" i="37" s="1"/>
  <c r="G88" i="37"/>
  <c r="E88" i="37"/>
  <c r="D88" i="37"/>
  <c r="O87" i="37"/>
  <c r="L87" i="37"/>
  <c r="I87" i="37"/>
  <c r="C87" i="37" s="1"/>
  <c r="F87" i="37"/>
  <c r="O86" i="37"/>
  <c r="L86" i="37"/>
  <c r="C86" i="37" s="1"/>
  <c r="I86" i="37"/>
  <c r="F86" i="37"/>
  <c r="O85" i="37"/>
  <c r="O83" i="37" s="1"/>
  <c r="L85" i="37"/>
  <c r="I85" i="37"/>
  <c r="F85" i="37"/>
  <c r="C85" i="37"/>
  <c r="O84" i="37"/>
  <c r="L84" i="37"/>
  <c r="I84" i="37"/>
  <c r="I83" i="37" s="1"/>
  <c r="I82" i="37" s="1"/>
  <c r="F84" i="37"/>
  <c r="C84" i="37" s="1"/>
  <c r="N83" i="37"/>
  <c r="M83" i="37"/>
  <c r="M82" i="37" s="1"/>
  <c r="K83" i="37"/>
  <c r="J83" i="37"/>
  <c r="H83" i="37"/>
  <c r="G83" i="37"/>
  <c r="E83" i="37"/>
  <c r="D83" i="37"/>
  <c r="K82" i="37"/>
  <c r="G82" i="37"/>
  <c r="O81" i="37"/>
  <c r="L81" i="37"/>
  <c r="I81" i="37"/>
  <c r="F81" i="37"/>
  <c r="C81" i="37"/>
  <c r="O80" i="37"/>
  <c r="L80" i="37"/>
  <c r="L79" i="37" s="1"/>
  <c r="I80" i="37"/>
  <c r="F80" i="37"/>
  <c r="C80" i="37" s="1"/>
  <c r="O79" i="37"/>
  <c r="N79" i="37"/>
  <c r="N75" i="37" s="1"/>
  <c r="N74" i="37" s="1"/>
  <c r="M79" i="37"/>
  <c r="K79" i="37"/>
  <c r="J79" i="37"/>
  <c r="J75" i="37" s="1"/>
  <c r="J74" i="37" s="1"/>
  <c r="I79" i="37"/>
  <c r="H79" i="37"/>
  <c r="G79" i="37"/>
  <c r="F79" i="37"/>
  <c r="E79" i="37"/>
  <c r="D79" i="37"/>
  <c r="C79" i="37"/>
  <c r="O78" i="37"/>
  <c r="L78" i="37"/>
  <c r="I78" i="37"/>
  <c r="F78" i="37"/>
  <c r="C78" i="37" s="1"/>
  <c r="O77" i="37"/>
  <c r="L77" i="37"/>
  <c r="I77" i="37"/>
  <c r="F77" i="37"/>
  <c r="C77" i="37" s="1"/>
  <c r="N76" i="37"/>
  <c r="M76" i="37"/>
  <c r="L76" i="37"/>
  <c r="L75" i="37" s="1"/>
  <c r="K76" i="37"/>
  <c r="J76" i="37"/>
  <c r="I76" i="37"/>
  <c r="I75" i="37" s="1"/>
  <c r="H76" i="37"/>
  <c r="H75" i="37" s="1"/>
  <c r="G76" i="37"/>
  <c r="E76" i="37"/>
  <c r="E75" i="37" s="1"/>
  <c r="D76" i="37"/>
  <c r="D75" i="37" s="1"/>
  <c r="M75" i="37"/>
  <c r="M74" i="37" s="1"/>
  <c r="K75" i="37"/>
  <c r="K74" i="37" s="1"/>
  <c r="G75" i="37"/>
  <c r="G74" i="37" s="1"/>
  <c r="O73" i="37"/>
  <c r="L73" i="37"/>
  <c r="I73" i="37"/>
  <c r="F73" i="37"/>
  <c r="C73" i="37" s="1"/>
  <c r="O72" i="37"/>
  <c r="L72" i="37"/>
  <c r="I72" i="37"/>
  <c r="F72" i="37"/>
  <c r="O71" i="37"/>
  <c r="L71" i="37"/>
  <c r="I71" i="37"/>
  <c r="C71" i="37" s="1"/>
  <c r="F71" i="37"/>
  <c r="O70" i="37"/>
  <c r="L70" i="37"/>
  <c r="I70" i="37"/>
  <c r="F70" i="37"/>
  <c r="C70" i="37"/>
  <c r="O69" i="37"/>
  <c r="L69" i="37"/>
  <c r="I69" i="37"/>
  <c r="F69" i="37"/>
  <c r="C69" i="37" s="1"/>
  <c r="N68" i="37"/>
  <c r="N66" i="37" s="1"/>
  <c r="M68" i="37"/>
  <c r="M66" i="37" s="1"/>
  <c r="L68" i="37"/>
  <c r="K68" i="37"/>
  <c r="J68" i="37"/>
  <c r="H68" i="37"/>
  <c r="H66" i="37" s="1"/>
  <c r="G68" i="37"/>
  <c r="E68" i="37"/>
  <c r="E66" i="37" s="1"/>
  <c r="D68" i="37"/>
  <c r="D66" i="37" s="1"/>
  <c r="O67" i="37"/>
  <c r="L67" i="37"/>
  <c r="I67" i="37"/>
  <c r="F67" i="37"/>
  <c r="C67" i="37"/>
  <c r="L66" i="37"/>
  <c r="K66" i="37"/>
  <c r="J66" i="37"/>
  <c r="G66" i="37"/>
  <c r="O65" i="37"/>
  <c r="L65" i="37"/>
  <c r="I65" i="37"/>
  <c r="F65" i="37"/>
  <c r="C65" i="37"/>
  <c r="O64" i="37"/>
  <c r="L64" i="37"/>
  <c r="I64" i="37"/>
  <c r="F64" i="37"/>
  <c r="C64" i="37" s="1"/>
  <c r="O63" i="37"/>
  <c r="L63" i="37"/>
  <c r="I63" i="37"/>
  <c r="F63" i="37"/>
  <c r="C63" i="37" s="1"/>
  <c r="O62" i="37"/>
  <c r="L62" i="37"/>
  <c r="I62" i="37"/>
  <c r="F62" i="37"/>
  <c r="C62" i="37" s="1"/>
  <c r="O61" i="37"/>
  <c r="L61" i="37"/>
  <c r="I61" i="37"/>
  <c r="F61" i="37"/>
  <c r="C61" i="37"/>
  <c r="O60" i="37"/>
  <c r="L60" i="37"/>
  <c r="I60" i="37"/>
  <c r="F60" i="37"/>
  <c r="C60" i="37" s="1"/>
  <c r="O59" i="37"/>
  <c r="L59" i="37"/>
  <c r="I59" i="37"/>
  <c r="F59" i="37"/>
  <c r="C59" i="37" s="1"/>
  <c r="O58" i="37"/>
  <c r="L58" i="37"/>
  <c r="L57" i="37" s="1"/>
  <c r="I58" i="37"/>
  <c r="I57" i="37" s="1"/>
  <c r="F58" i="37"/>
  <c r="C58" i="37" s="1"/>
  <c r="O57" i="37"/>
  <c r="N57" i="37"/>
  <c r="M57" i="37"/>
  <c r="K57" i="37"/>
  <c r="J57" i="37"/>
  <c r="H57" i="37"/>
  <c r="G57" i="37"/>
  <c r="F57" i="37"/>
  <c r="E57" i="37"/>
  <c r="D57" i="37"/>
  <c r="O56" i="37"/>
  <c r="L56" i="37"/>
  <c r="I56" i="37"/>
  <c r="F56" i="37"/>
  <c r="C56" i="37" s="1"/>
  <c r="O55" i="37"/>
  <c r="O54" i="37" s="1"/>
  <c r="O53" i="37" s="1"/>
  <c r="L55" i="37"/>
  <c r="I55" i="37"/>
  <c r="I54" i="37" s="1"/>
  <c r="F55" i="37"/>
  <c r="C55" i="37" s="1"/>
  <c r="N54" i="37"/>
  <c r="N53" i="37" s="1"/>
  <c r="N52" i="37" s="1"/>
  <c r="N51" i="37" s="1"/>
  <c r="N50" i="37" s="1"/>
  <c r="M54" i="37"/>
  <c r="M53" i="37" s="1"/>
  <c r="M52" i="37" s="1"/>
  <c r="M51" i="37" s="1"/>
  <c r="M50" i="37" s="1"/>
  <c r="L54" i="37"/>
  <c r="K54" i="37"/>
  <c r="J54" i="37"/>
  <c r="J53" i="37" s="1"/>
  <c r="J52" i="37" s="1"/>
  <c r="J51" i="37" s="1"/>
  <c r="J50" i="37" s="1"/>
  <c r="H54" i="37"/>
  <c r="H53" i="37" s="1"/>
  <c r="G54" i="37"/>
  <c r="F54" i="37"/>
  <c r="F53" i="37" s="1"/>
  <c r="E54" i="37"/>
  <c r="E53" i="37" s="1"/>
  <c r="E52" i="37" s="1"/>
  <c r="D54" i="37"/>
  <c r="D53" i="37" s="1"/>
  <c r="D52" i="37" s="1"/>
  <c r="D51" i="37" s="1"/>
  <c r="K53" i="37"/>
  <c r="K52" i="37" s="1"/>
  <c r="G53" i="37"/>
  <c r="G52" i="37" s="1"/>
  <c r="G51" i="37" s="1"/>
  <c r="O46" i="37"/>
  <c r="C46" i="37" s="1"/>
  <c r="O45" i="37"/>
  <c r="C45" i="37"/>
  <c r="O44" i="37"/>
  <c r="N44" i="37"/>
  <c r="M44" i="37"/>
  <c r="C44" i="37"/>
  <c r="L43" i="37"/>
  <c r="I43" i="37"/>
  <c r="F43" i="37"/>
  <c r="C43" i="37"/>
  <c r="L42" i="37"/>
  <c r="K42" i="37"/>
  <c r="J42" i="37"/>
  <c r="I42" i="37"/>
  <c r="C42" i="37" s="1"/>
  <c r="H42" i="37"/>
  <c r="G42" i="37"/>
  <c r="F42" i="37"/>
  <c r="E42" i="37"/>
  <c r="D42" i="37"/>
  <c r="F41" i="37"/>
  <c r="C41" i="37"/>
  <c r="L40" i="37"/>
  <c r="C40" i="37" s="1"/>
  <c r="L39" i="37"/>
  <c r="C39" i="37"/>
  <c r="L38" i="37"/>
  <c r="C38" i="37" s="1"/>
  <c r="L37" i="37"/>
  <c r="C37" i="37"/>
  <c r="L36" i="37"/>
  <c r="K36" i="37"/>
  <c r="J36" i="37"/>
  <c r="C36" i="37"/>
  <c r="L35" i="37"/>
  <c r="C35" i="37" s="1"/>
  <c r="L34" i="37"/>
  <c r="C34" i="37"/>
  <c r="L33" i="37"/>
  <c r="K33" i="37"/>
  <c r="J33" i="37"/>
  <c r="C33" i="37"/>
  <c r="L32" i="37"/>
  <c r="C32" i="37" s="1"/>
  <c r="K31" i="37"/>
  <c r="K26" i="37" s="1"/>
  <c r="J31" i="37"/>
  <c r="J26" i="37" s="1"/>
  <c r="L30" i="37"/>
  <c r="C30" i="37"/>
  <c r="L29" i="37"/>
  <c r="C29" i="37" s="1"/>
  <c r="L28" i="37"/>
  <c r="C28" i="37"/>
  <c r="L27" i="37"/>
  <c r="K27" i="37"/>
  <c r="J27" i="37"/>
  <c r="C27" i="37"/>
  <c r="F25" i="37"/>
  <c r="C25" i="37" s="1"/>
  <c r="I24" i="37"/>
  <c r="F24" i="37"/>
  <c r="C24" i="37" s="1"/>
  <c r="D24" i="37"/>
  <c r="O23" i="37"/>
  <c r="L23" i="37"/>
  <c r="L21" i="37" s="1"/>
  <c r="I23" i="37"/>
  <c r="F23" i="37"/>
  <c r="O22" i="37"/>
  <c r="O21" i="37" s="1"/>
  <c r="L22" i="37"/>
  <c r="I22" i="37"/>
  <c r="I21" i="37" s="1"/>
  <c r="I287" i="37" s="1"/>
  <c r="I286" i="37" s="1"/>
  <c r="F22" i="37"/>
  <c r="C22" i="37"/>
  <c r="N21" i="37"/>
  <c r="N287" i="37" s="1"/>
  <c r="N286" i="37" s="1"/>
  <c r="M21" i="37"/>
  <c r="M287" i="37" s="1"/>
  <c r="M286" i="37" s="1"/>
  <c r="K21" i="37"/>
  <c r="K287" i="37" s="1"/>
  <c r="K286" i="37" s="1"/>
  <c r="J21" i="37"/>
  <c r="J287" i="37" s="1"/>
  <c r="J286" i="37" s="1"/>
  <c r="H21" i="37"/>
  <c r="H287" i="37" s="1"/>
  <c r="H286" i="37" s="1"/>
  <c r="G21" i="37"/>
  <c r="F21" i="37"/>
  <c r="F287" i="37" s="1"/>
  <c r="E21" i="37"/>
  <c r="E287" i="37" s="1"/>
  <c r="E286" i="37" s="1"/>
  <c r="D21" i="37"/>
  <c r="D287" i="37" s="1"/>
  <c r="D286" i="37" s="1"/>
  <c r="M20" i="37"/>
  <c r="I20" i="37"/>
  <c r="E20" i="37"/>
  <c r="D20" i="37"/>
  <c r="O296" i="36"/>
  <c r="L296" i="36"/>
  <c r="I296" i="36"/>
  <c r="F296" i="36"/>
  <c r="O295" i="36"/>
  <c r="L295" i="36"/>
  <c r="I295" i="36"/>
  <c r="F295" i="36"/>
  <c r="C295" i="36"/>
  <c r="O294" i="36"/>
  <c r="L294" i="36"/>
  <c r="I294" i="36"/>
  <c r="F294" i="36"/>
  <c r="C294" i="36" s="1"/>
  <c r="O293" i="36"/>
  <c r="L293" i="36"/>
  <c r="I293" i="36"/>
  <c r="F293" i="36"/>
  <c r="O292" i="36"/>
  <c r="L292" i="36"/>
  <c r="I292" i="36"/>
  <c r="F292" i="36"/>
  <c r="O291" i="36"/>
  <c r="L291" i="36"/>
  <c r="L288" i="36" s="1"/>
  <c r="I291" i="36"/>
  <c r="F291" i="36"/>
  <c r="C291" i="36"/>
  <c r="O290" i="36"/>
  <c r="L290" i="36"/>
  <c r="I290" i="36"/>
  <c r="F290" i="36"/>
  <c r="C290" i="36" s="1"/>
  <c r="O289" i="36"/>
  <c r="L289" i="36"/>
  <c r="I289" i="36"/>
  <c r="I288" i="36" s="1"/>
  <c r="F289" i="36"/>
  <c r="N288" i="36"/>
  <c r="M288" i="36"/>
  <c r="K288" i="36"/>
  <c r="J288" i="36"/>
  <c r="H288" i="36"/>
  <c r="G288" i="36"/>
  <c r="E288" i="36"/>
  <c r="D288" i="36"/>
  <c r="O283" i="36"/>
  <c r="L283" i="36"/>
  <c r="I283" i="36"/>
  <c r="F283" i="36"/>
  <c r="C283" i="36"/>
  <c r="O282" i="36"/>
  <c r="L282" i="36"/>
  <c r="I282" i="36"/>
  <c r="F282" i="36"/>
  <c r="F281" i="36" s="1"/>
  <c r="N281" i="36"/>
  <c r="M281" i="36"/>
  <c r="L281" i="36"/>
  <c r="K281" i="36"/>
  <c r="J281" i="36"/>
  <c r="I281" i="36"/>
  <c r="H281" i="36"/>
  <c r="G281" i="36"/>
  <c r="E281" i="36"/>
  <c r="D281" i="36"/>
  <c r="O280" i="36"/>
  <c r="L280" i="36"/>
  <c r="L279" i="36" s="1"/>
  <c r="I280" i="36"/>
  <c r="I279" i="36" s="1"/>
  <c r="F280" i="36"/>
  <c r="O279" i="36"/>
  <c r="N279" i="36"/>
  <c r="N268" i="36" s="1"/>
  <c r="M279" i="36"/>
  <c r="K279" i="36"/>
  <c r="K268" i="36" s="1"/>
  <c r="J279" i="36"/>
  <c r="J268" i="36" s="1"/>
  <c r="H279" i="36"/>
  <c r="G279" i="36"/>
  <c r="F279" i="36"/>
  <c r="E279" i="36"/>
  <c r="D279" i="36"/>
  <c r="C279" i="36"/>
  <c r="O278" i="36"/>
  <c r="L278" i="36"/>
  <c r="I278" i="36"/>
  <c r="F278" i="36"/>
  <c r="C278" i="36" s="1"/>
  <c r="O277" i="36"/>
  <c r="L277" i="36"/>
  <c r="I277" i="36"/>
  <c r="F277" i="36"/>
  <c r="O276" i="36"/>
  <c r="L276" i="36"/>
  <c r="L275" i="36" s="1"/>
  <c r="I276" i="36"/>
  <c r="I275" i="36" s="1"/>
  <c r="F276" i="36"/>
  <c r="O275" i="36"/>
  <c r="N275" i="36"/>
  <c r="M275" i="36"/>
  <c r="K275" i="36"/>
  <c r="J275" i="36"/>
  <c r="H275" i="36"/>
  <c r="G275" i="36"/>
  <c r="F275" i="36"/>
  <c r="E275" i="36"/>
  <c r="D275" i="36"/>
  <c r="C275" i="36"/>
  <c r="O274" i="36"/>
  <c r="L274" i="36"/>
  <c r="I274" i="36"/>
  <c r="F274" i="36"/>
  <c r="C274" i="36" s="1"/>
  <c r="O273" i="36"/>
  <c r="L273" i="36"/>
  <c r="I273" i="36"/>
  <c r="F273" i="36"/>
  <c r="O272" i="36"/>
  <c r="L272" i="36"/>
  <c r="L271" i="36" s="1"/>
  <c r="I272" i="36"/>
  <c r="I271" i="36" s="1"/>
  <c r="I269" i="36" s="1"/>
  <c r="I268" i="36" s="1"/>
  <c r="F272" i="36"/>
  <c r="O271" i="36"/>
  <c r="N271" i="36"/>
  <c r="M271" i="36"/>
  <c r="K271" i="36"/>
  <c r="J271" i="36"/>
  <c r="H271" i="36"/>
  <c r="G271" i="36"/>
  <c r="G269" i="36" s="1"/>
  <c r="G268" i="36" s="1"/>
  <c r="F271" i="36"/>
  <c r="E271" i="36"/>
  <c r="D271" i="36"/>
  <c r="C271" i="36"/>
  <c r="O270" i="36"/>
  <c r="O269" i="36" s="1"/>
  <c r="O268" i="36" s="1"/>
  <c r="L270" i="36"/>
  <c r="L269" i="36" s="1"/>
  <c r="I270" i="36"/>
  <c r="F270" i="36"/>
  <c r="F269" i="36" s="1"/>
  <c r="F268" i="36" s="1"/>
  <c r="E269" i="36"/>
  <c r="D269" i="36"/>
  <c r="M268" i="36"/>
  <c r="L268" i="36"/>
  <c r="H268" i="36"/>
  <c r="E268" i="36"/>
  <c r="D268" i="36"/>
  <c r="O267" i="36"/>
  <c r="L267" i="36"/>
  <c r="I267" i="36"/>
  <c r="F267" i="36"/>
  <c r="O266" i="36"/>
  <c r="L266" i="36"/>
  <c r="I266" i="36"/>
  <c r="F266" i="36"/>
  <c r="C266" i="36" s="1"/>
  <c r="O265" i="36"/>
  <c r="L265" i="36"/>
  <c r="I265" i="36"/>
  <c r="F265" i="36"/>
  <c r="C265" i="36" s="1"/>
  <c r="O264" i="36"/>
  <c r="L264" i="36"/>
  <c r="L263" i="36" s="1"/>
  <c r="I264" i="36"/>
  <c r="I263" i="36" s="1"/>
  <c r="F264" i="36"/>
  <c r="C264" i="36" s="1"/>
  <c r="O263" i="36"/>
  <c r="N263" i="36"/>
  <c r="M263" i="36"/>
  <c r="K263" i="36"/>
  <c r="J263" i="36"/>
  <c r="H263" i="36"/>
  <c r="G263" i="36"/>
  <c r="E263" i="36"/>
  <c r="D263" i="36"/>
  <c r="O262" i="36"/>
  <c r="L262" i="36"/>
  <c r="I262" i="36"/>
  <c r="F262" i="36"/>
  <c r="C262" i="36" s="1"/>
  <c r="O261" i="36"/>
  <c r="L261" i="36"/>
  <c r="I261" i="36"/>
  <c r="F261" i="36"/>
  <c r="C261" i="36" s="1"/>
  <c r="O260" i="36"/>
  <c r="L260" i="36"/>
  <c r="L259" i="36" s="1"/>
  <c r="L258" i="36" s="1"/>
  <c r="I260" i="36"/>
  <c r="I259" i="36" s="1"/>
  <c r="F260" i="36"/>
  <c r="C260" i="36" s="1"/>
  <c r="O259" i="36"/>
  <c r="O258" i="36" s="1"/>
  <c r="N259" i="36"/>
  <c r="N258" i="36" s="1"/>
  <c r="M259" i="36"/>
  <c r="M258" i="36" s="1"/>
  <c r="K259" i="36"/>
  <c r="K258" i="36" s="1"/>
  <c r="J259" i="36"/>
  <c r="J258" i="36" s="1"/>
  <c r="H259" i="36"/>
  <c r="G259" i="36"/>
  <c r="G258" i="36" s="1"/>
  <c r="E259" i="36"/>
  <c r="E258" i="36" s="1"/>
  <c r="D259" i="36"/>
  <c r="H258" i="36"/>
  <c r="D258" i="36"/>
  <c r="O257" i="36"/>
  <c r="L257" i="36"/>
  <c r="I257" i="36"/>
  <c r="F257" i="36"/>
  <c r="C257" i="36" s="1"/>
  <c r="O256" i="36"/>
  <c r="L256" i="36"/>
  <c r="I256" i="36"/>
  <c r="F256" i="36"/>
  <c r="C256" i="36" s="1"/>
  <c r="O255" i="36"/>
  <c r="L255" i="36"/>
  <c r="I255" i="36"/>
  <c r="F255" i="36"/>
  <c r="C255" i="36"/>
  <c r="O254" i="36"/>
  <c r="L254" i="36"/>
  <c r="I254" i="36"/>
  <c r="F254" i="36"/>
  <c r="C254" i="36" s="1"/>
  <c r="O253" i="36"/>
  <c r="L253" i="36"/>
  <c r="I253" i="36"/>
  <c r="F253" i="36"/>
  <c r="C253" i="36" s="1"/>
  <c r="O252" i="36"/>
  <c r="L252" i="36"/>
  <c r="L251" i="36" s="1"/>
  <c r="L250" i="36" s="1"/>
  <c r="I252" i="36"/>
  <c r="I251" i="36" s="1"/>
  <c r="I250" i="36" s="1"/>
  <c r="F252" i="36"/>
  <c r="C252" i="36" s="1"/>
  <c r="O251" i="36"/>
  <c r="O250" i="36" s="1"/>
  <c r="N251" i="36"/>
  <c r="N250" i="36" s="1"/>
  <c r="M251" i="36"/>
  <c r="M250" i="36" s="1"/>
  <c r="K251" i="36"/>
  <c r="K250" i="36" s="1"/>
  <c r="J251" i="36"/>
  <c r="J250" i="36" s="1"/>
  <c r="H251" i="36"/>
  <c r="G251" i="36"/>
  <c r="G250" i="36" s="1"/>
  <c r="E251" i="36"/>
  <c r="E250" i="36" s="1"/>
  <c r="D251" i="36"/>
  <c r="H250" i="36"/>
  <c r="D250" i="36"/>
  <c r="O249" i="36"/>
  <c r="L249" i="36"/>
  <c r="I249" i="36"/>
  <c r="F249" i="36"/>
  <c r="C249" i="36" s="1"/>
  <c r="O248" i="36"/>
  <c r="L248" i="36"/>
  <c r="L245" i="36" s="1"/>
  <c r="I248" i="36"/>
  <c r="F248" i="36"/>
  <c r="C248" i="36" s="1"/>
  <c r="O247" i="36"/>
  <c r="L247" i="36"/>
  <c r="I247" i="36"/>
  <c r="F247" i="36"/>
  <c r="C247" i="36"/>
  <c r="O246" i="36"/>
  <c r="O245" i="36" s="1"/>
  <c r="L246" i="36"/>
  <c r="I246" i="36"/>
  <c r="F246" i="36"/>
  <c r="C246" i="36" s="1"/>
  <c r="N245" i="36"/>
  <c r="M245" i="36"/>
  <c r="K245" i="36"/>
  <c r="J245" i="36"/>
  <c r="I245" i="36"/>
  <c r="H245" i="36"/>
  <c r="G245" i="36"/>
  <c r="E245" i="36"/>
  <c r="D245" i="36"/>
  <c r="O244" i="36"/>
  <c r="L244" i="36"/>
  <c r="I244" i="36"/>
  <c r="F244" i="36"/>
  <c r="C244" i="36" s="1"/>
  <c r="O243" i="36"/>
  <c r="L243" i="36"/>
  <c r="I243" i="36"/>
  <c r="F243" i="36"/>
  <c r="C243" i="36"/>
  <c r="O242" i="36"/>
  <c r="L242" i="36"/>
  <c r="I242" i="36"/>
  <c r="F242" i="36"/>
  <c r="C242" i="36" s="1"/>
  <c r="O241" i="36"/>
  <c r="L241" i="36"/>
  <c r="I241" i="36"/>
  <c r="F241" i="36"/>
  <c r="C241" i="36" s="1"/>
  <c r="O240" i="36"/>
  <c r="L240" i="36"/>
  <c r="L237" i="36" s="1"/>
  <c r="I240" i="36"/>
  <c r="F240" i="36"/>
  <c r="C240" i="36" s="1"/>
  <c r="O239" i="36"/>
  <c r="L239" i="36"/>
  <c r="I239" i="36"/>
  <c r="F239" i="36"/>
  <c r="C239" i="36"/>
  <c r="O238" i="36"/>
  <c r="O237" i="36" s="1"/>
  <c r="L238" i="36"/>
  <c r="I238" i="36"/>
  <c r="F238" i="36"/>
  <c r="C238" i="36" s="1"/>
  <c r="N237" i="36"/>
  <c r="M237" i="36"/>
  <c r="K237" i="36"/>
  <c r="J237" i="36"/>
  <c r="I237" i="36"/>
  <c r="H237" i="36"/>
  <c r="G237" i="36"/>
  <c r="E237" i="36"/>
  <c r="D237" i="36"/>
  <c r="O236" i="36"/>
  <c r="L236" i="36"/>
  <c r="L234" i="36" s="1"/>
  <c r="L230" i="36" s="1"/>
  <c r="L229" i="36" s="1"/>
  <c r="I236" i="36"/>
  <c r="F236" i="36"/>
  <c r="O235" i="36"/>
  <c r="O234" i="36" s="1"/>
  <c r="L235" i="36"/>
  <c r="I235" i="36"/>
  <c r="I234" i="36" s="1"/>
  <c r="F235" i="36"/>
  <c r="C235" i="36"/>
  <c r="N234" i="36"/>
  <c r="M234" i="36"/>
  <c r="K234" i="36"/>
  <c r="J234" i="36"/>
  <c r="H234" i="36"/>
  <c r="H230" i="36" s="1"/>
  <c r="H229" i="36" s="1"/>
  <c r="G234" i="36"/>
  <c r="F234" i="36"/>
  <c r="E234" i="36"/>
  <c r="D234" i="36"/>
  <c r="O233" i="36"/>
  <c r="O232" i="36" s="1"/>
  <c r="L233" i="36"/>
  <c r="I233" i="36"/>
  <c r="I232" i="36" s="1"/>
  <c r="F233" i="36"/>
  <c r="N232" i="36"/>
  <c r="N230" i="36" s="1"/>
  <c r="N229" i="36" s="1"/>
  <c r="M232" i="36"/>
  <c r="M230" i="36" s="1"/>
  <c r="L232" i="36"/>
  <c r="K232" i="36"/>
  <c r="J232" i="36"/>
  <c r="J230" i="36" s="1"/>
  <c r="J229" i="36" s="1"/>
  <c r="H232" i="36"/>
  <c r="G232" i="36"/>
  <c r="F232" i="36"/>
  <c r="E232" i="36"/>
  <c r="E230" i="36" s="1"/>
  <c r="D232" i="36"/>
  <c r="O231" i="36"/>
  <c r="O230" i="36" s="1"/>
  <c r="O229" i="36" s="1"/>
  <c r="L231" i="36"/>
  <c r="I231" i="36"/>
  <c r="I230" i="36" s="1"/>
  <c r="F231" i="36"/>
  <c r="C231" i="36"/>
  <c r="K230" i="36"/>
  <c r="K229" i="36" s="1"/>
  <c r="G230" i="36"/>
  <c r="G229" i="36" s="1"/>
  <c r="D230" i="36"/>
  <c r="D229" i="36" s="1"/>
  <c r="M229" i="36"/>
  <c r="E229" i="36"/>
  <c r="O228" i="36"/>
  <c r="L228" i="36"/>
  <c r="I228" i="36"/>
  <c r="F228" i="36"/>
  <c r="O227" i="36"/>
  <c r="O226" i="36" s="1"/>
  <c r="L227" i="36"/>
  <c r="I227" i="36"/>
  <c r="I226" i="36" s="1"/>
  <c r="F227" i="36"/>
  <c r="C227" i="36"/>
  <c r="N226" i="36"/>
  <c r="M226" i="36"/>
  <c r="L226" i="36"/>
  <c r="K226" i="36"/>
  <c r="J226" i="36"/>
  <c r="H226" i="36"/>
  <c r="G226" i="36"/>
  <c r="F226" i="36"/>
  <c r="E226" i="36"/>
  <c r="D226" i="36"/>
  <c r="O225" i="36"/>
  <c r="L225" i="36"/>
  <c r="I225" i="36"/>
  <c r="F225" i="36"/>
  <c r="O224" i="36"/>
  <c r="L224" i="36"/>
  <c r="I224" i="36"/>
  <c r="F224" i="36"/>
  <c r="O223" i="36"/>
  <c r="L223" i="36"/>
  <c r="I223" i="36"/>
  <c r="F223" i="36"/>
  <c r="C223" i="36"/>
  <c r="O222" i="36"/>
  <c r="L222" i="36"/>
  <c r="I222" i="36"/>
  <c r="F222" i="36"/>
  <c r="C222" i="36" s="1"/>
  <c r="O221" i="36"/>
  <c r="L221" i="36"/>
  <c r="I221" i="36"/>
  <c r="F221" i="36"/>
  <c r="C221" i="36" s="1"/>
  <c r="O220" i="36"/>
  <c r="L220" i="36"/>
  <c r="I220" i="36"/>
  <c r="F220" i="36"/>
  <c r="C220" i="36" s="1"/>
  <c r="O219" i="36"/>
  <c r="L219" i="36"/>
  <c r="I219" i="36"/>
  <c r="F219" i="36"/>
  <c r="C219" i="36"/>
  <c r="O218" i="36"/>
  <c r="L218" i="36"/>
  <c r="I218" i="36"/>
  <c r="F218" i="36"/>
  <c r="O217" i="36"/>
  <c r="L217" i="36"/>
  <c r="I217" i="36"/>
  <c r="F217" i="36"/>
  <c r="O216" i="36"/>
  <c r="L216" i="36"/>
  <c r="I216" i="36"/>
  <c r="I215" i="36" s="1"/>
  <c r="F216" i="36"/>
  <c r="C216" i="36" s="1"/>
  <c r="O215" i="36"/>
  <c r="N215" i="36"/>
  <c r="M215" i="36"/>
  <c r="K215" i="36"/>
  <c r="J215" i="36"/>
  <c r="H215" i="36"/>
  <c r="G215" i="36"/>
  <c r="G203" i="36" s="1"/>
  <c r="E215" i="36"/>
  <c r="D215" i="36"/>
  <c r="O214" i="36"/>
  <c r="L214" i="36"/>
  <c r="I214" i="36"/>
  <c r="F214" i="36"/>
  <c r="C214" i="36" s="1"/>
  <c r="O213" i="36"/>
  <c r="L213" i="36"/>
  <c r="I213" i="36"/>
  <c r="F213" i="36"/>
  <c r="O212" i="36"/>
  <c r="L212" i="36"/>
  <c r="I212" i="36"/>
  <c r="F212" i="36"/>
  <c r="O211" i="36"/>
  <c r="L211" i="36"/>
  <c r="I211" i="36"/>
  <c r="F211" i="36"/>
  <c r="C211" i="36"/>
  <c r="O210" i="36"/>
  <c r="L210" i="36"/>
  <c r="I210" i="36"/>
  <c r="F210" i="36"/>
  <c r="C210" i="36" s="1"/>
  <c r="O209" i="36"/>
  <c r="L209" i="36"/>
  <c r="I209" i="36"/>
  <c r="F209" i="36"/>
  <c r="C209" i="36" s="1"/>
  <c r="O208" i="36"/>
  <c r="L208" i="36"/>
  <c r="I208" i="36"/>
  <c r="F208" i="36"/>
  <c r="C208" i="36" s="1"/>
  <c r="O207" i="36"/>
  <c r="L207" i="36"/>
  <c r="L204" i="36" s="1"/>
  <c r="I207" i="36"/>
  <c r="F207" i="36"/>
  <c r="C207" i="36"/>
  <c r="O206" i="36"/>
  <c r="L206" i="36"/>
  <c r="I206" i="36"/>
  <c r="F206" i="36"/>
  <c r="C206" i="36" s="1"/>
  <c r="O205" i="36"/>
  <c r="L205" i="36"/>
  <c r="I205" i="36"/>
  <c r="I204" i="36" s="1"/>
  <c r="I203" i="36" s="1"/>
  <c r="F205" i="36"/>
  <c r="N204" i="36"/>
  <c r="N203" i="36" s="1"/>
  <c r="M204" i="36"/>
  <c r="M203" i="36" s="1"/>
  <c r="K204" i="36"/>
  <c r="J204" i="36"/>
  <c r="J203" i="36" s="1"/>
  <c r="H204" i="36"/>
  <c r="H203" i="36" s="1"/>
  <c r="G204" i="36"/>
  <c r="F204" i="36"/>
  <c r="E204" i="36"/>
  <c r="E203" i="36" s="1"/>
  <c r="D204" i="36"/>
  <c r="D203" i="36" s="1"/>
  <c r="K203" i="36"/>
  <c r="O202" i="36"/>
  <c r="L202" i="36"/>
  <c r="I202" i="36"/>
  <c r="F202" i="36"/>
  <c r="C202" i="36" s="1"/>
  <c r="O201" i="36"/>
  <c r="L201" i="36"/>
  <c r="I201" i="36"/>
  <c r="F201" i="36"/>
  <c r="C201" i="36" s="1"/>
  <c r="O200" i="36"/>
  <c r="L200" i="36"/>
  <c r="I200" i="36"/>
  <c r="F200" i="36"/>
  <c r="O199" i="36"/>
  <c r="L199" i="36"/>
  <c r="I199" i="36"/>
  <c r="F199" i="36"/>
  <c r="C199" i="36"/>
  <c r="O198" i="36"/>
  <c r="O197" i="36" s="1"/>
  <c r="O195" i="36" s="1"/>
  <c r="L198" i="36"/>
  <c r="I198" i="36"/>
  <c r="F198" i="36"/>
  <c r="N197" i="36"/>
  <c r="M197" i="36"/>
  <c r="M195" i="36" s="1"/>
  <c r="M194" i="36" s="1"/>
  <c r="M193" i="36" s="1"/>
  <c r="L197" i="36"/>
  <c r="K197" i="36"/>
  <c r="J197" i="36"/>
  <c r="I197" i="36"/>
  <c r="H197" i="36"/>
  <c r="H195" i="36" s="1"/>
  <c r="H194" i="36" s="1"/>
  <c r="G197" i="36"/>
  <c r="E197" i="36"/>
  <c r="E195" i="36" s="1"/>
  <c r="E194" i="36" s="1"/>
  <c r="E193" i="36" s="1"/>
  <c r="D197" i="36"/>
  <c r="D195" i="36" s="1"/>
  <c r="O196" i="36"/>
  <c r="L196" i="36"/>
  <c r="I196" i="36"/>
  <c r="I195" i="36" s="1"/>
  <c r="I194" i="36" s="1"/>
  <c r="F196" i="36"/>
  <c r="C196" i="36" s="1"/>
  <c r="N195" i="36"/>
  <c r="K195" i="36"/>
  <c r="K194" i="36" s="1"/>
  <c r="K193" i="36" s="1"/>
  <c r="J195" i="36"/>
  <c r="J194" i="36" s="1"/>
  <c r="G195" i="36"/>
  <c r="D194" i="36"/>
  <c r="D193" i="36" s="1"/>
  <c r="O192" i="36"/>
  <c r="L192" i="36"/>
  <c r="L191" i="36" s="1"/>
  <c r="I192" i="36"/>
  <c r="I191" i="36" s="1"/>
  <c r="I190" i="36" s="1"/>
  <c r="F192" i="36"/>
  <c r="C192" i="36" s="1"/>
  <c r="O191" i="36"/>
  <c r="O190" i="36" s="1"/>
  <c r="N191" i="36"/>
  <c r="N190" i="36" s="1"/>
  <c r="M191" i="36"/>
  <c r="M190" i="36" s="1"/>
  <c r="K191" i="36"/>
  <c r="K190" i="36" s="1"/>
  <c r="J191" i="36"/>
  <c r="J190" i="36" s="1"/>
  <c r="H191" i="36"/>
  <c r="G191" i="36"/>
  <c r="G190" i="36" s="1"/>
  <c r="F191" i="36"/>
  <c r="F190" i="36" s="1"/>
  <c r="E191" i="36"/>
  <c r="E190" i="36" s="1"/>
  <c r="D191" i="36"/>
  <c r="C191" i="36"/>
  <c r="L190" i="36"/>
  <c r="H190" i="36"/>
  <c r="H186" i="36" s="1"/>
  <c r="D190" i="36"/>
  <c r="C190" i="36"/>
  <c r="O189" i="36"/>
  <c r="L189" i="36"/>
  <c r="I189" i="36"/>
  <c r="F189" i="36"/>
  <c r="C189" i="36" s="1"/>
  <c r="O188" i="36"/>
  <c r="L188" i="36"/>
  <c r="L187" i="36" s="1"/>
  <c r="L186" i="36" s="1"/>
  <c r="I188" i="36"/>
  <c r="I187" i="36" s="1"/>
  <c r="F188" i="36"/>
  <c r="C188" i="36" s="1"/>
  <c r="O187" i="36"/>
  <c r="N187" i="36"/>
  <c r="N186" i="36" s="1"/>
  <c r="M187" i="36"/>
  <c r="K187" i="36"/>
  <c r="K186" i="36" s="1"/>
  <c r="J187" i="36"/>
  <c r="H187" i="36"/>
  <c r="G187" i="36"/>
  <c r="F187" i="36"/>
  <c r="F186" i="36" s="1"/>
  <c r="E187" i="36"/>
  <c r="D187" i="36"/>
  <c r="O186" i="36"/>
  <c r="G186" i="36"/>
  <c r="D186" i="36"/>
  <c r="O185" i="36"/>
  <c r="L185" i="36"/>
  <c r="I185" i="36"/>
  <c r="F185" i="36"/>
  <c r="C185" i="36" s="1"/>
  <c r="O184" i="36"/>
  <c r="L184" i="36"/>
  <c r="L183" i="36" s="1"/>
  <c r="I184" i="36"/>
  <c r="I183" i="36" s="1"/>
  <c r="F184" i="36"/>
  <c r="O183" i="36"/>
  <c r="N183" i="36"/>
  <c r="M183" i="36"/>
  <c r="K183" i="36"/>
  <c r="J183" i="36"/>
  <c r="H183" i="36"/>
  <c r="G183" i="36"/>
  <c r="F183" i="36"/>
  <c r="C183" i="36" s="1"/>
  <c r="E183" i="36"/>
  <c r="D183" i="36"/>
  <c r="O182" i="36"/>
  <c r="L182" i="36"/>
  <c r="I182" i="36"/>
  <c r="F182" i="36"/>
  <c r="C182" i="36"/>
  <c r="O181" i="36"/>
  <c r="L181" i="36"/>
  <c r="I181" i="36"/>
  <c r="F181" i="36"/>
  <c r="O180" i="36"/>
  <c r="L180" i="36"/>
  <c r="I180" i="36"/>
  <c r="F180" i="36"/>
  <c r="O179" i="36"/>
  <c r="L179" i="36"/>
  <c r="C179" i="36" s="1"/>
  <c r="I179" i="36"/>
  <c r="I178" i="36" s="1"/>
  <c r="F179" i="36"/>
  <c r="O178" i="36"/>
  <c r="N178" i="36"/>
  <c r="M178" i="36"/>
  <c r="K178" i="36"/>
  <c r="J178" i="36"/>
  <c r="H178" i="36"/>
  <c r="G178" i="36"/>
  <c r="E178" i="36"/>
  <c r="D178" i="36"/>
  <c r="O177" i="36"/>
  <c r="L177" i="36"/>
  <c r="I177" i="36"/>
  <c r="F177" i="36"/>
  <c r="O176" i="36"/>
  <c r="L176" i="36"/>
  <c r="I176" i="36"/>
  <c r="F176" i="36"/>
  <c r="O175" i="36"/>
  <c r="L175" i="36"/>
  <c r="C175" i="36" s="1"/>
  <c r="I175" i="36"/>
  <c r="I174" i="36" s="1"/>
  <c r="F175" i="36"/>
  <c r="O174" i="36"/>
  <c r="O173" i="36" s="1"/>
  <c r="O172" i="36" s="1"/>
  <c r="N174" i="36"/>
  <c r="N173" i="36" s="1"/>
  <c r="N172" i="36" s="1"/>
  <c r="M174" i="36"/>
  <c r="K174" i="36"/>
  <c r="K173" i="36" s="1"/>
  <c r="K172" i="36" s="1"/>
  <c r="J174" i="36"/>
  <c r="J173" i="36" s="1"/>
  <c r="H174" i="36"/>
  <c r="G174" i="36"/>
  <c r="E174" i="36"/>
  <c r="D174" i="36"/>
  <c r="M173" i="36"/>
  <c r="I173" i="36"/>
  <c r="I172" i="36" s="1"/>
  <c r="H173" i="36"/>
  <c r="G173" i="36"/>
  <c r="E173" i="36"/>
  <c r="E172" i="36" s="1"/>
  <c r="D173" i="36"/>
  <c r="D172" i="36" s="1"/>
  <c r="M172" i="36"/>
  <c r="J172" i="36"/>
  <c r="H172" i="36"/>
  <c r="O171" i="36"/>
  <c r="L171" i="36"/>
  <c r="I171" i="36"/>
  <c r="F171" i="36"/>
  <c r="C171" i="36"/>
  <c r="O170" i="36"/>
  <c r="L170" i="36"/>
  <c r="I170" i="36"/>
  <c r="F170" i="36"/>
  <c r="C170" i="36" s="1"/>
  <c r="O169" i="36"/>
  <c r="L169" i="36"/>
  <c r="I169" i="36"/>
  <c r="C169" i="36" s="1"/>
  <c r="F169" i="36"/>
  <c r="O168" i="36"/>
  <c r="L168" i="36"/>
  <c r="I168" i="36"/>
  <c r="F168" i="36"/>
  <c r="O167" i="36"/>
  <c r="L167" i="36"/>
  <c r="I167" i="36"/>
  <c r="C167" i="36" s="1"/>
  <c r="F167" i="36"/>
  <c r="O166" i="36"/>
  <c r="O165" i="36" s="1"/>
  <c r="O164" i="36" s="1"/>
  <c r="L166" i="36"/>
  <c r="I166" i="36"/>
  <c r="F166" i="36"/>
  <c r="C166" i="36"/>
  <c r="N165" i="36"/>
  <c r="M165" i="36"/>
  <c r="L165" i="36"/>
  <c r="L164" i="36" s="1"/>
  <c r="K165" i="36"/>
  <c r="K164" i="36" s="1"/>
  <c r="J165" i="36"/>
  <c r="H165" i="36"/>
  <c r="H164" i="36" s="1"/>
  <c r="G165" i="36"/>
  <c r="G164" i="36" s="1"/>
  <c r="E165" i="36"/>
  <c r="D165" i="36"/>
  <c r="N164" i="36"/>
  <c r="M164" i="36"/>
  <c r="J164" i="36"/>
  <c r="E164" i="36"/>
  <c r="D164" i="36"/>
  <c r="O163" i="36"/>
  <c r="L163" i="36"/>
  <c r="I163" i="36"/>
  <c r="C163" i="36" s="1"/>
  <c r="F163" i="36"/>
  <c r="O162" i="36"/>
  <c r="L162" i="36"/>
  <c r="I162" i="36"/>
  <c r="F162" i="36"/>
  <c r="C162" i="36" s="1"/>
  <c r="O161" i="36"/>
  <c r="O159" i="36" s="1"/>
  <c r="L161" i="36"/>
  <c r="I161" i="36"/>
  <c r="F161" i="36"/>
  <c r="C161" i="36"/>
  <c r="O160" i="36"/>
  <c r="L160" i="36"/>
  <c r="L159" i="36" s="1"/>
  <c r="I160" i="36"/>
  <c r="F160" i="36"/>
  <c r="C160" i="36" s="1"/>
  <c r="N159" i="36"/>
  <c r="M159" i="36"/>
  <c r="K159" i="36"/>
  <c r="J159" i="36"/>
  <c r="I159" i="36"/>
  <c r="H159" i="36"/>
  <c r="G159" i="36"/>
  <c r="E159" i="36"/>
  <c r="D159" i="36"/>
  <c r="O158" i="36"/>
  <c r="L158" i="36"/>
  <c r="I158" i="36"/>
  <c r="F158" i="36"/>
  <c r="C158" i="36" s="1"/>
  <c r="O157" i="36"/>
  <c r="L157" i="36"/>
  <c r="I157" i="36"/>
  <c r="F157" i="36"/>
  <c r="C157" i="36"/>
  <c r="O156" i="36"/>
  <c r="L156" i="36"/>
  <c r="I156" i="36"/>
  <c r="F156" i="36"/>
  <c r="C156" i="36" s="1"/>
  <c r="O155" i="36"/>
  <c r="L155" i="36"/>
  <c r="I155" i="36"/>
  <c r="C155" i="36" s="1"/>
  <c r="F155" i="36"/>
  <c r="O154" i="36"/>
  <c r="L154" i="36"/>
  <c r="I154" i="36"/>
  <c r="F154" i="36"/>
  <c r="C154" i="36"/>
  <c r="O153" i="36"/>
  <c r="L153" i="36"/>
  <c r="I153" i="36"/>
  <c r="F153" i="36"/>
  <c r="C153" i="36" s="1"/>
  <c r="O152" i="36"/>
  <c r="L152" i="36"/>
  <c r="I152" i="36"/>
  <c r="F152" i="36"/>
  <c r="F150" i="36" s="1"/>
  <c r="C150" i="36" s="1"/>
  <c r="O151" i="36"/>
  <c r="O150" i="36" s="1"/>
  <c r="L151" i="36"/>
  <c r="I151" i="36"/>
  <c r="I150" i="36" s="1"/>
  <c r="F151" i="36"/>
  <c r="C151" i="36"/>
  <c r="N150" i="36"/>
  <c r="M150" i="36"/>
  <c r="L150" i="36"/>
  <c r="K150" i="36"/>
  <c r="J150" i="36"/>
  <c r="H150" i="36"/>
  <c r="G150" i="36"/>
  <c r="E150" i="36"/>
  <c r="D150" i="36"/>
  <c r="O149" i="36"/>
  <c r="L149" i="36"/>
  <c r="I149" i="36"/>
  <c r="F149" i="36"/>
  <c r="C149" i="36" s="1"/>
  <c r="O148" i="36"/>
  <c r="L148" i="36"/>
  <c r="I148" i="36"/>
  <c r="F148" i="36"/>
  <c r="O147" i="36"/>
  <c r="L147" i="36"/>
  <c r="I147" i="36"/>
  <c r="C147" i="36" s="1"/>
  <c r="F147" i="36"/>
  <c r="O146" i="36"/>
  <c r="L146" i="36"/>
  <c r="I146" i="36"/>
  <c r="F146" i="36"/>
  <c r="C146" i="36" s="1"/>
  <c r="O145" i="36"/>
  <c r="O143" i="36" s="1"/>
  <c r="L145" i="36"/>
  <c r="I145" i="36"/>
  <c r="F145" i="36"/>
  <c r="C145" i="36"/>
  <c r="O144" i="36"/>
  <c r="L144" i="36"/>
  <c r="L143" i="36" s="1"/>
  <c r="I144" i="36"/>
  <c r="F144" i="36"/>
  <c r="F143" i="36" s="1"/>
  <c r="N143" i="36"/>
  <c r="M143" i="36"/>
  <c r="K143" i="36"/>
  <c r="J143" i="36"/>
  <c r="I143" i="36"/>
  <c r="H143" i="36"/>
  <c r="G143" i="36"/>
  <c r="E143" i="36"/>
  <c r="D143" i="36"/>
  <c r="O142" i="36"/>
  <c r="L142" i="36"/>
  <c r="I142" i="36"/>
  <c r="F142" i="36"/>
  <c r="C142" i="36" s="1"/>
  <c r="O141" i="36"/>
  <c r="O140" i="36" s="1"/>
  <c r="L141" i="36"/>
  <c r="I141" i="36"/>
  <c r="I140" i="36" s="1"/>
  <c r="F141" i="36"/>
  <c r="C141" i="36"/>
  <c r="N140" i="36"/>
  <c r="M140" i="36"/>
  <c r="L140" i="36"/>
  <c r="K140" i="36"/>
  <c r="J140" i="36"/>
  <c r="H140" i="36"/>
  <c r="G140" i="36"/>
  <c r="F140" i="36"/>
  <c r="C140" i="36" s="1"/>
  <c r="E140" i="36"/>
  <c r="D140" i="36"/>
  <c r="O139" i="36"/>
  <c r="L139" i="36"/>
  <c r="I139" i="36"/>
  <c r="C139" i="36" s="1"/>
  <c r="F139" i="36"/>
  <c r="O138" i="36"/>
  <c r="L138" i="36"/>
  <c r="I138" i="36"/>
  <c r="F138" i="36"/>
  <c r="C138" i="36" s="1"/>
  <c r="O137" i="36"/>
  <c r="O135" i="36" s="1"/>
  <c r="L137" i="36"/>
  <c r="I137" i="36"/>
  <c r="F137" i="36"/>
  <c r="O136" i="36"/>
  <c r="L136" i="36"/>
  <c r="L135" i="36" s="1"/>
  <c r="I136" i="36"/>
  <c r="F136" i="36"/>
  <c r="F135" i="36" s="1"/>
  <c r="N135" i="36"/>
  <c r="M135" i="36"/>
  <c r="M129" i="36" s="1"/>
  <c r="K135" i="36"/>
  <c r="J135" i="36"/>
  <c r="I135" i="36"/>
  <c r="H135" i="36"/>
  <c r="G135" i="36"/>
  <c r="E135" i="36"/>
  <c r="E129" i="36" s="1"/>
  <c r="D135" i="36"/>
  <c r="O134" i="36"/>
  <c r="L134" i="36"/>
  <c r="L130" i="36" s="1"/>
  <c r="L129" i="36" s="1"/>
  <c r="I134" i="36"/>
  <c r="F134" i="36"/>
  <c r="C134" i="36" s="1"/>
  <c r="O133" i="36"/>
  <c r="L133" i="36"/>
  <c r="I133" i="36"/>
  <c r="F133" i="36"/>
  <c r="C133" i="36"/>
  <c r="O132" i="36"/>
  <c r="L132" i="36"/>
  <c r="I132" i="36"/>
  <c r="F132" i="36"/>
  <c r="C132" i="36" s="1"/>
  <c r="O131" i="36"/>
  <c r="O130" i="36" s="1"/>
  <c r="L131" i="36"/>
  <c r="I131" i="36"/>
  <c r="C131" i="36" s="1"/>
  <c r="F131" i="36"/>
  <c r="N130" i="36"/>
  <c r="N129" i="36" s="1"/>
  <c r="M130" i="36"/>
  <c r="K130" i="36"/>
  <c r="J130" i="36"/>
  <c r="J129" i="36" s="1"/>
  <c r="H130" i="36"/>
  <c r="H129" i="36" s="1"/>
  <c r="G130" i="36"/>
  <c r="F130" i="36"/>
  <c r="E130" i="36"/>
  <c r="D130" i="36"/>
  <c r="D129" i="36" s="1"/>
  <c r="K129" i="36"/>
  <c r="G129" i="36"/>
  <c r="O128" i="36"/>
  <c r="L128" i="36"/>
  <c r="L127" i="36" s="1"/>
  <c r="I128" i="36"/>
  <c r="F128" i="36"/>
  <c r="F127" i="36" s="1"/>
  <c r="C127" i="36" s="1"/>
  <c r="O127" i="36"/>
  <c r="N127" i="36"/>
  <c r="M127" i="36"/>
  <c r="K127" i="36"/>
  <c r="J127" i="36"/>
  <c r="I127" i="36"/>
  <c r="H127" i="36"/>
  <c r="G127" i="36"/>
  <c r="E127" i="36"/>
  <c r="D127" i="36"/>
  <c r="O126" i="36"/>
  <c r="L126" i="36"/>
  <c r="I126" i="36"/>
  <c r="F126" i="36"/>
  <c r="C126" i="36" s="1"/>
  <c r="O125" i="36"/>
  <c r="L125" i="36"/>
  <c r="I125" i="36"/>
  <c r="F125" i="36"/>
  <c r="C125" i="36"/>
  <c r="O124" i="36"/>
  <c r="L124" i="36"/>
  <c r="I124" i="36"/>
  <c r="F124" i="36"/>
  <c r="C124" i="36" s="1"/>
  <c r="O123" i="36"/>
  <c r="L123" i="36"/>
  <c r="I123" i="36"/>
  <c r="C123" i="36" s="1"/>
  <c r="F123" i="36"/>
  <c r="O122" i="36"/>
  <c r="L122" i="36"/>
  <c r="L121" i="36" s="1"/>
  <c r="I122" i="36"/>
  <c r="F122" i="36"/>
  <c r="C122" i="36" s="1"/>
  <c r="O121" i="36"/>
  <c r="N121" i="36"/>
  <c r="M121" i="36"/>
  <c r="K121" i="36"/>
  <c r="J121" i="36"/>
  <c r="H121" i="36"/>
  <c r="G121" i="36"/>
  <c r="E121" i="36"/>
  <c r="D121" i="36"/>
  <c r="O120" i="36"/>
  <c r="L120" i="36"/>
  <c r="I120" i="36"/>
  <c r="F120" i="36"/>
  <c r="C120" i="36" s="1"/>
  <c r="O119" i="36"/>
  <c r="L119" i="36"/>
  <c r="I119" i="36"/>
  <c r="C119" i="36" s="1"/>
  <c r="F119" i="36"/>
  <c r="O118" i="36"/>
  <c r="L118" i="36"/>
  <c r="I118" i="36"/>
  <c r="F118" i="36"/>
  <c r="C118" i="36" s="1"/>
  <c r="O117" i="36"/>
  <c r="O115" i="36" s="1"/>
  <c r="L117" i="36"/>
  <c r="I117" i="36"/>
  <c r="F117" i="36"/>
  <c r="C117" i="36"/>
  <c r="O116" i="36"/>
  <c r="L116" i="36"/>
  <c r="L115" i="36" s="1"/>
  <c r="I116" i="36"/>
  <c r="F116" i="36"/>
  <c r="F115" i="36" s="1"/>
  <c r="C115" i="36" s="1"/>
  <c r="N115" i="36"/>
  <c r="M115" i="36"/>
  <c r="K115" i="36"/>
  <c r="J115" i="36"/>
  <c r="I115" i="36"/>
  <c r="H115" i="36"/>
  <c r="G115" i="36"/>
  <c r="E115" i="36"/>
  <c r="D115" i="36"/>
  <c r="O114" i="36"/>
  <c r="L114" i="36"/>
  <c r="I114" i="36"/>
  <c r="F114" i="36"/>
  <c r="C114" i="36" s="1"/>
  <c r="O113" i="36"/>
  <c r="O111" i="36" s="1"/>
  <c r="L113" i="36"/>
  <c r="I113" i="36"/>
  <c r="F113" i="36"/>
  <c r="C113" i="36"/>
  <c r="O112" i="36"/>
  <c r="L112" i="36"/>
  <c r="L111" i="36" s="1"/>
  <c r="I112" i="36"/>
  <c r="F112" i="36"/>
  <c r="F111" i="36" s="1"/>
  <c r="N111" i="36"/>
  <c r="M111" i="36"/>
  <c r="K111" i="36"/>
  <c r="J111" i="36"/>
  <c r="I111" i="36"/>
  <c r="H111" i="36"/>
  <c r="G111" i="36"/>
  <c r="E111" i="36"/>
  <c r="D111" i="36"/>
  <c r="O110" i="36"/>
  <c r="L110" i="36"/>
  <c r="I110" i="36"/>
  <c r="F110" i="36"/>
  <c r="C110" i="36" s="1"/>
  <c r="O109" i="36"/>
  <c r="L109" i="36"/>
  <c r="I109" i="36"/>
  <c r="F109" i="36"/>
  <c r="C109" i="36"/>
  <c r="O108" i="36"/>
  <c r="L108" i="36"/>
  <c r="I108" i="36"/>
  <c r="F108" i="36"/>
  <c r="C108" i="36" s="1"/>
  <c r="O107" i="36"/>
  <c r="L107" i="36"/>
  <c r="I107" i="36"/>
  <c r="C107" i="36" s="1"/>
  <c r="F107" i="36"/>
  <c r="O106" i="36"/>
  <c r="L106" i="36"/>
  <c r="L102" i="36" s="1"/>
  <c r="I106" i="36"/>
  <c r="F106" i="36"/>
  <c r="C106" i="36" s="1"/>
  <c r="O105" i="36"/>
  <c r="L105" i="36"/>
  <c r="I105" i="36"/>
  <c r="F105" i="36"/>
  <c r="C105" i="36"/>
  <c r="O104" i="36"/>
  <c r="L104" i="36"/>
  <c r="I104" i="36"/>
  <c r="F104" i="36"/>
  <c r="C104" i="36" s="1"/>
  <c r="O103" i="36"/>
  <c r="O102" i="36" s="1"/>
  <c r="L103" i="36"/>
  <c r="I103" i="36"/>
  <c r="C103" i="36" s="1"/>
  <c r="F103" i="36"/>
  <c r="N102" i="36"/>
  <c r="M102" i="36"/>
  <c r="K102" i="36"/>
  <c r="J102" i="36"/>
  <c r="H102" i="36"/>
  <c r="G102" i="36"/>
  <c r="F102" i="36"/>
  <c r="E102" i="36"/>
  <c r="D102" i="36"/>
  <c r="O101" i="36"/>
  <c r="L101" i="36"/>
  <c r="I101" i="36"/>
  <c r="F101" i="36"/>
  <c r="C101" i="36"/>
  <c r="O100" i="36"/>
  <c r="L100" i="36"/>
  <c r="I100" i="36"/>
  <c r="F100" i="36"/>
  <c r="C100" i="36" s="1"/>
  <c r="O99" i="36"/>
  <c r="L99" i="36"/>
  <c r="I99" i="36"/>
  <c r="C99" i="36" s="1"/>
  <c r="F99" i="36"/>
  <c r="O98" i="36"/>
  <c r="L98" i="36"/>
  <c r="L94" i="36" s="1"/>
  <c r="I98" i="36"/>
  <c r="F98" i="36"/>
  <c r="C98" i="36" s="1"/>
  <c r="O97" i="36"/>
  <c r="L97" i="36"/>
  <c r="I97" i="36"/>
  <c r="F97" i="36"/>
  <c r="C97" i="36"/>
  <c r="O96" i="36"/>
  <c r="L96" i="36"/>
  <c r="I96" i="36"/>
  <c r="F96" i="36"/>
  <c r="C96" i="36" s="1"/>
  <c r="O95" i="36"/>
  <c r="O94" i="36" s="1"/>
  <c r="L95" i="36"/>
  <c r="I95" i="36"/>
  <c r="C95" i="36" s="1"/>
  <c r="F95" i="36"/>
  <c r="N94" i="36"/>
  <c r="M94" i="36"/>
  <c r="K94" i="36"/>
  <c r="J94" i="36"/>
  <c r="H94" i="36"/>
  <c r="G94" i="36"/>
  <c r="F94" i="36"/>
  <c r="E94" i="36"/>
  <c r="D94" i="36"/>
  <c r="O93" i="36"/>
  <c r="L93" i="36"/>
  <c r="I93" i="36"/>
  <c r="F93" i="36"/>
  <c r="C93" i="36"/>
  <c r="O92" i="36"/>
  <c r="L92" i="36"/>
  <c r="I92" i="36"/>
  <c r="F92" i="36"/>
  <c r="F88" i="36" s="1"/>
  <c r="O91" i="36"/>
  <c r="L91" i="36"/>
  <c r="I91" i="36"/>
  <c r="C91" i="36" s="1"/>
  <c r="F91" i="36"/>
  <c r="O90" i="36"/>
  <c r="L90" i="36"/>
  <c r="I90" i="36"/>
  <c r="F90" i="36"/>
  <c r="C90" i="36" s="1"/>
  <c r="O89" i="36"/>
  <c r="O88" i="36" s="1"/>
  <c r="L89" i="36"/>
  <c r="I89" i="36"/>
  <c r="I88" i="36" s="1"/>
  <c r="F89" i="36"/>
  <c r="C89" i="36"/>
  <c r="N88" i="36"/>
  <c r="M88" i="36"/>
  <c r="L88" i="36"/>
  <c r="K88" i="36"/>
  <c r="J88" i="36"/>
  <c r="H88" i="36"/>
  <c r="H82" i="36" s="1"/>
  <c r="G88" i="36"/>
  <c r="E88" i="36"/>
  <c r="D88" i="36"/>
  <c r="D82" i="36" s="1"/>
  <c r="O87" i="36"/>
  <c r="L87" i="36"/>
  <c r="I87" i="36"/>
  <c r="C87" i="36" s="1"/>
  <c r="F87" i="36"/>
  <c r="O86" i="36"/>
  <c r="L86" i="36"/>
  <c r="I86" i="36"/>
  <c r="F86" i="36"/>
  <c r="C86" i="36" s="1"/>
  <c r="O85" i="36"/>
  <c r="O83" i="36" s="1"/>
  <c r="L85" i="36"/>
  <c r="I85" i="36"/>
  <c r="F85" i="36"/>
  <c r="C85" i="36"/>
  <c r="O84" i="36"/>
  <c r="L84" i="36"/>
  <c r="L83" i="36" s="1"/>
  <c r="L82" i="36" s="1"/>
  <c r="I84" i="36"/>
  <c r="F84" i="36"/>
  <c r="F83" i="36" s="1"/>
  <c r="N83" i="36"/>
  <c r="M83" i="36"/>
  <c r="M82" i="36" s="1"/>
  <c r="K83" i="36"/>
  <c r="K82" i="36" s="1"/>
  <c r="J83" i="36"/>
  <c r="I83" i="36"/>
  <c r="H83" i="36"/>
  <c r="G83" i="36"/>
  <c r="G82" i="36" s="1"/>
  <c r="E83" i="36"/>
  <c r="E82" i="36" s="1"/>
  <c r="D83" i="36"/>
  <c r="N82" i="36"/>
  <c r="J82" i="36"/>
  <c r="O81" i="36"/>
  <c r="O79" i="36" s="1"/>
  <c r="L81" i="36"/>
  <c r="I81" i="36"/>
  <c r="F81" i="36"/>
  <c r="C81" i="36"/>
  <c r="O80" i="36"/>
  <c r="L80" i="36"/>
  <c r="L79" i="36" s="1"/>
  <c r="I80" i="36"/>
  <c r="F80" i="36"/>
  <c r="F79" i="36" s="1"/>
  <c r="N79" i="36"/>
  <c r="M79" i="36"/>
  <c r="K79" i="36"/>
  <c r="J79" i="36"/>
  <c r="I79" i="36"/>
  <c r="H79" i="36"/>
  <c r="G79" i="36"/>
  <c r="E79" i="36"/>
  <c r="D79" i="36"/>
  <c r="O78" i="36"/>
  <c r="L78" i="36"/>
  <c r="I78" i="36"/>
  <c r="F78" i="36"/>
  <c r="C78" i="36" s="1"/>
  <c r="O77" i="36"/>
  <c r="O76" i="36" s="1"/>
  <c r="O75" i="36" s="1"/>
  <c r="L77" i="36"/>
  <c r="I77" i="36"/>
  <c r="I76" i="36" s="1"/>
  <c r="I75" i="36" s="1"/>
  <c r="F77" i="36"/>
  <c r="C77" i="36"/>
  <c r="N76" i="36"/>
  <c r="N75" i="36" s="1"/>
  <c r="N74" i="36" s="1"/>
  <c r="M76" i="36"/>
  <c r="L76" i="36"/>
  <c r="K76" i="36"/>
  <c r="J76" i="36"/>
  <c r="J75" i="36" s="1"/>
  <c r="J74" i="36" s="1"/>
  <c r="H76" i="36"/>
  <c r="H75" i="36" s="1"/>
  <c r="G76" i="36"/>
  <c r="F76" i="36"/>
  <c r="F75" i="36" s="1"/>
  <c r="E76" i="36"/>
  <c r="D76" i="36"/>
  <c r="D75" i="36" s="1"/>
  <c r="D74" i="36" s="1"/>
  <c r="M75" i="36"/>
  <c r="K75" i="36"/>
  <c r="K74" i="36" s="1"/>
  <c r="G75" i="36"/>
  <c r="G74" i="36" s="1"/>
  <c r="E75" i="36"/>
  <c r="E74" i="36" s="1"/>
  <c r="O73" i="36"/>
  <c r="L73" i="36"/>
  <c r="I73" i="36"/>
  <c r="F73" i="36"/>
  <c r="C73" i="36"/>
  <c r="O72" i="36"/>
  <c r="L72" i="36"/>
  <c r="I72" i="36"/>
  <c r="F72" i="36"/>
  <c r="F68" i="36" s="1"/>
  <c r="O71" i="36"/>
  <c r="L71" i="36"/>
  <c r="I71" i="36"/>
  <c r="C71" i="36" s="1"/>
  <c r="F71" i="36"/>
  <c r="O70" i="36"/>
  <c r="L70" i="36"/>
  <c r="I70" i="36"/>
  <c r="F70" i="36"/>
  <c r="C70" i="36" s="1"/>
  <c r="O69" i="36"/>
  <c r="O68" i="36" s="1"/>
  <c r="L69" i="36"/>
  <c r="I69" i="36"/>
  <c r="I68" i="36" s="1"/>
  <c r="F69" i="36"/>
  <c r="C69" i="36"/>
  <c r="N68" i="36"/>
  <c r="M68" i="36"/>
  <c r="M66" i="36" s="1"/>
  <c r="L68" i="36"/>
  <c r="L66" i="36" s="1"/>
  <c r="K68" i="36"/>
  <c r="J68" i="36"/>
  <c r="H68" i="36"/>
  <c r="H66" i="36" s="1"/>
  <c r="G68" i="36"/>
  <c r="E68" i="36"/>
  <c r="E66" i="36" s="1"/>
  <c r="D68" i="36"/>
  <c r="D66" i="36" s="1"/>
  <c r="O67" i="36"/>
  <c r="L67" i="36"/>
  <c r="I67" i="36"/>
  <c r="C67" i="36" s="1"/>
  <c r="F67" i="36"/>
  <c r="N66" i="36"/>
  <c r="K66" i="36"/>
  <c r="J66" i="36"/>
  <c r="G66" i="36"/>
  <c r="O65" i="36"/>
  <c r="L65" i="36"/>
  <c r="I65" i="36"/>
  <c r="F65" i="36"/>
  <c r="C65" i="36"/>
  <c r="O64" i="36"/>
  <c r="L64" i="36"/>
  <c r="I64" i="36"/>
  <c r="F64" i="36"/>
  <c r="C64" i="36" s="1"/>
  <c r="O63" i="36"/>
  <c r="L63" i="36"/>
  <c r="I63" i="36"/>
  <c r="C63" i="36" s="1"/>
  <c r="F63" i="36"/>
  <c r="O62" i="36"/>
  <c r="L62" i="36"/>
  <c r="I62" i="36"/>
  <c r="F62" i="36"/>
  <c r="C62" i="36" s="1"/>
  <c r="O61" i="36"/>
  <c r="L61" i="36"/>
  <c r="I61" i="36"/>
  <c r="F61" i="36"/>
  <c r="C61" i="36"/>
  <c r="O60" i="36"/>
  <c r="L60" i="36"/>
  <c r="I60" i="36"/>
  <c r="F60" i="36"/>
  <c r="C60" i="36" s="1"/>
  <c r="O59" i="36"/>
  <c r="L59" i="36"/>
  <c r="I59" i="36"/>
  <c r="C59" i="36" s="1"/>
  <c r="F59" i="36"/>
  <c r="O58" i="36"/>
  <c r="L58" i="36"/>
  <c r="L57" i="36" s="1"/>
  <c r="I58" i="36"/>
  <c r="F58" i="36"/>
  <c r="C58" i="36" s="1"/>
  <c r="O57" i="36"/>
  <c r="N57" i="36"/>
  <c r="M57" i="36"/>
  <c r="K57" i="36"/>
  <c r="J57" i="36"/>
  <c r="H57" i="36"/>
  <c r="G57" i="36"/>
  <c r="E57" i="36"/>
  <c r="D57" i="36"/>
  <c r="O56" i="36"/>
  <c r="L56" i="36"/>
  <c r="I56" i="36"/>
  <c r="F56" i="36"/>
  <c r="C56" i="36" s="1"/>
  <c r="O55" i="36"/>
  <c r="O54" i="36" s="1"/>
  <c r="O53" i="36" s="1"/>
  <c r="L55" i="36"/>
  <c r="I55" i="36"/>
  <c r="C55" i="36" s="1"/>
  <c r="F55" i="36"/>
  <c r="N54" i="36"/>
  <c r="N53" i="36" s="1"/>
  <c r="N52" i="36" s="1"/>
  <c r="N51" i="36" s="1"/>
  <c r="M54" i="36"/>
  <c r="L54" i="36"/>
  <c r="K54" i="36"/>
  <c r="J54" i="36"/>
  <c r="J53" i="36" s="1"/>
  <c r="J52" i="36" s="1"/>
  <c r="H54" i="36"/>
  <c r="H53" i="36" s="1"/>
  <c r="H52" i="36" s="1"/>
  <c r="G54" i="36"/>
  <c r="F54" i="36"/>
  <c r="E54" i="36"/>
  <c r="D54" i="36"/>
  <c r="D53" i="36" s="1"/>
  <c r="D52" i="36" s="1"/>
  <c r="D51" i="36" s="1"/>
  <c r="D50" i="36" s="1"/>
  <c r="M53" i="36"/>
  <c r="K53" i="36"/>
  <c r="K52" i="36" s="1"/>
  <c r="K51" i="36" s="1"/>
  <c r="K50" i="36" s="1"/>
  <c r="G53" i="36"/>
  <c r="G52" i="36" s="1"/>
  <c r="E53" i="36"/>
  <c r="O46" i="36"/>
  <c r="C46" i="36"/>
  <c r="O45" i="36"/>
  <c r="O44" i="36" s="1"/>
  <c r="C44" i="36" s="1"/>
  <c r="C45" i="36"/>
  <c r="N44" i="36"/>
  <c r="M44" i="36"/>
  <c r="L43" i="36"/>
  <c r="I43" i="36"/>
  <c r="F43" i="36"/>
  <c r="C43" i="36"/>
  <c r="L42" i="36"/>
  <c r="K42" i="36"/>
  <c r="J42" i="36"/>
  <c r="I42" i="36"/>
  <c r="C42" i="36" s="1"/>
  <c r="H42" i="36"/>
  <c r="G42" i="36"/>
  <c r="F42" i="36"/>
  <c r="E42" i="36"/>
  <c r="D42" i="36"/>
  <c r="F41" i="36"/>
  <c r="C41" i="36"/>
  <c r="L40" i="36"/>
  <c r="C40" i="36"/>
  <c r="L39" i="36"/>
  <c r="C39" i="36"/>
  <c r="L38" i="36"/>
  <c r="C38" i="36"/>
  <c r="L37" i="36"/>
  <c r="L36" i="36" s="1"/>
  <c r="C36" i="36" s="1"/>
  <c r="C37" i="36"/>
  <c r="K36" i="36"/>
  <c r="J36" i="36"/>
  <c r="L35" i="36"/>
  <c r="C35" i="36"/>
  <c r="L34" i="36"/>
  <c r="L33" i="36" s="1"/>
  <c r="C33" i="36" s="1"/>
  <c r="C34" i="36"/>
  <c r="K33" i="36"/>
  <c r="J33" i="36"/>
  <c r="L32" i="36"/>
  <c r="C32" i="36"/>
  <c r="L31" i="36"/>
  <c r="K31" i="36"/>
  <c r="K26" i="36" s="1"/>
  <c r="K20" i="36" s="1"/>
  <c r="J31" i="36"/>
  <c r="C31" i="36"/>
  <c r="L30" i="36"/>
  <c r="C30" i="36"/>
  <c r="L29" i="36"/>
  <c r="C29" i="36"/>
  <c r="L28" i="36"/>
  <c r="L27" i="36" s="1"/>
  <c r="C28" i="36"/>
  <c r="K27" i="36"/>
  <c r="J27" i="36"/>
  <c r="J26" i="36"/>
  <c r="F25" i="36"/>
  <c r="C25" i="36"/>
  <c r="F24" i="36"/>
  <c r="O23" i="36"/>
  <c r="L23" i="36"/>
  <c r="I23" i="36"/>
  <c r="F23" i="36"/>
  <c r="C23" i="36" s="1"/>
  <c r="O22" i="36"/>
  <c r="O21" i="36" s="1"/>
  <c r="L22" i="36"/>
  <c r="I22" i="36"/>
  <c r="I21" i="36" s="1"/>
  <c r="F22" i="36"/>
  <c r="C22" i="36"/>
  <c r="N21" i="36"/>
  <c r="N287" i="36" s="1"/>
  <c r="N286" i="36" s="1"/>
  <c r="M21" i="36"/>
  <c r="M287" i="36" s="1"/>
  <c r="M286" i="36" s="1"/>
  <c r="L21" i="36"/>
  <c r="L287" i="36" s="1"/>
  <c r="L286" i="36" s="1"/>
  <c r="K21" i="36"/>
  <c r="K287" i="36" s="1"/>
  <c r="K286" i="36" s="1"/>
  <c r="J21" i="36"/>
  <c r="J287" i="36" s="1"/>
  <c r="J286" i="36" s="1"/>
  <c r="H21" i="36"/>
  <c r="H287" i="36" s="1"/>
  <c r="H286" i="36" s="1"/>
  <c r="G21" i="36"/>
  <c r="G287" i="36" s="1"/>
  <c r="G286" i="36" s="1"/>
  <c r="F21" i="36"/>
  <c r="F287" i="36" s="1"/>
  <c r="E21" i="36"/>
  <c r="E287" i="36" s="1"/>
  <c r="E286" i="36" s="1"/>
  <c r="D21" i="36"/>
  <c r="D287" i="36" s="1"/>
  <c r="D286" i="36" s="1"/>
  <c r="M20" i="36"/>
  <c r="E20" i="36"/>
  <c r="M52" i="36" l="1"/>
  <c r="L53" i="36"/>
  <c r="L52" i="36" s="1"/>
  <c r="C68" i="36"/>
  <c r="F66" i="36"/>
  <c r="C66" i="36" s="1"/>
  <c r="M74" i="36"/>
  <c r="L75" i="36"/>
  <c r="L74" i="36" s="1"/>
  <c r="C88" i="36"/>
  <c r="C111" i="36"/>
  <c r="C135" i="36"/>
  <c r="C143" i="36"/>
  <c r="K285" i="36"/>
  <c r="K49" i="36"/>
  <c r="O20" i="36"/>
  <c r="E52" i="36"/>
  <c r="O66" i="36"/>
  <c r="H74" i="36"/>
  <c r="H51" i="36" s="1"/>
  <c r="H50" i="36" s="1"/>
  <c r="C79" i="36"/>
  <c r="C83" i="36"/>
  <c r="F82" i="36"/>
  <c r="O82" i="36"/>
  <c r="O74" i="36" s="1"/>
  <c r="O129" i="36"/>
  <c r="H193" i="36"/>
  <c r="I287" i="36"/>
  <c r="I286" i="36" s="1"/>
  <c r="L26" i="36"/>
  <c r="C26" i="36" s="1"/>
  <c r="C27" i="36"/>
  <c r="D285" i="36"/>
  <c r="D49" i="36"/>
  <c r="O52" i="36"/>
  <c r="I229" i="36"/>
  <c r="I193" i="36" s="1"/>
  <c r="C75" i="36"/>
  <c r="I57" i="36"/>
  <c r="D20" i="36"/>
  <c r="H20" i="36"/>
  <c r="L20" i="36"/>
  <c r="C21" i="36"/>
  <c r="F53" i="36"/>
  <c r="I54" i="36"/>
  <c r="I53" i="36" s="1"/>
  <c r="I52" i="36" s="1"/>
  <c r="F57" i="36"/>
  <c r="I66" i="36"/>
  <c r="C72" i="36"/>
  <c r="C76" i="36"/>
  <c r="C80" i="36"/>
  <c r="C84" i="36"/>
  <c r="C92" i="36"/>
  <c r="I94" i="36"/>
  <c r="I82" i="36" s="1"/>
  <c r="I74" i="36" s="1"/>
  <c r="I102" i="36"/>
  <c r="C102" i="36" s="1"/>
  <c r="C112" i="36"/>
  <c r="C116" i="36"/>
  <c r="F121" i="36"/>
  <c r="C128" i="36"/>
  <c r="I130" i="36"/>
  <c r="I129" i="36" s="1"/>
  <c r="C136" i="36"/>
  <c r="C144" i="36"/>
  <c r="C148" i="36"/>
  <c r="I165" i="36"/>
  <c r="I164" i="36" s="1"/>
  <c r="F165" i="36"/>
  <c r="G172" i="36"/>
  <c r="G51" i="36" s="1"/>
  <c r="G50" i="36" s="1"/>
  <c r="L174" i="36"/>
  <c r="L178" i="36"/>
  <c r="C187" i="36"/>
  <c r="M186" i="36"/>
  <c r="I186" i="36"/>
  <c r="C186" i="36" s="1"/>
  <c r="N194" i="36"/>
  <c r="N193" i="36" s="1"/>
  <c r="N50" i="36" s="1"/>
  <c r="L195" i="36"/>
  <c r="C198" i="36"/>
  <c r="F197" i="36"/>
  <c r="C212" i="36"/>
  <c r="C213" i="36"/>
  <c r="L215" i="36"/>
  <c r="C224" i="36"/>
  <c r="C225" i="36"/>
  <c r="C226" i="36"/>
  <c r="C168" i="36"/>
  <c r="C176" i="36"/>
  <c r="C177" i="36"/>
  <c r="F174" i="36"/>
  <c r="C180" i="36"/>
  <c r="C181" i="36"/>
  <c r="F178" i="36"/>
  <c r="C178" i="36" s="1"/>
  <c r="C184" i="36"/>
  <c r="G194" i="36"/>
  <c r="G193" i="36" s="1"/>
  <c r="C200" i="36"/>
  <c r="O204" i="36"/>
  <c r="O203" i="36" s="1"/>
  <c r="O194" i="36" s="1"/>
  <c r="O193" i="36" s="1"/>
  <c r="L203" i="36"/>
  <c r="C236" i="36"/>
  <c r="C137" i="36"/>
  <c r="F20" i="36"/>
  <c r="J20" i="36"/>
  <c r="N20" i="36"/>
  <c r="C152" i="36"/>
  <c r="F159" i="36"/>
  <c r="C159" i="36" s="1"/>
  <c r="E186" i="36"/>
  <c r="E284" i="36" s="1"/>
  <c r="J186" i="36"/>
  <c r="J51" i="36" s="1"/>
  <c r="J50" i="36" s="1"/>
  <c r="J193" i="36"/>
  <c r="C205" i="36"/>
  <c r="C217" i="36"/>
  <c r="C218" i="36"/>
  <c r="F215" i="36"/>
  <c r="C215" i="36" s="1"/>
  <c r="C232" i="36"/>
  <c r="C233" i="36"/>
  <c r="C234" i="36"/>
  <c r="I258" i="36"/>
  <c r="M284" i="36"/>
  <c r="I121" i="36"/>
  <c r="C204" i="36"/>
  <c r="C228" i="36"/>
  <c r="L287" i="37"/>
  <c r="L286" i="37" s="1"/>
  <c r="C268" i="36"/>
  <c r="O287" i="37"/>
  <c r="O286" i="37" s="1"/>
  <c r="O20" i="37"/>
  <c r="F237" i="36"/>
  <c r="C237" i="36" s="1"/>
  <c r="F245" i="36"/>
  <c r="C245" i="36" s="1"/>
  <c r="C267" i="36"/>
  <c r="G284" i="36"/>
  <c r="K284" i="36"/>
  <c r="C282" i="36"/>
  <c r="O281" i="36"/>
  <c r="C292" i="36"/>
  <c r="C293" i="36"/>
  <c r="H20" i="37"/>
  <c r="C21" i="37"/>
  <c r="G287" i="37"/>
  <c r="G286" i="37" s="1"/>
  <c r="G20" i="37"/>
  <c r="C23" i="37"/>
  <c r="L53" i="37"/>
  <c r="L52" i="37" s="1"/>
  <c r="I53" i="37"/>
  <c r="C269" i="36"/>
  <c r="C281" i="36"/>
  <c r="O288" i="36"/>
  <c r="H52" i="37"/>
  <c r="M285" i="37"/>
  <c r="M49" i="37"/>
  <c r="F251" i="36"/>
  <c r="F259" i="36"/>
  <c r="F263" i="36"/>
  <c r="C263" i="36" s="1"/>
  <c r="C270" i="36"/>
  <c r="C272" i="36"/>
  <c r="C273" i="36"/>
  <c r="C276" i="36"/>
  <c r="C277" i="36"/>
  <c r="C280" i="36"/>
  <c r="D284" i="36"/>
  <c r="F288" i="36"/>
  <c r="C289" i="36"/>
  <c r="C296" i="36"/>
  <c r="J285" i="37"/>
  <c r="J49" i="37"/>
  <c r="N285" i="37"/>
  <c r="N49" i="37"/>
  <c r="C57" i="37"/>
  <c r="E74" i="37"/>
  <c r="E51" i="37" s="1"/>
  <c r="E50" i="37" s="1"/>
  <c r="F20" i="37"/>
  <c r="J20" i="37"/>
  <c r="N20" i="37"/>
  <c r="L31" i="37"/>
  <c r="C54" i="37"/>
  <c r="I68" i="37"/>
  <c r="I66" i="37" s="1"/>
  <c r="F76" i="37"/>
  <c r="E82" i="37"/>
  <c r="L83" i="37"/>
  <c r="O88" i="37"/>
  <c r="C88" i="37" s="1"/>
  <c r="L94" i="37"/>
  <c r="C94" i="37" s="1"/>
  <c r="O102" i="37"/>
  <c r="C112" i="37"/>
  <c r="C113" i="37"/>
  <c r="K20" i="37"/>
  <c r="F286" i="37"/>
  <c r="C286" i="37" s="1"/>
  <c r="F68" i="37"/>
  <c r="C72" i="37"/>
  <c r="O76" i="37"/>
  <c r="O75" i="37" s="1"/>
  <c r="F83" i="37"/>
  <c r="C90" i="37"/>
  <c r="C96" i="37"/>
  <c r="C97" i="37"/>
  <c r="C98" i="37"/>
  <c r="C104" i="37"/>
  <c r="C105" i="37"/>
  <c r="O68" i="37"/>
  <c r="O66" i="37" s="1"/>
  <c r="O52" i="37" s="1"/>
  <c r="D193" i="37"/>
  <c r="D50" i="37" s="1"/>
  <c r="C184" i="37"/>
  <c r="L183" i="37"/>
  <c r="C183" i="37" s="1"/>
  <c r="C192" i="37"/>
  <c r="L191" i="37"/>
  <c r="C238" i="37"/>
  <c r="F237" i="37"/>
  <c r="N284" i="37"/>
  <c r="F121" i="37"/>
  <c r="C121" i="37" s="1"/>
  <c r="C160" i="37"/>
  <c r="F165" i="37"/>
  <c r="L174" i="37"/>
  <c r="L173" i="37" s="1"/>
  <c r="L172" i="37" s="1"/>
  <c r="C172" i="37" s="1"/>
  <c r="C177" i="37"/>
  <c r="K186" i="37"/>
  <c r="K284" i="37" s="1"/>
  <c r="C189" i="37"/>
  <c r="K193" i="37"/>
  <c r="C198" i="37"/>
  <c r="F197" i="37"/>
  <c r="C205" i="37"/>
  <c r="O204" i="37"/>
  <c r="O203" i="37" s="1"/>
  <c r="C217" i="37"/>
  <c r="C218" i="37"/>
  <c r="F215" i="37"/>
  <c r="F203" i="37" s="1"/>
  <c r="C203" i="37" s="1"/>
  <c r="C241" i="37"/>
  <c r="C250" i="37"/>
  <c r="J284" i="37"/>
  <c r="D284" i="37"/>
  <c r="M284" i="37"/>
  <c r="F102" i="37"/>
  <c r="C102" i="37" s="1"/>
  <c r="F130" i="37"/>
  <c r="F150" i="37"/>
  <c r="C150" i="37" s="1"/>
  <c r="I159" i="37"/>
  <c r="C159" i="37" s="1"/>
  <c r="H173" i="37"/>
  <c r="H172" i="37" s="1"/>
  <c r="H284" i="37" s="1"/>
  <c r="H193" i="37"/>
  <c r="G194" i="37"/>
  <c r="G193" i="37" s="1"/>
  <c r="G50" i="37" s="1"/>
  <c r="L195" i="37"/>
  <c r="C200" i="37"/>
  <c r="I204" i="37"/>
  <c r="I203" i="37" s="1"/>
  <c r="I194" i="37" s="1"/>
  <c r="C209" i="37"/>
  <c r="I215" i="37"/>
  <c r="C221" i="37"/>
  <c r="D229" i="37"/>
  <c r="C232" i="37"/>
  <c r="L245" i="37"/>
  <c r="C248" i="37"/>
  <c r="E284" i="37"/>
  <c r="C288" i="37"/>
  <c r="F111" i="37"/>
  <c r="C111" i="37" s="1"/>
  <c r="F115" i="37"/>
  <c r="C115" i="37" s="1"/>
  <c r="F135" i="37"/>
  <c r="C135" i="37" s="1"/>
  <c r="F143" i="37"/>
  <c r="C143" i="37" s="1"/>
  <c r="C178" i="37"/>
  <c r="C181" i="37"/>
  <c r="C188" i="37"/>
  <c r="L187" i="37"/>
  <c r="O194" i="37"/>
  <c r="O193" i="37" s="1"/>
  <c r="L204" i="37"/>
  <c r="L203" i="37" s="1"/>
  <c r="C208" i="37"/>
  <c r="C213" i="37"/>
  <c r="C216" i="37"/>
  <c r="L215" i="37"/>
  <c r="C225" i="37"/>
  <c r="O230" i="37"/>
  <c r="O229" i="37" s="1"/>
  <c r="C233" i="37"/>
  <c r="C234" i="37"/>
  <c r="L237" i="37"/>
  <c r="C240" i="37"/>
  <c r="C246" i="37"/>
  <c r="F245" i="37"/>
  <c r="C245" i="37" s="1"/>
  <c r="G284" i="37"/>
  <c r="C281" i="37"/>
  <c r="I271" i="37"/>
  <c r="I279" i="37"/>
  <c r="C279" i="37" s="1"/>
  <c r="C252" i="37"/>
  <c r="F269" i="37"/>
  <c r="C282" i="37"/>
  <c r="E288" i="35"/>
  <c r="G288" i="35" s="1"/>
  <c r="G287" i="35" s="1"/>
  <c r="F287" i="35"/>
  <c r="G282" i="35"/>
  <c r="G281" i="35"/>
  <c r="G280" i="35" s="1"/>
  <c r="F280" i="35"/>
  <c r="E280" i="35"/>
  <c r="G275" i="35"/>
  <c r="G274" i="35"/>
  <c r="G273" i="35"/>
  <c r="G272" i="35"/>
  <c r="G271" i="35"/>
  <c r="G270" i="35"/>
  <c r="G269" i="35"/>
  <c r="G268" i="35"/>
  <c r="G267" i="35"/>
  <c r="G266" i="35"/>
  <c r="G265" i="35"/>
  <c r="G264" i="35"/>
  <c r="G263" i="35"/>
  <c r="G262" i="35"/>
  <c r="G261" i="35"/>
  <c r="G260" i="35"/>
  <c r="G259" i="35"/>
  <c r="G258" i="35"/>
  <c r="G257" i="35"/>
  <c r="G256" i="35"/>
  <c r="G255" i="35"/>
  <c r="G254" i="35"/>
  <c r="G253" i="35"/>
  <c r="G252" i="35"/>
  <c r="G251" i="35"/>
  <c r="G250" i="35"/>
  <c r="G249" i="35"/>
  <c r="G248" i="35"/>
  <c r="G247" i="35"/>
  <c r="G246" i="35"/>
  <c r="E245" i="35"/>
  <c r="G245" i="35" s="1"/>
  <c r="G244" i="35"/>
  <c r="E243" i="35"/>
  <c r="G243" i="35" s="1"/>
  <c r="G242" i="35"/>
  <c r="G241" i="35"/>
  <c r="G240" i="35"/>
  <c r="G239" i="35"/>
  <c r="G238" i="35"/>
  <c r="G237" i="35"/>
  <c r="G236" i="35"/>
  <c r="F235" i="35"/>
  <c r="G235" i="35" s="1"/>
  <c r="G234" i="35"/>
  <c r="F233" i="35"/>
  <c r="G233" i="35" s="1"/>
  <c r="G232" i="35"/>
  <c r="G231" i="35"/>
  <c r="G230" i="35"/>
  <c r="G229" i="35"/>
  <c r="G228" i="35"/>
  <c r="G227" i="35"/>
  <c r="G226" i="35"/>
  <c r="G225" i="35"/>
  <c r="G224" i="35"/>
  <c r="G223" i="35"/>
  <c r="G222" i="35"/>
  <c r="G221" i="35"/>
  <c r="G220" i="35"/>
  <c r="G219" i="35"/>
  <c r="G218" i="35"/>
  <c r="G217" i="35"/>
  <c r="G216" i="35"/>
  <c r="G215" i="35"/>
  <c r="E215" i="35"/>
  <c r="G214" i="35"/>
  <c r="G213" i="35"/>
  <c r="G212" i="35"/>
  <c r="G211" i="35"/>
  <c r="G210" i="35"/>
  <c r="G209" i="35"/>
  <c r="G208" i="35"/>
  <c r="G207" i="35"/>
  <c r="F206" i="35"/>
  <c r="E206" i="35"/>
  <c r="G201" i="35"/>
  <c r="G200" i="35"/>
  <c r="G199" i="35"/>
  <c r="G198" i="35"/>
  <c r="G197" i="35"/>
  <c r="G196" i="35"/>
  <c r="G195" i="35"/>
  <c r="G194" i="35"/>
  <c r="G193" i="35"/>
  <c r="G192" i="35"/>
  <c r="G191" i="35"/>
  <c r="G190" i="35"/>
  <c r="G189" i="35"/>
  <c r="G188" i="35"/>
  <c r="G187" i="35"/>
  <c r="G186" i="35"/>
  <c r="G185" i="35"/>
  <c r="G184" i="35"/>
  <c r="G183" i="35"/>
  <c r="G182" i="35"/>
  <c r="G181" i="35"/>
  <c r="G180" i="35"/>
  <c r="G179" i="35"/>
  <c r="G178" i="35"/>
  <c r="G177" i="35"/>
  <c r="G176" i="35"/>
  <c r="G175" i="35"/>
  <c r="G174" i="35"/>
  <c r="G173" i="35"/>
  <c r="G172" i="35"/>
  <c r="G171" i="35"/>
  <c r="G170" i="35"/>
  <c r="G169" i="35"/>
  <c r="G168" i="35"/>
  <c r="G167" i="35"/>
  <c r="G166" i="35"/>
  <c r="G165" i="35"/>
  <c r="G164" i="35"/>
  <c r="G163" i="35"/>
  <c r="G162" i="35"/>
  <c r="G161" i="35"/>
  <c r="G160" i="35"/>
  <c r="G159" i="35"/>
  <c r="G158" i="35"/>
  <c r="G157" i="35"/>
  <c r="G156" i="35"/>
  <c r="G155" i="35"/>
  <c r="G154" i="35"/>
  <c r="G153" i="35"/>
  <c r="G152" i="35"/>
  <c r="G151" i="35"/>
  <c r="G150" i="35"/>
  <c r="G149" i="35"/>
  <c r="G148" i="35"/>
  <c r="G147" i="35"/>
  <c r="G146" i="35"/>
  <c r="G145" i="35"/>
  <c r="G144" i="35"/>
  <c r="G143" i="35"/>
  <c r="G142" i="35"/>
  <c r="G141" i="35"/>
  <c r="G140" i="35"/>
  <c r="G139" i="35"/>
  <c r="G138" i="35"/>
  <c r="G137" i="35" s="1"/>
  <c r="F137" i="35"/>
  <c r="E137" i="35"/>
  <c r="G132" i="35"/>
  <c r="G131" i="35"/>
  <c r="G130" i="35"/>
  <c r="G129" i="35"/>
  <c r="G128" i="35"/>
  <c r="G127" i="35"/>
  <c r="G126" i="35"/>
  <c r="G125" i="35"/>
  <c r="G124" i="35"/>
  <c r="E123" i="35"/>
  <c r="G123" i="35" s="1"/>
  <c r="G122" i="35"/>
  <c r="E122" i="35"/>
  <c r="E121" i="35"/>
  <c r="G121" i="35" s="1"/>
  <c r="G120" i="35"/>
  <c r="G119" i="35"/>
  <c r="G118" i="35"/>
  <c r="G117" i="35"/>
  <c r="G116" i="35"/>
  <c r="G115" i="35"/>
  <c r="G114" i="35"/>
  <c r="G113" i="35"/>
  <c r="G112" i="35"/>
  <c r="G111" i="35"/>
  <c r="G110" i="35"/>
  <c r="G109" i="35"/>
  <c r="G108" i="35"/>
  <c r="G107" i="35"/>
  <c r="G106" i="35"/>
  <c r="G105" i="35"/>
  <c r="G104" i="35"/>
  <c r="G103" i="35"/>
  <c r="G102" i="35"/>
  <c r="G101" i="35"/>
  <c r="G100" i="35"/>
  <c r="G99" i="35"/>
  <c r="G98" i="35"/>
  <c r="G97" i="35"/>
  <c r="G96" i="35"/>
  <c r="G95" i="35"/>
  <c r="E95" i="35"/>
  <c r="G94" i="35"/>
  <c r="E93" i="35"/>
  <c r="G93" i="35" s="1"/>
  <c r="G92" i="35"/>
  <c r="G91" i="35"/>
  <c r="G90" i="35"/>
  <c r="G89" i="35"/>
  <c r="G87" i="35"/>
  <c r="G86" i="35"/>
  <c r="G85" i="35"/>
  <c r="G84" i="35"/>
  <c r="G83" i="35"/>
  <c r="G82" i="35"/>
  <c r="G81" i="35"/>
  <c r="G80" i="35"/>
  <c r="G79" i="35"/>
  <c r="G78" i="35"/>
  <c r="G77" i="35"/>
  <c r="G76" i="35"/>
  <c r="G75" i="35"/>
  <c r="G74" i="35"/>
  <c r="G73" i="35"/>
  <c r="G72" i="35"/>
  <c r="G71" i="35"/>
  <c r="G70" i="35"/>
  <c r="G69" i="35"/>
  <c r="G68" i="35"/>
  <c r="G67" i="35"/>
  <c r="E66" i="35"/>
  <c r="G66" i="35" s="1"/>
  <c r="G65" i="35"/>
  <c r="G64" i="35"/>
  <c r="G63" i="35"/>
  <c r="G62" i="35"/>
  <c r="G61" i="35"/>
  <c r="G60" i="35"/>
  <c r="G59" i="35"/>
  <c r="G58" i="35"/>
  <c r="G57" i="35"/>
  <c r="G56" i="35"/>
  <c r="G55" i="35"/>
  <c r="G54" i="35"/>
  <c r="G53" i="35"/>
  <c r="G52" i="35"/>
  <c r="G51" i="35"/>
  <c r="G50" i="35"/>
  <c r="G49" i="35"/>
  <c r="G48" i="35"/>
  <c r="G47" i="35"/>
  <c r="G46" i="35"/>
  <c r="G45" i="35"/>
  <c r="G44" i="35"/>
  <c r="E43" i="35"/>
  <c r="G43" i="35" s="1"/>
  <c r="G42" i="35"/>
  <c r="G41" i="35"/>
  <c r="E40" i="35"/>
  <c r="G40" i="35" s="1"/>
  <c r="G39" i="35"/>
  <c r="G38" i="35"/>
  <c r="E37" i="35"/>
  <c r="G37" i="35" s="1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2" i="35" s="1"/>
  <c r="G15" i="35"/>
  <c r="G14" i="35"/>
  <c r="F12" i="35"/>
  <c r="O296" i="34"/>
  <c r="L296" i="34"/>
  <c r="I296" i="34"/>
  <c r="C296" i="34" s="1"/>
  <c r="F296" i="34"/>
  <c r="O295" i="34"/>
  <c r="L295" i="34"/>
  <c r="C295" i="34" s="1"/>
  <c r="I295" i="34"/>
  <c r="F295" i="34"/>
  <c r="O294" i="34"/>
  <c r="L294" i="34"/>
  <c r="I294" i="34"/>
  <c r="F294" i="34"/>
  <c r="C294" i="34"/>
  <c r="O293" i="34"/>
  <c r="L293" i="34"/>
  <c r="I293" i="34"/>
  <c r="F293" i="34"/>
  <c r="C293" i="34" s="1"/>
  <c r="O292" i="34"/>
  <c r="L292" i="34"/>
  <c r="I292" i="34"/>
  <c r="C292" i="34" s="1"/>
  <c r="F292" i="34"/>
  <c r="O291" i="34"/>
  <c r="O288" i="34" s="1"/>
  <c r="L291" i="34"/>
  <c r="C291" i="34" s="1"/>
  <c r="I291" i="34"/>
  <c r="F291" i="34"/>
  <c r="O290" i="34"/>
  <c r="L290" i="34"/>
  <c r="I290" i="34"/>
  <c r="F290" i="34"/>
  <c r="C290" i="34"/>
  <c r="O289" i="34"/>
  <c r="L289" i="34"/>
  <c r="I289" i="34"/>
  <c r="F289" i="34"/>
  <c r="C289" i="34" s="1"/>
  <c r="N288" i="34"/>
  <c r="M288" i="34"/>
  <c r="K288" i="34"/>
  <c r="J288" i="34"/>
  <c r="I288" i="34"/>
  <c r="H288" i="34"/>
  <c r="G288" i="34"/>
  <c r="F288" i="34"/>
  <c r="E288" i="34"/>
  <c r="D288" i="34"/>
  <c r="O283" i="34"/>
  <c r="L283" i="34"/>
  <c r="C283" i="34" s="1"/>
  <c r="I283" i="34"/>
  <c r="F283" i="34"/>
  <c r="O282" i="34"/>
  <c r="O281" i="34" s="1"/>
  <c r="L282" i="34"/>
  <c r="I282" i="34"/>
  <c r="F282" i="34"/>
  <c r="F281" i="34" s="1"/>
  <c r="C282" i="34"/>
  <c r="N281" i="34"/>
  <c r="M281" i="34"/>
  <c r="L281" i="34"/>
  <c r="K281" i="34"/>
  <c r="J281" i="34"/>
  <c r="I281" i="34"/>
  <c r="H281" i="34"/>
  <c r="G281" i="34"/>
  <c r="E281" i="34"/>
  <c r="D281" i="34"/>
  <c r="O280" i="34"/>
  <c r="L280" i="34"/>
  <c r="L279" i="34" s="1"/>
  <c r="I280" i="34"/>
  <c r="I279" i="34" s="1"/>
  <c r="F280" i="34"/>
  <c r="C280" i="34" s="1"/>
  <c r="O279" i="34"/>
  <c r="N279" i="34"/>
  <c r="M279" i="34"/>
  <c r="K279" i="34"/>
  <c r="J279" i="34"/>
  <c r="H279" i="34"/>
  <c r="G279" i="34"/>
  <c r="F279" i="34"/>
  <c r="E279" i="34"/>
  <c r="D279" i="34"/>
  <c r="O278" i="34"/>
  <c r="L278" i="34"/>
  <c r="I278" i="34"/>
  <c r="F278" i="34"/>
  <c r="C278" i="34"/>
  <c r="O277" i="34"/>
  <c r="L277" i="34"/>
  <c r="I277" i="34"/>
  <c r="F277" i="34"/>
  <c r="C277" i="34" s="1"/>
  <c r="O276" i="34"/>
  <c r="L276" i="34"/>
  <c r="L275" i="34" s="1"/>
  <c r="L269" i="34" s="1"/>
  <c r="I276" i="34"/>
  <c r="I275" i="34" s="1"/>
  <c r="I269" i="34" s="1"/>
  <c r="F276" i="34"/>
  <c r="C276" i="34" s="1"/>
  <c r="O275" i="34"/>
  <c r="N275" i="34"/>
  <c r="M275" i="34"/>
  <c r="K275" i="34"/>
  <c r="J275" i="34"/>
  <c r="H275" i="34"/>
  <c r="G275" i="34"/>
  <c r="F275" i="34"/>
  <c r="C275" i="34" s="1"/>
  <c r="E275" i="34"/>
  <c r="D275" i="34"/>
  <c r="O274" i="34"/>
  <c r="L274" i="34"/>
  <c r="I274" i="34"/>
  <c r="F274" i="34"/>
  <c r="C274" i="34"/>
  <c r="O273" i="34"/>
  <c r="L273" i="34"/>
  <c r="I273" i="34"/>
  <c r="F273" i="34"/>
  <c r="C273" i="34" s="1"/>
  <c r="O272" i="34"/>
  <c r="L272" i="34"/>
  <c r="I272" i="34"/>
  <c r="F272" i="34"/>
  <c r="C272" i="34" s="1"/>
  <c r="O271" i="34"/>
  <c r="N271" i="34"/>
  <c r="M271" i="34"/>
  <c r="L271" i="34"/>
  <c r="K271" i="34"/>
  <c r="J271" i="34"/>
  <c r="I271" i="34"/>
  <c r="H271" i="34"/>
  <c r="G271" i="34"/>
  <c r="F271" i="34"/>
  <c r="C271" i="34" s="1"/>
  <c r="E271" i="34"/>
  <c r="D271" i="34"/>
  <c r="O270" i="34"/>
  <c r="L270" i="34"/>
  <c r="I270" i="34"/>
  <c r="F270" i="34"/>
  <c r="C270" i="34"/>
  <c r="O269" i="34"/>
  <c r="N269" i="34"/>
  <c r="M269" i="34"/>
  <c r="K269" i="34"/>
  <c r="J269" i="34"/>
  <c r="H269" i="34"/>
  <c r="G269" i="34"/>
  <c r="F269" i="34"/>
  <c r="E269" i="34"/>
  <c r="D269" i="34"/>
  <c r="O268" i="34"/>
  <c r="N268" i="34"/>
  <c r="M268" i="34"/>
  <c r="K268" i="34"/>
  <c r="J268" i="34"/>
  <c r="H268" i="34"/>
  <c r="G268" i="34"/>
  <c r="F268" i="34"/>
  <c r="E268" i="34"/>
  <c r="D268" i="34"/>
  <c r="O267" i="34"/>
  <c r="L267" i="34"/>
  <c r="I267" i="34"/>
  <c r="F267" i="34"/>
  <c r="C267" i="34" s="1"/>
  <c r="O266" i="34"/>
  <c r="L266" i="34"/>
  <c r="I266" i="34"/>
  <c r="F266" i="34"/>
  <c r="C266" i="34" s="1"/>
  <c r="O265" i="34"/>
  <c r="L265" i="34"/>
  <c r="I265" i="34"/>
  <c r="F265" i="34"/>
  <c r="C265" i="34"/>
  <c r="O264" i="34"/>
  <c r="L264" i="34"/>
  <c r="I264" i="34"/>
  <c r="F264" i="34"/>
  <c r="C264" i="34"/>
  <c r="O263" i="34"/>
  <c r="N263" i="34"/>
  <c r="M263" i="34"/>
  <c r="L263" i="34"/>
  <c r="K263" i="34"/>
  <c r="J263" i="34"/>
  <c r="I263" i="34"/>
  <c r="H263" i="34"/>
  <c r="G263" i="34"/>
  <c r="F263" i="34"/>
  <c r="E263" i="34"/>
  <c r="D263" i="34"/>
  <c r="C263" i="34"/>
  <c r="O262" i="34"/>
  <c r="L262" i="34"/>
  <c r="I262" i="34"/>
  <c r="F262" i="34"/>
  <c r="C262" i="34" s="1"/>
  <c r="O261" i="34"/>
  <c r="L261" i="34"/>
  <c r="I261" i="34"/>
  <c r="F261" i="34"/>
  <c r="C261" i="34" s="1"/>
  <c r="O260" i="34"/>
  <c r="L260" i="34"/>
  <c r="I260" i="34"/>
  <c r="F260" i="34"/>
  <c r="C260" i="34"/>
  <c r="O259" i="34"/>
  <c r="N259" i="34"/>
  <c r="M259" i="34"/>
  <c r="L259" i="34"/>
  <c r="K259" i="34"/>
  <c r="J259" i="34"/>
  <c r="I259" i="34"/>
  <c r="H259" i="34"/>
  <c r="G259" i="34"/>
  <c r="F259" i="34"/>
  <c r="E259" i="34"/>
  <c r="D259" i="34"/>
  <c r="C259" i="34"/>
  <c r="O258" i="34"/>
  <c r="N258" i="34"/>
  <c r="M258" i="34"/>
  <c r="L258" i="34"/>
  <c r="K258" i="34"/>
  <c r="J258" i="34"/>
  <c r="I258" i="34"/>
  <c r="H258" i="34"/>
  <c r="G258" i="34"/>
  <c r="F258" i="34"/>
  <c r="E258" i="34"/>
  <c r="D258" i="34"/>
  <c r="C258" i="34"/>
  <c r="O257" i="34"/>
  <c r="L257" i="34"/>
  <c r="I257" i="34"/>
  <c r="F257" i="34"/>
  <c r="C257" i="34" s="1"/>
  <c r="O256" i="34"/>
  <c r="L256" i="34"/>
  <c r="I256" i="34"/>
  <c r="F256" i="34"/>
  <c r="C256" i="34"/>
  <c r="O255" i="34"/>
  <c r="L255" i="34"/>
  <c r="I255" i="34"/>
  <c r="F255" i="34"/>
  <c r="C255" i="34" s="1"/>
  <c r="O254" i="34"/>
  <c r="L254" i="34"/>
  <c r="I254" i="34"/>
  <c r="F254" i="34"/>
  <c r="C254" i="34" s="1"/>
  <c r="O253" i="34"/>
  <c r="L253" i="34"/>
  <c r="I253" i="34"/>
  <c r="F253" i="34"/>
  <c r="C253" i="34" s="1"/>
  <c r="O252" i="34"/>
  <c r="L252" i="34"/>
  <c r="I252" i="34"/>
  <c r="F252" i="34"/>
  <c r="C252" i="34" s="1"/>
  <c r="O251" i="34"/>
  <c r="N251" i="34"/>
  <c r="M251" i="34"/>
  <c r="L251" i="34"/>
  <c r="K251" i="34"/>
  <c r="J251" i="34"/>
  <c r="I251" i="34"/>
  <c r="H251" i="34"/>
  <c r="G251" i="34"/>
  <c r="F251" i="34"/>
  <c r="E251" i="34"/>
  <c r="D251" i="34"/>
  <c r="C251" i="34"/>
  <c r="O250" i="34"/>
  <c r="N250" i="34"/>
  <c r="M250" i="34"/>
  <c r="L250" i="34"/>
  <c r="K250" i="34"/>
  <c r="J250" i="34"/>
  <c r="I250" i="34"/>
  <c r="H250" i="34"/>
  <c r="G250" i="34"/>
  <c r="F250" i="34"/>
  <c r="E250" i="34"/>
  <c r="D250" i="34"/>
  <c r="C250" i="34"/>
  <c r="O249" i="34"/>
  <c r="L249" i="34"/>
  <c r="I249" i="34"/>
  <c r="F249" i="34"/>
  <c r="C249" i="34"/>
  <c r="O248" i="34"/>
  <c r="L248" i="34"/>
  <c r="I248" i="34"/>
  <c r="F248" i="34"/>
  <c r="C248" i="34" s="1"/>
  <c r="O247" i="34"/>
  <c r="L247" i="34"/>
  <c r="I247" i="34"/>
  <c r="F247" i="34"/>
  <c r="C247" i="34" s="1"/>
  <c r="O246" i="34"/>
  <c r="L246" i="34"/>
  <c r="I246" i="34"/>
  <c r="F246" i="34"/>
  <c r="C246" i="34" s="1"/>
  <c r="O245" i="34"/>
  <c r="N245" i="34"/>
  <c r="M245" i="34"/>
  <c r="L245" i="34"/>
  <c r="K245" i="34"/>
  <c r="J245" i="34"/>
  <c r="I245" i="34"/>
  <c r="H245" i="34"/>
  <c r="G245" i="34"/>
  <c r="F245" i="34"/>
  <c r="E245" i="34"/>
  <c r="D245" i="34"/>
  <c r="C245" i="34"/>
  <c r="O244" i="34"/>
  <c r="L244" i="34"/>
  <c r="I244" i="34"/>
  <c r="F244" i="34"/>
  <c r="C244" i="34"/>
  <c r="O243" i="34"/>
  <c r="L243" i="34"/>
  <c r="I243" i="34"/>
  <c r="F243" i="34"/>
  <c r="C243" i="34" s="1"/>
  <c r="O242" i="34"/>
  <c r="L242" i="34"/>
  <c r="I242" i="34"/>
  <c r="F242" i="34"/>
  <c r="C242" i="34" s="1"/>
  <c r="O241" i="34"/>
  <c r="L241" i="34"/>
  <c r="I241" i="34"/>
  <c r="F241" i="34"/>
  <c r="C241" i="34"/>
  <c r="O240" i="34"/>
  <c r="L240" i="34"/>
  <c r="I240" i="34"/>
  <c r="F240" i="34"/>
  <c r="C240" i="34"/>
  <c r="O239" i="34"/>
  <c r="L239" i="34"/>
  <c r="I239" i="34"/>
  <c r="F239" i="34"/>
  <c r="C239" i="34" s="1"/>
  <c r="O238" i="34"/>
  <c r="L238" i="34"/>
  <c r="I238" i="34"/>
  <c r="F238" i="34"/>
  <c r="C238" i="34" s="1"/>
  <c r="O237" i="34"/>
  <c r="N237" i="34"/>
  <c r="M237" i="34"/>
  <c r="L237" i="34"/>
  <c r="K237" i="34"/>
  <c r="J237" i="34"/>
  <c r="I237" i="34"/>
  <c r="H237" i="34"/>
  <c r="G237" i="34"/>
  <c r="F237" i="34"/>
  <c r="C237" i="34" s="1"/>
  <c r="E237" i="34"/>
  <c r="D237" i="34"/>
  <c r="O236" i="34"/>
  <c r="L236" i="34"/>
  <c r="I236" i="34"/>
  <c r="F236" i="34"/>
  <c r="C236" i="34"/>
  <c r="O235" i="34"/>
  <c r="L235" i="34"/>
  <c r="I235" i="34"/>
  <c r="F235" i="34"/>
  <c r="C235" i="34" s="1"/>
  <c r="O234" i="34"/>
  <c r="N234" i="34"/>
  <c r="M234" i="34"/>
  <c r="L234" i="34"/>
  <c r="K234" i="34"/>
  <c r="J234" i="34"/>
  <c r="I234" i="34"/>
  <c r="H234" i="34"/>
  <c r="G234" i="34"/>
  <c r="F234" i="34"/>
  <c r="E234" i="34"/>
  <c r="D234" i="34"/>
  <c r="C234" i="34"/>
  <c r="O233" i="34"/>
  <c r="L233" i="34"/>
  <c r="I233" i="34"/>
  <c r="F233" i="34"/>
  <c r="F232" i="34" s="1"/>
  <c r="C233" i="34"/>
  <c r="O232" i="34"/>
  <c r="N232" i="34"/>
  <c r="M232" i="34"/>
  <c r="L232" i="34"/>
  <c r="K232" i="34"/>
  <c r="J232" i="34"/>
  <c r="I232" i="34"/>
  <c r="H232" i="34"/>
  <c r="G232" i="34"/>
  <c r="E232" i="34"/>
  <c r="D232" i="34"/>
  <c r="O231" i="34"/>
  <c r="L231" i="34"/>
  <c r="I231" i="34"/>
  <c r="F231" i="34"/>
  <c r="C231" i="34" s="1"/>
  <c r="O230" i="34"/>
  <c r="N230" i="34"/>
  <c r="M230" i="34"/>
  <c r="L230" i="34"/>
  <c r="K230" i="34"/>
  <c r="J230" i="34"/>
  <c r="I230" i="34"/>
  <c r="H230" i="34"/>
  <c r="G230" i="34"/>
  <c r="E230" i="34"/>
  <c r="D230" i="34"/>
  <c r="O229" i="34"/>
  <c r="N229" i="34"/>
  <c r="M229" i="34"/>
  <c r="L229" i="34"/>
  <c r="K229" i="34"/>
  <c r="J229" i="34"/>
  <c r="I229" i="34"/>
  <c r="H229" i="34"/>
  <c r="G229" i="34"/>
  <c r="E229" i="34"/>
  <c r="D229" i="34"/>
  <c r="O228" i="34"/>
  <c r="L228" i="34"/>
  <c r="I228" i="34"/>
  <c r="F228" i="34"/>
  <c r="C228" i="34" s="1"/>
  <c r="O227" i="34"/>
  <c r="L227" i="34"/>
  <c r="I227" i="34"/>
  <c r="F227" i="34"/>
  <c r="C227" i="34" s="1"/>
  <c r="O226" i="34"/>
  <c r="N226" i="34"/>
  <c r="M226" i="34"/>
  <c r="L226" i="34"/>
  <c r="K226" i="34"/>
  <c r="J226" i="34"/>
  <c r="I226" i="34"/>
  <c r="H226" i="34"/>
  <c r="G226" i="34"/>
  <c r="F226" i="34"/>
  <c r="E226" i="34"/>
  <c r="D226" i="34"/>
  <c r="C226" i="34"/>
  <c r="O225" i="34"/>
  <c r="L225" i="34"/>
  <c r="I225" i="34"/>
  <c r="F225" i="34"/>
  <c r="C225" i="34" s="1"/>
  <c r="O224" i="34"/>
  <c r="L224" i="34"/>
  <c r="I224" i="34"/>
  <c r="F224" i="34"/>
  <c r="C224" i="34"/>
  <c r="O223" i="34"/>
  <c r="L223" i="34"/>
  <c r="I223" i="34"/>
  <c r="F223" i="34"/>
  <c r="C223" i="34" s="1"/>
  <c r="O222" i="34"/>
  <c r="L222" i="34"/>
  <c r="I222" i="34"/>
  <c r="C222" i="34" s="1"/>
  <c r="F222" i="34"/>
  <c r="O221" i="34"/>
  <c r="L221" i="34"/>
  <c r="I221" i="34"/>
  <c r="F221" i="34"/>
  <c r="C221" i="34"/>
  <c r="O220" i="34"/>
  <c r="L220" i="34"/>
  <c r="I220" i="34"/>
  <c r="F220" i="34"/>
  <c r="C220" i="34"/>
  <c r="O219" i="34"/>
  <c r="L219" i="34"/>
  <c r="I219" i="34"/>
  <c r="F219" i="34"/>
  <c r="C219" i="34" s="1"/>
  <c r="O218" i="34"/>
  <c r="L218" i="34"/>
  <c r="I218" i="34"/>
  <c r="F218" i="34"/>
  <c r="C218" i="34" s="1"/>
  <c r="O217" i="34"/>
  <c r="L217" i="34"/>
  <c r="I217" i="34"/>
  <c r="F217" i="34"/>
  <c r="C217" i="34"/>
  <c r="O216" i="34"/>
  <c r="L216" i="34"/>
  <c r="I216" i="34"/>
  <c r="F216" i="34"/>
  <c r="C216" i="34"/>
  <c r="O215" i="34"/>
  <c r="N215" i="34"/>
  <c r="M215" i="34"/>
  <c r="L215" i="34"/>
  <c r="K215" i="34"/>
  <c r="J215" i="34"/>
  <c r="I215" i="34"/>
  <c r="H215" i="34"/>
  <c r="G215" i="34"/>
  <c r="F215" i="34"/>
  <c r="E215" i="34"/>
  <c r="D215" i="34"/>
  <c r="C215" i="34"/>
  <c r="O214" i="34"/>
  <c r="L214" i="34"/>
  <c r="I214" i="34"/>
  <c r="F214" i="34"/>
  <c r="C214" i="34"/>
  <c r="O213" i="34"/>
  <c r="L213" i="34"/>
  <c r="I213" i="34"/>
  <c r="F213" i="34"/>
  <c r="C213" i="34" s="1"/>
  <c r="O212" i="34"/>
  <c r="L212" i="34"/>
  <c r="I212" i="34"/>
  <c r="F212" i="34"/>
  <c r="C212" i="34" s="1"/>
  <c r="O211" i="34"/>
  <c r="L211" i="34"/>
  <c r="I211" i="34"/>
  <c r="F211" i="34"/>
  <c r="C211" i="34" s="1"/>
  <c r="O210" i="34"/>
  <c r="L210" i="34"/>
  <c r="I210" i="34"/>
  <c r="F210" i="34"/>
  <c r="C210" i="34"/>
  <c r="O209" i="34"/>
  <c r="L209" i="34"/>
  <c r="I209" i="34"/>
  <c r="F209" i="34"/>
  <c r="C209" i="34"/>
  <c r="O208" i="34"/>
  <c r="L208" i="34"/>
  <c r="I208" i="34"/>
  <c r="F208" i="34"/>
  <c r="C208" i="34" s="1"/>
  <c r="O207" i="34"/>
  <c r="L207" i="34"/>
  <c r="I207" i="34"/>
  <c r="F207" i="34"/>
  <c r="C207" i="34" s="1"/>
  <c r="O206" i="34"/>
  <c r="L206" i="34"/>
  <c r="I206" i="34"/>
  <c r="F206" i="34"/>
  <c r="C206" i="34"/>
  <c r="O205" i="34"/>
  <c r="L205" i="34"/>
  <c r="I205" i="34"/>
  <c r="F205" i="34"/>
  <c r="F204" i="34" s="1"/>
  <c r="C205" i="34"/>
  <c r="O204" i="34"/>
  <c r="O203" i="34" s="1"/>
  <c r="N204" i="34"/>
  <c r="M204" i="34"/>
  <c r="L204" i="34"/>
  <c r="K204" i="34"/>
  <c r="K203" i="34" s="1"/>
  <c r="J204" i="34"/>
  <c r="I204" i="34"/>
  <c r="H204" i="34"/>
  <c r="G204" i="34"/>
  <c r="G203" i="34" s="1"/>
  <c r="E204" i="34"/>
  <c r="D204" i="34"/>
  <c r="N203" i="34"/>
  <c r="M203" i="34"/>
  <c r="L203" i="34"/>
  <c r="J203" i="34"/>
  <c r="I203" i="34"/>
  <c r="H203" i="34"/>
  <c r="E203" i="34"/>
  <c r="D203" i="34"/>
  <c r="O202" i="34"/>
  <c r="L202" i="34"/>
  <c r="I202" i="34"/>
  <c r="C202" i="34" s="1"/>
  <c r="F202" i="34"/>
  <c r="O201" i="34"/>
  <c r="L201" i="34"/>
  <c r="I201" i="34"/>
  <c r="F201" i="34"/>
  <c r="C201" i="34"/>
  <c r="O200" i="34"/>
  <c r="L200" i="34"/>
  <c r="I200" i="34"/>
  <c r="F200" i="34"/>
  <c r="C200" i="34" s="1"/>
  <c r="O199" i="34"/>
  <c r="L199" i="34"/>
  <c r="I199" i="34"/>
  <c r="F199" i="34"/>
  <c r="C199" i="34" s="1"/>
  <c r="O198" i="34"/>
  <c r="L198" i="34"/>
  <c r="L197" i="34" s="1"/>
  <c r="L195" i="34" s="1"/>
  <c r="L194" i="34" s="1"/>
  <c r="I198" i="34"/>
  <c r="I197" i="34" s="1"/>
  <c r="F198" i="34"/>
  <c r="O197" i="34"/>
  <c r="N197" i="34"/>
  <c r="M197" i="34"/>
  <c r="K197" i="34"/>
  <c r="K195" i="34" s="1"/>
  <c r="J197" i="34"/>
  <c r="H197" i="34"/>
  <c r="G197" i="34"/>
  <c r="G195" i="34" s="1"/>
  <c r="F197" i="34"/>
  <c r="E197" i="34"/>
  <c r="D197" i="34"/>
  <c r="O196" i="34"/>
  <c r="O195" i="34" s="1"/>
  <c r="L196" i="34"/>
  <c r="I196" i="34"/>
  <c r="F196" i="34"/>
  <c r="C196" i="34" s="1"/>
  <c r="N195" i="34"/>
  <c r="M195" i="34"/>
  <c r="J195" i="34"/>
  <c r="H195" i="34"/>
  <c r="H194" i="34" s="1"/>
  <c r="H193" i="34" s="1"/>
  <c r="E195" i="34"/>
  <c r="E194" i="34" s="1"/>
  <c r="E193" i="34" s="1"/>
  <c r="D195" i="34"/>
  <c r="D194" i="34" s="1"/>
  <c r="D193" i="34" s="1"/>
  <c r="N194" i="34"/>
  <c r="M194" i="34"/>
  <c r="M193" i="34" s="1"/>
  <c r="J194" i="34"/>
  <c r="N193" i="34"/>
  <c r="J193" i="34"/>
  <c r="O192" i="34"/>
  <c r="O191" i="34" s="1"/>
  <c r="O190" i="34" s="1"/>
  <c r="L192" i="34"/>
  <c r="I192" i="34"/>
  <c r="F192" i="34"/>
  <c r="C192" i="34" s="1"/>
  <c r="N191" i="34"/>
  <c r="M191" i="34"/>
  <c r="L191" i="34"/>
  <c r="L190" i="34" s="1"/>
  <c r="K191" i="34"/>
  <c r="J191" i="34"/>
  <c r="I191" i="34"/>
  <c r="H191" i="34"/>
  <c r="H190" i="34" s="1"/>
  <c r="G191" i="34"/>
  <c r="E191" i="34"/>
  <c r="D191" i="34"/>
  <c r="D190" i="34" s="1"/>
  <c r="N190" i="34"/>
  <c r="M190" i="34"/>
  <c r="K190" i="34"/>
  <c r="J190" i="34"/>
  <c r="I190" i="34"/>
  <c r="G190" i="34"/>
  <c r="E190" i="34"/>
  <c r="O189" i="34"/>
  <c r="L189" i="34"/>
  <c r="I189" i="34"/>
  <c r="F189" i="34"/>
  <c r="C189" i="34"/>
  <c r="O188" i="34"/>
  <c r="O187" i="34" s="1"/>
  <c r="L188" i="34"/>
  <c r="I188" i="34"/>
  <c r="F188" i="34"/>
  <c r="C188" i="34" s="1"/>
  <c r="N187" i="34"/>
  <c r="M187" i="34"/>
  <c r="L187" i="34"/>
  <c r="L186" i="34" s="1"/>
  <c r="K187" i="34"/>
  <c r="J187" i="34"/>
  <c r="I187" i="34"/>
  <c r="H187" i="34"/>
  <c r="H186" i="34" s="1"/>
  <c r="G187" i="34"/>
  <c r="F187" i="34"/>
  <c r="C187" i="34" s="1"/>
  <c r="E187" i="34"/>
  <c r="D187" i="34"/>
  <c r="D186" i="34" s="1"/>
  <c r="N186" i="34"/>
  <c r="M186" i="34"/>
  <c r="K186" i="34"/>
  <c r="J186" i="34"/>
  <c r="I186" i="34"/>
  <c r="G186" i="34"/>
  <c r="E186" i="34"/>
  <c r="O185" i="34"/>
  <c r="L185" i="34"/>
  <c r="I185" i="34"/>
  <c r="F185" i="34"/>
  <c r="C185" i="34"/>
  <c r="O184" i="34"/>
  <c r="O183" i="34" s="1"/>
  <c r="O172" i="34" s="1"/>
  <c r="L184" i="34"/>
  <c r="I184" i="34"/>
  <c r="F184" i="34"/>
  <c r="C184" i="34" s="1"/>
  <c r="N183" i="34"/>
  <c r="M183" i="34"/>
  <c r="L183" i="34"/>
  <c r="K183" i="34"/>
  <c r="J183" i="34"/>
  <c r="I183" i="34"/>
  <c r="H183" i="34"/>
  <c r="G183" i="34"/>
  <c r="E183" i="34"/>
  <c r="D183" i="34"/>
  <c r="O182" i="34"/>
  <c r="L182" i="34"/>
  <c r="I182" i="34"/>
  <c r="C182" i="34" s="1"/>
  <c r="F182" i="34"/>
  <c r="O181" i="34"/>
  <c r="L181" i="34"/>
  <c r="I181" i="34"/>
  <c r="F181" i="34"/>
  <c r="C181" i="34"/>
  <c r="O180" i="34"/>
  <c r="L180" i="34"/>
  <c r="I180" i="34"/>
  <c r="F180" i="34"/>
  <c r="C180" i="34" s="1"/>
  <c r="O179" i="34"/>
  <c r="L179" i="34"/>
  <c r="L178" i="34" s="1"/>
  <c r="I179" i="34"/>
  <c r="F179" i="34"/>
  <c r="C179" i="34" s="1"/>
  <c r="O178" i="34"/>
  <c r="N178" i="34"/>
  <c r="M178" i="34"/>
  <c r="K178" i="34"/>
  <c r="J178" i="34"/>
  <c r="I178" i="34"/>
  <c r="H178" i="34"/>
  <c r="G178" i="34"/>
  <c r="F178" i="34"/>
  <c r="C178" i="34" s="1"/>
  <c r="E178" i="34"/>
  <c r="D178" i="34"/>
  <c r="O177" i="34"/>
  <c r="L177" i="34"/>
  <c r="I177" i="34"/>
  <c r="F177" i="34"/>
  <c r="C177" i="34"/>
  <c r="O176" i="34"/>
  <c r="L176" i="34"/>
  <c r="I176" i="34"/>
  <c r="F176" i="34"/>
  <c r="C176" i="34" s="1"/>
  <c r="O175" i="34"/>
  <c r="L175" i="34"/>
  <c r="L174" i="34" s="1"/>
  <c r="L173" i="34" s="1"/>
  <c r="L172" i="34" s="1"/>
  <c r="I175" i="34"/>
  <c r="F175" i="34"/>
  <c r="C175" i="34" s="1"/>
  <c r="O174" i="34"/>
  <c r="N174" i="34"/>
  <c r="M174" i="34"/>
  <c r="M173" i="34" s="1"/>
  <c r="M172" i="34" s="1"/>
  <c r="K174" i="34"/>
  <c r="J174" i="34"/>
  <c r="I174" i="34"/>
  <c r="I173" i="34" s="1"/>
  <c r="H174" i="34"/>
  <c r="G174" i="34"/>
  <c r="F174" i="34"/>
  <c r="C174" i="34" s="1"/>
  <c r="E174" i="34"/>
  <c r="E173" i="34" s="1"/>
  <c r="E172" i="34" s="1"/>
  <c r="D174" i="34"/>
  <c r="O173" i="34"/>
  <c r="N173" i="34"/>
  <c r="N172" i="34" s="1"/>
  <c r="K173" i="34"/>
  <c r="J173" i="34"/>
  <c r="J172" i="34" s="1"/>
  <c r="H173" i="34"/>
  <c r="G173" i="34"/>
  <c r="F173" i="34"/>
  <c r="D173" i="34"/>
  <c r="K172" i="34"/>
  <c r="H172" i="34"/>
  <c r="G172" i="34"/>
  <c r="D172" i="34"/>
  <c r="O171" i="34"/>
  <c r="L171" i="34"/>
  <c r="I171" i="34"/>
  <c r="F171" i="34"/>
  <c r="C171" i="34" s="1"/>
  <c r="O170" i="34"/>
  <c r="L170" i="34"/>
  <c r="I170" i="34"/>
  <c r="C170" i="34" s="1"/>
  <c r="F170" i="34"/>
  <c r="O169" i="34"/>
  <c r="L169" i="34"/>
  <c r="I169" i="34"/>
  <c r="F169" i="34"/>
  <c r="C169" i="34"/>
  <c r="O168" i="34"/>
  <c r="L168" i="34"/>
  <c r="I168" i="34"/>
  <c r="F168" i="34"/>
  <c r="C168" i="34" s="1"/>
  <c r="O167" i="34"/>
  <c r="L167" i="34"/>
  <c r="I167" i="34"/>
  <c r="F167" i="34"/>
  <c r="C167" i="34" s="1"/>
  <c r="O166" i="34"/>
  <c r="L166" i="34"/>
  <c r="L165" i="34" s="1"/>
  <c r="L164" i="34" s="1"/>
  <c r="I166" i="34"/>
  <c r="I165" i="34" s="1"/>
  <c r="F166" i="34"/>
  <c r="O165" i="34"/>
  <c r="N165" i="34"/>
  <c r="N164" i="34" s="1"/>
  <c r="M165" i="34"/>
  <c r="K165" i="34"/>
  <c r="J165" i="34"/>
  <c r="J164" i="34" s="1"/>
  <c r="H165" i="34"/>
  <c r="G165" i="34"/>
  <c r="F165" i="34"/>
  <c r="F164" i="34" s="1"/>
  <c r="E165" i="34"/>
  <c r="D165" i="34"/>
  <c r="O164" i="34"/>
  <c r="M164" i="34"/>
  <c r="K164" i="34"/>
  <c r="H164" i="34"/>
  <c r="G164" i="34"/>
  <c r="E164" i="34"/>
  <c r="D164" i="34"/>
  <c r="O163" i="34"/>
  <c r="L163" i="34"/>
  <c r="I163" i="34"/>
  <c r="F163" i="34"/>
  <c r="O162" i="34"/>
  <c r="L162" i="34"/>
  <c r="I162" i="34"/>
  <c r="C162" i="34" s="1"/>
  <c r="F162" i="34"/>
  <c r="O161" i="34"/>
  <c r="L161" i="34"/>
  <c r="C161" i="34" s="1"/>
  <c r="I161" i="34"/>
  <c r="F161" i="34"/>
  <c r="O160" i="34"/>
  <c r="O159" i="34" s="1"/>
  <c r="L160" i="34"/>
  <c r="I160" i="34"/>
  <c r="F160" i="34"/>
  <c r="C160" i="34"/>
  <c r="N159" i="34"/>
  <c r="M159" i="34"/>
  <c r="K159" i="34"/>
  <c r="J159" i="34"/>
  <c r="I159" i="34"/>
  <c r="H159" i="34"/>
  <c r="G159" i="34"/>
  <c r="F159" i="34"/>
  <c r="E159" i="34"/>
  <c r="D159" i="34"/>
  <c r="O158" i="34"/>
  <c r="L158" i="34"/>
  <c r="C158" i="34" s="1"/>
  <c r="I158" i="34"/>
  <c r="F158" i="34"/>
  <c r="O157" i="34"/>
  <c r="L157" i="34"/>
  <c r="I157" i="34"/>
  <c r="F157" i="34"/>
  <c r="C157" i="34"/>
  <c r="O156" i="34"/>
  <c r="L156" i="34"/>
  <c r="I156" i="34"/>
  <c r="F156" i="34"/>
  <c r="C156" i="34" s="1"/>
  <c r="O155" i="34"/>
  <c r="L155" i="34"/>
  <c r="I155" i="34"/>
  <c r="F155" i="34"/>
  <c r="O154" i="34"/>
  <c r="L154" i="34"/>
  <c r="I154" i="34"/>
  <c r="C154" i="34" s="1"/>
  <c r="F154" i="34"/>
  <c r="O153" i="34"/>
  <c r="L153" i="34"/>
  <c r="C153" i="34" s="1"/>
  <c r="I153" i="34"/>
  <c r="F153" i="34"/>
  <c r="O152" i="34"/>
  <c r="O150" i="34" s="1"/>
  <c r="L152" i="34"/>
  <c r="I152" i="34"/>
  <c r="F152" i="34"/>
  <c r="C152" i="34"/>
  <c r="O151" i="34"/>
  <c r="L151" i="34"/>
  <c r="I151" i="34"/>
  <c r="F151" i="34"/>
  <c r="C151" i="34" s="1"/>
  <c r="N150" i="34"/>
  <c r="M150" i="34"/>
  <c r="L150" i="34"/>
  <c r="K150" i="34"/>
  <c r="J150" i="34"/>
  <c r="I150" i="34"/>
  <c r="H150" i="34"/>
  <c r="G150" i="34"/>
  <c r="E150" i="34"/>
  <c r="D150" i="34"/>
  <c r="O149" i="34"/>
  <c r="L149" i="34"/>
  <c r="I149" i="34"/>
  <c r="F149" i="34"/>
  <c r="C149" i="34" s="1"/>
  <c r="O148" i="34"/>
  <c r="L148" i="34"/>
  <c r="C148" i="34" s="1"/>
  <c r="I148" i="34"/>
  <c r="F148" i="34"/>
  <c r="O147" i="34"/>
  <c r="L147" i="34"/>
  <c r="I147" i="34"/>
  <c r="F147" i="34"/>
  <c r="C147" i="34"/>
  <c r="O146" i="34"/>
  <c r="L146" i="34"/>
  <c r="I146" i="34"/>
  <c r="F146" i="34"/>
  <c r="C146" i="34" s="1"/>
  <c r="O145" i="34"/>
  <c r="L145" i="34"/>
  <c r="I145" i="34"/>
  <c r="F145" i="34"/>
  <c r="C145" i="34" s="1"/>
  <c r="O144" i="34"/>
  <c r="L144" i="34"/>
  <c r="C144" i="34" s="1"/>
  <c r="I144" i="34"/>
  <c r="I143" i="34" s="1"/>
  <c r="F144" i="34"/>
  <c r="O143" i="34"/>
  <c r="N143" i="34"/>
  <c r="M143" i="34"/>
  <c r="K143" i="34"/>
  <c r="J143" i="34"/>
  <c r="H143" i="34"/>
  <c r="G143" i="34"/>
  <c r="F143" i="34"/>
  <c r="E143" i="34"/>
  <c r="D143" i="34"/>
  <c r="O142" i="34"/>
  <c r="L142" i="34"/>
  <c r="I142" i="34"/>
  <c r="F142" i="34"/>
  <c r="C142" i="34" s="1"/>
  <c r="O141" i="34"/>
  <c r="L141" i="34"/>
  <c r="L140" i="34" s="1"/>
  <c r="I141" i="34"/>
  <c r="I140" i="34" s="1"/>
  <c r="F141" i="34"/>
  <c r="C141" i="34" s="1"/>
  <c r="O140" i="34"/>
  <c r="N140" i="34"/>
  <c r="M140" i="34"/>
  <c r="K140" i="34"/>
  <c r="J140" i="34"/>
  <c r="H140" i="34"/>
  <c r="G140" i="34"/>
  <c r="F140" i="34"/>
  <c r="E140" i="34"/>
  <c r="D140" i="34"/>
  <c r="O139" i="34"/>
  <c r="L139" i="34"/>
  <c r="I139" i="34"/>
  <c r="F139" i="34"/>
  <c r="C139" i="34"/>
  <c r="O138" i="34"/>
  <c r="L138" i="34"/>
  <c r="I138" i="34"/>
  <c r="F138" i="34"/>
  <c r="C138" i="34" s="1"/>
  <c r="O137" i="34"/>
  <c r="L137" i="34"/>
  <c r="I137" i="34"/>
  <c r="F137" i="34"/>
  <c r="D137" i="34"/>
  <c r="C137" i="34"/>
  <c r="O136" i="34"/>
  <c r="O135" i="34" s="1"/>
  <c r="L136" i="34"/>
  <c r="I136" i="34"/>
  <c r="F136" i="34"/>
  <c r="F135" i="34" s="1"/>
  <c r="C136" i="34"/>
  <c r="N135" i="34"/>
  <c r="M135" i="34"/>
  <c r="L135" i="34"/>
  <c r="K135" i="34"/>
  <c r="J135" i="34"/>
  <c r="I135" i="34"/>
  <c r="H135" i="34"/>
  <c r="G135" i="34"/>
  <c r="E135" i="34"/>
  <c r="D135" i="34"/>
  <c r="O134" i="34"/>
  <c r="L134" i="34"/>
  <c r="I134" i="34"/>
  <c r="F134" i="34"/>
  <c r="C134" i="34" s="1"/>
  <c r="O133" i="34"/>
  <c r="L133" i="34"/>
  <c r="I133" i="34"/>
  <c r="F133" i="34"/>
  <c r="C133" i="34"/>
  <c r="O132" i="34"/>
  <c r="L132" i="34"/>
  <c r="I132" i="34"/>
  <c r="F132" i="34"/>
  <c r="C132" i="34"/>
  <c r="O131" i="34"/>
  <c r="O130" i="34" s="1"/>
  <c r="O129" i="34" s="1"/>
  <c r="L131" i="34"/>
  <c r="I131" i="34"/>
  <c r="F131" i="34"/>
  <c r="C131" i="34" s="1"/>
  <c r="N130" i="34"/>
  <c r="M130" i="34"/>
  <c r="M129" i="34" s="1"/>
  <c r="M74" i="34" s="1"/>
  <c r="L130" i="34"/>
  <c r="K130" i="34"/>
  <c r="J130" i="34"/>
  <c r="I130" i="34"/>
  <c r="H130" i="34"/>
  <c r="H129" i="34" s="1"/>
  <c r="G130" i="34"/>
  <c r="F130" i="34"/>
  <c r="C130" i="34" s="1"/>
  <c r="E130" i="34"/>
  <c r="D130" i="34"/>
  <c r="D129" i="34" s="1"/>
  <c r="N129" i="34"/>
  <c r="K129" i="34"/>
  <c r="J129" i="34"/>
  <c r="G129" i="34"/>
  <c r="E129" i="34"/>
  <c r="O128" i="34"/>
  <c r="O127" i="34" s="1"/>
  <c r="L128" i="34"/>
  <c r="I128" i="34"/>
  <c r="F128" i="34"/>
  <c r="F127" i="34" s="1"/>
  <c r="C128" i="34"/>
  <c r="N127" i="34"/>
  <c r="M127" i="34"/>
  <c r="L127" i="34"/>
  <c r="K127" i="34"/>
  <c r="J127" i="34"/>
  <c r="I127" i="34"/>
  <c r="H127" i="34"/>
  <c r="G127" i="34"/>
  <c r="E127" i="34"/>
  <c r="D127" i="34"/>
  <c r="O126" i="34"/>
  <c r="L126" i="34"/>
  <c r="I126" i="34"/>
  <c r="F126" i="34"/>
  <c r="C126" i="34" s="1"/>
  <c r="O125" i="34"/>
  <c r="L125" i="34"/>
  <c r="C125" i="34" s="1"/>
  <c r="I125" i="34"/>
  <c r="F125" i="34"/>
  <c r="O124" i="34"/>
  <c r="L124" i="34"/>
  <c r="I124" i="34"/>
  <c r="F124" i="34"/>
  <c r="C124" i="34"/>
  <c r="O123" i="34"/>
  <c r="L123" i="34"/>
  <c r="I123" i="34"/>
  <c r="F123" i="34"/>
  <c r="C123" i="34" s="1"/>
  <c r="O122" i="34"/>
  <c r="L122" i="34"/>
  <c r="L121" i="34" s="1"/>
  <c r="I122" i="34"/>
  <c r="I121" i="34" s="1"/>
  <c r="F122" i="34"/>
  <c r="C122" i="34" s="1"/>
  <c r="O121" i="34"/>
  <c r="N121" i="34"/>
  <c r="M121" i="34"/>
  <c r="K121" i="34"/>
  <c r="J121" i="34"/>
  <c r="H121" i="34"/>
  <c r="G121" i="34"/>
  <c r="F121" i="34"/>
  <c r="E121" i="34"/>
  <c r="D121" i="34"/>
  <c r="O120" i="34"/>
  <c r="L120" i="34"/>
  <c r="I120" i="34"/>
  <c r="F120" i="34"/>
  <c r="C120" i="34"/>
  <c r="O119" i="34"/>
  <c r="L119" i="34"/>
  <c r="I119" i="34"/>
  <c r="F119" i="34"/>
  <c r="C119" i="34" s="1"/>
  <c r="O118" i="34"/>
  <c r="L118" i="34"/>
  <c r="I118" i="34"/>
  <c r="F118" i="34"/>
  <c r="C118" i="34" s="1"/>
  <c r="O117" i="34"/>
  <c r="L117" i="34"/>
  <c r="C117" i="34" s="1"/>
  <c r="I117" i="34"/>
  <c r="F117" i="34"/>
  <c r="O116" i="34"/>
  <c r="O115" i="34" s="1"/>
  <c r="L116" i="34"/>
  <c r="I116" i="34"/>
  <c r="F116" i="34"/>
  <c r="F115" i="34" s="1"/>
  <c r="C115" i="34" s="1"/>
  <c r="C116" i="34"/>
  <c r="N115" i="34"/>
  <c r="M115" i="34"/>
  <c r="L115" i="34"/>
  <c r="K115" i="34"/>
  <c r="J115" i="34"/>
  <c r="I115" i="34"/>
  <c r="H115" i="34"/>
  <c r="G115" i="34"/>
  <c r="E115" i="34"/>
  <c r="D115" i="34"/>
  <c r="O114" i="34"/>
  <c r="L114" i="34"/>
  <c r="I114" i="34"/>
  <c r="F114" i="34"/>
  <c r="C114" i="34" s="1"/>
  <c r="O113" i="34"/>
  <c r="L113" i="34"/>
  <c r="C113" i="34" s="1"/>
  <c r="I113" i="34"/>
  <c r="F113" i="34"/>
  <c r="O112" i="34"/>
  <c r="O111" i="34" s="1"/>
  <c r="L112" i="34"/>
  <c r="I112" i="34"/>
  <c r="F112" i="34"/>
  <c r="F111" i="34" s="1"/>
  <c r="C111" i="34" s="1"/>
  <c r="C112" i="34"/>
  <c r="N111" i="34"/>
  <c r="M111" i="34"/>
  <c r="L111" i="34"/>
  <c r="K111" i="34"/>
  <c r="J111" i="34"/>
  <c r="I111" i="34"/>
  <c r="H111" i="34"/>
  <c r="G111" i="34"/>
  <c r="E111" i="34"/>
  <c r="D111" i="34"/>
  <c r="O110" i="34"/>
  <c r="L110" i="34"/>
  <c r="I110" i="34"/>
  <c r="F110" i="34"/>
  <c r="C110" i="34" s="1"/>
  <c r="O109" i="34"/>
  <c r="L109" i="34"/>
  <c r="C109" i="34" s="1"/>
  <c r="I109" i="34"/>
  <c r="F109" i="34"/>
  <c r="O108" i="34"/>
  <c r="L108" i="34"/>
  <c r="I108" i="34"/>
  <c r="F108" i="34"/>
  <c r="C108" i="34"/>
  <c r="O107" i="34"/>
  <c r="L107" i="34"/>
  <c r="I107" i="34"/>
  <c r="F107" i="34"/>
  <c r="C107" i="34" s="1"/>
  <c r="O106" i="34"/>
  <c r="L106" i="34"/>
  <c r="I106" i="34"/>
  <c r="F106" i="34"/>
  <c r="C106" i="34" s="1"/>
  <c r="O105" i="34"/>
  <c r="L105" i="34"/>
  <c r="C105" i="34" s="1"/>
  <c r="I105" i="34"/>
  <c r="F105" i="34"/>
  <c r="O104" i="34"/>
  <c r="L104" i="34"/>
  <c r="I104" i="34"/>
  <c r="F104" i="34"/>
  <c r="C104" i="34"/>
  <c r="O103" i="34"/>
  <c r="O102" i="34" s="1"/>
  <c r="L103" i="34"/>
  <c r="I103" i="34"/>
  <c r="F103" i="34"/>
  <c r="C103" i="34" s="1"/>
  <c r="N102" i="34"/>
  <c r="M102" i="34"/>
  <c r="K102" i="34"/>
  <c r="J102" i="34"/>
  <c r="I102" i="34"/>
  <c r="H102" i="34"/>
  <c r="G102" i="34"/>
  <c r="F102" i="34"/>
  <c r="E102" i="34"/>
  <c r="D102" i="34"/>
  <c r="O101" i="34"/>
  <c r="L101" i="34"/>
  <c r="C101" i="34" s="1"/>
  <c r="I101" i="34"/>
  <c r="F101" i="34"/>
  <c r="O100" i="34"/>
  <c r="L100" i="34"/>
  <c r="I100" i="34"/>
  <c r="F100" i="34"/>
  <c r="C100" i="34"/>
  <c r="O99" i="34"/>
  <c r="L99" i="34"/>
  <c r="I99" i="34"/>
  <c r="F99" i="34"/>
  <c r="C99" i="34" s="1"/>
  <c r="O98" i="34"/>
  <c r="L98" i="34"/>
  <c r="I98" i="34"/>
  <c r="F98" i="34"/>
  <c r="C98" i="34" s="1"/>
  <c r="O97" i="34"/>
  <c r="L97" i="34"/>
  <c r="C97" i="34" s="1"/>
  <c r="I97" i="34"/>
  <c r="F97" i="34"/>
  <c r="O96" i="34"/>
  <c r="L96" i="34"/>
  <c r="I96" i="34"/>
  <c r="F96" i="34"/>
  <c r="C96" i="34"/>
  <c r="O95" i="34"/>
  <c r="O94" i="34" s="1"/>
  <c r="L95" i="34"/>
  <c r="I95" i="34"/>
  <c r="F95" i="34"/>
  <c r="F94" i="34" s="1"/>
  <c r="N94" i="34"/>
  <c r="M94" i="34"/>
  <c r="K94" i="34"/>
  <c r="J94" i="34"/>
  <c r="I94" i="34"/>
  <c r="H94" i="34"/>
  <c r="G94" i="34"/>
  <c r="E94" i="34"/>
  <c r="D94" i="34"/>
  <c r="O93" i="34"/>
  <c r="L93" i="34"/>
  <c r="C93" i="34" s="1"/>
  <c r="I93" i="34"/>
  <c r="F93" i="34"/>
  <c r="O92" i="34"/>
  <c r="L92" i="34"/>
  <c r="I92" i="34"/>
  <c r="F92" i="34"/>
  <c r="C92" i="34"/>
  <c r="O91" i="34"/>
  <c r="L91" i="34"/>
  <c r="I91" i="34"/>
  <c r="F91" i="34"/>
  <c r="C91" i="34" s="1"/>
  <c r="O90" i="34"/>
  <c r="L90" i="34"/>
  <c r="I90" i="34"/>
  <c r="F90" i="34"/>
  <c r="C90" i="34" s="1"/>
  <c r="O89" i="34"/>
  <c r="L89" i="34"/>
  <c r="C89" i="34" s="1"/>
  <c r="I89" i="34"/>
  <c r="I88" i="34" s="1"/>
  <c r="I82" i="34" s="1"/>
  <c r="F89" i="34"/>
  <c r="O88" i="34"/>
  <c r="N88" i="34"/>
  <c r="M88" i="34"/>
  <c r="K88" i="34"/>
  <c r="J88" i="34"/>
  <c r="H88" i="34"/>
  <c r="G88" i="34"/>
  <c r="E88" i="34"/>
  <c r="D88" i="34"/>
  <c r="O87" i="34"/>
  <c r="L87" i="34"/>
  <c r="I87" i="34"/>
  <c r="F87" i="34"/>
  <c r="C87" i="34" s="1"/>
  <c r="O86" i="34"/>
  <c r="L86" i="34"/>
  <c r="I86" i="34"/>
  <c r="F86" i="34"/>
  <c r="C86" i="34" s="1"/>
  <c r="O85" i="34"/>
  <c r="L85" i="34"/>
  <c r="C85" i="34" s="1"/>
  <c r="I85" i="34"/>
  <c r="F85" i="34"/>
  <c r="O84" i="34"/>
  <c r="O83" i="34" s="1"/>
  <c r="O82" i="34" s="1"/>
  <c r="L84" i="34"/>
  <c r="I84" i="34"/>
  <c r="F84" i="34"/>
  <c r="F83" i="34" s="1"/>
  <c r="C84" i="34"/>
  <c r="N83" i="34"/>
  <c r="M83" i="34"/>
  <c r="L83" i="34"/>
  <c r="K83" i="34"/>
  <c r="K82" i="34" s="1"/>
  <c r="J83" i="34"/>
  <c r="I83" i="34"/>
  <c r="H83" i="34"/>
  <c r="H82" i="34" s="1"/>
  <c r="G83" i="34"/>
  <c r="G82" i="34" s="1"/>
  <c r="E83" i="34"/>
  <c r="D83" i="34"/>
  <c r="D82" i="34" s="1"/>
  <c r="N82" i="34"/>
  <c r="M82" i="34"/>
  <c r="J82" i="34"/>
  <c r="E82" i="34"/>
  <c r="O81" i="34"/>
  <c r="L81" i="34"/>
  <c r="C81" i="34" s="1"/>
  <c r="I81" i="34"/>
  <c r="F81" i="34"/>
  <c r="O80" i="34"/>
  <c r="O79" i="34" s="1"/>
  <c r="L80" i="34"/>
  <c r="I80" i="34"/>
  <c r="F80" i="34"/>
  <c r="F79" i="34" s="1"/>
  <c r="C80" i="34"/>
  <c r="N79" i="34"/>
  <c r="M79" i="34"/>
  <c r="L79" i="34"/>
  <c r="K79" i="34"/>
  <c r="J79" i="34"/>
  <c r="I79" i="34"/>
  <c r="H79" i="34"/>
  <c r="G79" i="34"/>
  <c r="E79" i="34"/>
  <c r="D79" i="34"/>
  <c r="O78" i="34"/>
  <c r="L78" i="34"/>
  <c r="I78" i="34"/>
  <c r="F78" i="34"/>
  <c r="C78" i="34" s="1"/>
  <c r="O77" i="34"/>
  <c r="L77" i="34"/>
  <c r="C77" i="34" s="1"/>
  <c r="I77" i="34"/>
  <c r="I76" i="34" s="1"/>
  <c r="F77" i="34"/>
  <c r="O76" i="34"/>
  <c r="N76" i="34"/>
  <c r="N75" i="34" s="1"/>
  <c r="N74" i="34" s="1"/>
  <c r="M76" i="34"/>
  <c r="K76" i="34"/>
  <c r="K75" i="34" s="1"/>
  <c r="J76" i="34"/>
  <c r="J75" i="34" s="1"/>
  <c r="J74" i="34" s="1"/>
  <c r="H76" i="34"/>
  <c r="G76" i="34"/>
  <c r="G75" i="34" s="1"/>
  <c r="G74" i="34" s="1"/>
  <c r="F76" i="34"/>
  <c r="F75" i="34" s="1"/>
  <c r="E76" i="34"/>
  <c r="D76" i="34"/>
  <c r="M75" i="34"/>
  <c r="H75" i="34"/>
  <c r="E75" i="34"/>
  <c r="D75" i="34"/>
  <c r="D74" i="34" s="1"/>
  <c r="E74" i="34"/>
  <c r="O73" i="34"/>
  <c r="L73" i="34"/>
  <c r="C73" i="34" s="1"/>
  <c r="I73" i="34"/>
  <c r="F73" i="34"/>
  <c r="O72" i="34"/>
  <c r="L72" i="34"/>
  <c r="I72" i="34"/>
  <c r="F72" i="34"/>
  <c r="C72" i="34"/>
  <c r="O71" i="34"/>
  <c r="L71" i="34"/>
  <c r="I71" i="34"/>
  <c r="F71" i="34"/>
  <c r="C71" i="34" s="1"/>
  <c r="O70" i="34"/>
  <c r="L70" i="34"/>
  <c r="I70" i="34"/>
  <c r="F70" i="34"/>
  <c r="C70" i="34" s="1"/>
  <c r="O69" i="34"/>
  <c r="L69" i="34"/>
  <c r="C69" i="34" s="1"/>
  <c r="I69" i="34"/>
  <c r="I68" i="34" s="1"/>
  <c r="I66" i="34" s="1"/>
  <c r="F69" i="34"/>
  <c r="O68" i="34"/>
  <c r="N68" i="34"/>
  <c r="M68" i="34"/>
  <c r="K68" i="34"/>
  <c r="K66" i="34" s="1"/>
  <c r="J68" i="34"/>
  <c r="H68" i="34"/>
  <c r="H66" i="34" s="1"/>
  <c r="G68" i="34"/>
  <c r="G66" i="34" s="1"/>
  <c r="E68" i="34"/>
  <c r="D68" i="34"/>
  <c r="D66" i="34" s="1"/>
  <c r="O67" i="34"/>
  <c r="O66" i="34" s="1"/>
  <c r="L67" i="34"/>
  <c r="I67" i="34"/>
  <c r="F67" i="34"/>
  <c r="N66" i="34"/>
  <c r="M66" i="34"/>
  <c r="J66" i="34"/>
  <c r="E66" i="34"/>
  <c r="O65" i="34"/>
  <c r="L65" i="34"/>
  <c r="I65" i="34"/>
  <c r="D65" i="34"/>
  <c r="F65" i="34" s="1"/>
  <c r="C65" i="34" s="1"/>
  <c r="O64" i="34"/>
  <c r="L64" i="34"/>
  <c r="I64" i="34"/>
  <c r="F64" i="34"/>
  <c r="C64" i="34" s="1"/>
  <c r="O63" i="34"/>
  <c r="L63" i="34"/>
  <c r="I63" i="34"/>
  <c r="F63" i="34"/>
  <c r="C63" i="34" s="1"/>
  <c r="O62" i="34"/>
  <c r="L62" i="34"/>
  <c r="C62" i="34" s="1"/>
  <c r="I62" i="34"/>
  <c r="F62" i="34"/>
  <c r="O61" i="34"/>
  <c r="L61" i="34"/>
  <c r="I61" i="34"/>
  <c r="F61" i="34"/>
  <c r="C61" i="34"/>
  <c r="O60" i="34"/>
  <c r="L60" i="34"/>
  <c r="I60" i="34"/>
  <c r="F60" i="34"/>
  <c r="C60" i="34" s="1"/>
  <c r="O59" i="34"/>
  <c r="L59" i="34"/>
  <c r="I59" i="34"/>
  <c r="F59" i="34"/>
  <c r="C59" i="34" s="1"/>
  <c r="O58" i="34"/>
  <c r="L58" i="34"/>
  <c r="C58" i="34" s="1"/>
  <c r="I58" i="34"/>
  <c r="I57" i="34" s="1"/>
  <c r="F58" i="34"/>
  <c r="O57" i="34"/>
  <c r="N57" i="34"/>
  <c r="M57" i="34"/>
  <c r="K57" i="34"/>
  <c r="J57" i="34"/>
  <c r="H57" i="34"/>
  <c r="G57" i="34"/>
  <c r="E57" i="34"/>
  <c r="D57" i="34"/>
  <c r="O56" i="34"/>
  <c r="L56" i="34"/>
  <c r="I56" i="34"/>
  <c r="F56" i="34"/>
  <c r="D56" i="34"/>
  <c r="O55" i="34"/>
  <c r="L55" i="34"/>
  <c r="I55" i="34"/>
  <c r="I54" i="34" s="1"/>
  <c r="I53" i="34" s="1"/>
  <c r="I52" i="34" s="1"/>
  <c r="F55" i="34"/>
  <c r="O54" i="34"/>
  <c r="O53" i="34" s="1"/>
  <c r="N54" i="34"/>
  <c r="N53" i="34" s="1"/>
  <c r="N52" i="34" s="1"/>
  <c r="N51" i="34" s="1"/>
  <c r="N50" i="34" s="1"/>
  <c r="M54" i="34"/>
  <c r="K54" i="34"/>
  <c r="K53" i="34" s="1"/>
  <c r="K52" i="34" s="1"/>
  <c r="J54" i="34"/>
  <c r="J53" i="34" s="1"/>
  <c r="H54" i="34"/>
  <c r="G54" i="34"/>
  <c r="G53" i="34" s="1"/>
  <c r="G52" i="34" s="1"/>
  <c r="E54" i="34"/>
  <c r="D54" i="34"/>
  <c r="M53" i="34"/>
  <c r="H53" i="34"/>
  <c r="H52" i="34" s="1"/>
  <c r="E53" i="34"/>
  <c r="D53" i="34"/>
  <c r="D52" i="34" s="1"/>
  <c r="M52" i="34"/>
  <c r="M51" i="34" s="1"/>
  <c r="M50" i="34" s="1"/>
  <c r="M285" i="34" s="1"/>
  <c r="J52" i="34"/>
  <c r="E52" i="34"/>
  <c r="J51" i="34"/>
  <c r="J50" i="34" s="1"/>
  <c r="G51" i="34"/>
  <c r="E51" i="34"/>
  <c r="E50" i="34" s="1"/>
  <c r="E285" i="34" s="1"/>
  <c r="E49" i="34"/>
  <c r="O46" i="34"/>
  <c r="C46" i="34"/>
  <c r="O45" i="34"/>
  <c r="C45" i="34" s="1"/>
  <c r="N44" i="34"/>
  <c r="M44" i="34"/>
  <c r="L43" i="34"/>
  <c r="I43" i="34"/>
  <c r="I42" i="34" s="1"/>
  <c r="C42" i="34" s="1"/>
  <c r="F43" i="34"/>
  <c r="C43" i="34" s="1"/>
  <c r="L42" i="34"/>
  <c r="K42" i="34"/>
  <c r="J42" i="34"/>
  <c r="H42" i="34"/>
  <c r="G42" i="34"/>
  <c r="F42" i="34"/>
  <c r="E42" i="34"/>
  <c r="D42" i="34"/>
  <c r="F41" i="34"/>
  <c r="C41" i="34" s="1"/>
  <c r="L40" i="34"/>
  <c r="C40" i="34"/>
  <c r="L39" i="34"/>
  <c r="C39" i="34" s="1"/>
  <c r="L38" i="34"/>
  <c r="C38" i="34"/>
  <c r="L37" i="34"/>
  <c r="C37" i="34" s="1"/>
  <c r="K36" i="34"/>
  <c r="J36" i="34"/>
  <c r="L35" i="34"/>
  <c r="C35" i="34"/>
  <c r="L34" i="34"/>
  <c r="C34" i="34" s="1"/>
  <c r="K33" i="34"/>
  <c r="J33" i="34"/>
  <c r="L32" i="34"/>
  <c r="C32" i="34"/>
  <c r="L31" i="34"/>
  <c r="K31" i="34"/>
  <c r="J31" i="34"/>
  <c r="C31" i="34"/>
  <c r="L30" i="34"/>
  <c r="C30" i="34" s="1"/>
  <c r="L29" i="34"/>
  <c r="C29" i="34"/>
  <c r="L28" i="34"/>
  <c r="C28" i="34" s="1"/>
  <c r="K27" i="34"/>
  <c r="J27" i="34"/>
  <c r="K26" i="34"/>
  <c r="J26" i="34"/>
  <c r="F25" i="34"/>
  <c r="C25" i="34"/>
  <c r="I24" i="34"/>
  <c r="F24" i="34"/>
  <c r="C24" i="34" s="1"/>
  <c r="O23" i="34"/>
  <c r="L23" i="34"/>
  <c r="I23" i="34"/>
  <c r="F23" i="34"/>
  <c r="C23" i="34"/>
  <c r="O22" i="34"/>
  <c r="O21" i="34" s="1"/>
  <c r="L22" i="34"/>
  <c r="I22" i="34"/>
  <c r="F22" i="34"/>
  <c r="C22" i="34" s="1"/>
  <c r="N21" i="34"/>
  <c r="N287" i="34" s="1"/>
  <c r="N286" i="34" s="1"/>
  <c r="M21" i="34"/>
  <c r="M287" i="34" s="1"/>
  <c r="M286" i="34" s="1"/>
  <c r="L21" i="34"/>
  <c r="L287" i="34" s="1"/>
  <c r="K21" i="34"/>
  <c r="K287" i="34" s="1"/>
  <c r="K286" i="34" s="1"/>
  <c r="J21" i="34"/>
  <c r="J287" i="34" s="1"/>
  <c r="J286" i="34" s="1"/>
  <c r="I21" i="34"/>
  <c r="I287" i="34" s="1"/>
  <c r="I286" i="34" s="1"/>
  <c r="H21" i="34"/>
  <c r="H287" i="34" s="1"/>
  <c r="H286" i="34" s="1"/>
  <c r="G21" i="34"/>
  <c r="G287" i="34" s="1"/>
  <c r="G286" i="34" s="1"/>
  <c r="E21" i="34"/>
  <c r="E287" i="34" s="1"/>
  <c r="E286" i="34" s="1"/>
  <c r="D21" i="34"/>
  <c r="D287" i="34" s="1"/>
  <c r="D286" i="34" s="1"/>
  <c r="N20" i="34"/>
  <c r="J20" i="34"/>
  <c r="H20" i="34"/>
  <c r="D20" i="34"/>
  <c r="G285" i="37" l="1"/>
  <c r="G49" i="37"/>
  <c r="J285" i="36"/>
  <c r="J49" i="36"/>
  <c r="H285" i="36"/>
  <c r="H49" i="36"/>
  <c r="D285" i="37"/>
  <c r="D49" i="37"/>
  <c r="E285" i="37"/>
  <c r="E49" i="37"/>
  <c r="N285" i="36"/>
  <c r="N49" i="36"/>
  <c r="G285" i="36"/>
  <c r="G24" i="36"/>
  <c r="G49" i="36"/>
  <c r="F268" i="37"/>
  <c r="C271" i="37"/>
  <c r="I269" i="37"/>
  <c r="I268" i="37" s="1"/>
  <c r="L230" i="37"/>
  <c r="L229" i="37" s="1"/>
  <c r="C174" i="37"/>
  <c r="C237" i="37"/>
  <c r="I129" i="37"/>
  <c r="I74" i="37" s="1"/>
  <c r="C288" i="36"/>
  <c r="H284" i="36"/>
  <c r="F230" i="36"/>
  <c r="N284" i="36"/>
  <c r="C57" i="36"/>
  <c r="C68" i="37"/>
  <c r="F66" i="37"/>
  <c r="C76" i="37"/>
  <c r="F75" i="37"/>
  <c r="L26" i="37"/>
  <c r="C31" i="37"/>
  <c r="O82" i="37"/>
  <c r="F258" i="36"/>
  <c r="C258" i="36" s="1"/>
  <c r="C259" i="36"/>
  <c r="K51" i="37"/>
  <c r="K50" i="37" s="1"/>
  <c r="O284" i="36"/>
  <c r="F173" i="36"/>
  <c r="C174" i="36"/>
  <c r="L194" i="36"/>
  <c r="C165" i="36"/>
  <c r="F164" i="36"/>
  <c r="C164" i="36" s="1"/>
  <c r="C121" i="36"/>
  <c r="I51" i="36"/>
  <c r="I50" i="36" s="1"/>
  <c r="F286" i="36"/>
  <c r="O51" i="36"/>
  <c r="O50" i="36" s="1"/>
  <c r="E51" i="36"/>
  <c r="E50" i="36" s="1"/>
  <c r="M51" i="36"/>
  <c r="M50" i="36" s="1"/>
  <c r="F230" i="37"/>
  <c r="C130" i="37"/>
  <c r="F129" i="37"/>
  <c r="C129" i="37" s="1"/>
  <c r="C215" i="37"/>
  <c r="L194" i="37"/>
  <c r="L193" i="37" s="1"/>
  <c r="F195" i="37"/>
  <c r="C197" i="37"/>
  <c r="C165" i="37"/>
  <c r="F164" i="37"/>
  <c r="C164" i="37" s="1"/>
  <c r="C83" i="37"/>
  <c r="F82" i="37"/>
  <c r="F250" i="36"/>
  <c r="C250" i="36" s="1"/>
  <c r="C251" i="36"/>
  <c r="J284" i="36"/>
  <c r="C53" i="36"/>
  <c r="F52" i="36"/>
  <c r="C82" i="36"/>
  <c r="C130" i="36"/>
  <c r="C187" i="37"/>
  <c r="C204" i="37"/>
  <c r="L190" i="37"/>
  <c r="C190" i="37" s="1"/>
  <c r="C191" i="37"/>
  <c r="C173" i="37"/>
  <c r="O74" i="37"/>
  <c r="O284" i="37" s="1"/>
  <c r="C287" i="37"/>
  <c r="L82" i="37"/>
  <c r="L74" i="37" s="1"/>
  <c r="H51" i="37"/>
  <c r="H50" i="37" s="1"/>
  <c r="I52" i="37"/>
  <c r="I51" i="37" s="1"/>
  <c r="C53" i="37"/>
  <c r="F203" i="36"/>
  <c r="C203" i="36" s="1"/>
  <c r="I284" i="36"/>
  <c r="F195" i="36"/>
  <c r="C197" i="36"/>
  <c r="L173" i="36"/>
  <c r="L172" i="36" s="1"/>
  <c r="L51" i="36" s="1"/>
  <c r="F129" i="36"/>
  <c r="C129" i="36" s="1"/>
  <c r="C94" i="36"/>
  <c r="O287" i="36"/>
  <c r="O286" i="36" s="1"/>
  <c r="C54" i="36"/>
  <c r="J285" i="34"/>
  <c r="J49" i="34"/>
  <c r="O287" i="34"/>
  <c r="O286" i="34" s="1"/>
  <c r="N285" i="34"/>
  <c r="N49" i="34"/>
  <c r="G20" i="34"/>
  <c r="K20" i="34"/>
  <c r="F21" i="34"/>
  <c r="L27" i="34"/>
  <c r="L33" i="34"/>
  <c r="C33" i="34" s="1"/>
  <c r="L36" i="34"/>
  <c r="C36" i="34" s="1"/>
  <c r="O44" i="34"/>
  <c r="C44" i="34" s="1"/>
  <c r="O52" i="34"/>
  <c r="O75" i="34"/>
  <c r="O74" i="34" s="1"/>
  <c r="C79" i="34"/>
  <c r="C140" i="34"/>
  <c r="I129" i="34"/>
  <c r="D51" i="34"/>
  <c r="D50" i="34" s="1"/>
  <c r="H74" i="34"/>
  <c r="K74" i="34"/>
  <c r="K51" i="34" s="1"/>
  <c r="K50" i="34" s="1"/>
  <c r="C121" i="34"/>
  <c r="C127" i="34"/>
  <c r="E20" i="34"/>
  <c r="I20" i="34"/>
  <c r="M20" i="34"/>
  <c r="M49" i="34"/>
  <c r="F54" i="34"/>
  <c r="C56" i="34"/>
  <c r="I75" i="34"/>
  <c r="C76" i="34"/>
  <c r="F129" i="34"/>
  <c r="C135" i="34"/>
  <c r="H51" i="34"/>
  <c r="H50" i="34" s="1"/>
  <c r="C55" i="34"/>
  <c r="L54" i="34"/>
  <c r="C83" i="34"/>
  <c r="F150" i="34"/>
  <c r="C150" i="34" s="1"/>
  <c r="L159" i="34"/>
  <c r="I172" i="34"/>
  <c r="C173" i="34"/>
  <c r="O194" i="34"/>
  <c r="O193" i="34" s="1"/>
  <c r="G194" i="34"/>
  <c r="G193" i="34" s="1"/>
  <c r="G50" i="34" s="1"/>
  <c r="C197" i="34"/>
  <c r="I195" i="34"/>
  <c r="I194" i="34" s="1"/>
  <c r="C204" i="34"/>
  <c r="F203" i="34"/>
  <c r="C203" i="34" s="1"/>
  <c r="C279" i="34"/>
  <c r="D284" i="34"/>
  <c r="M284" i="34"/>
  <c r="G206" i="35"/>
  <c r="F57" i="34"/>
  <c r="C67" i="34"/>
  <c r="F68" i="34"/>
  <c r="F88" i="34"/>
  <c r="C88" i="34" s="1"/>
  <c r="L94" i="34"/>
  <c r="C94" i="34" s="1"/>
  <c r="C95" i="34"/>
  <c r="L102" i="34"/>
  <c r="C102" i="34" s="1"/>
  <c r="C155" i="34"/>
  <c r="C163" i="34"/>
  <c r="C232" i="34"/>
  <c r="F230" i="34"/>
  <c r="E284" i="34"/>
  <c r="J284" i="34"/>
  <c r="N284" i="34"/>
  <c r="C288" i="34"/>
  <c r="C159" i="34"/>
  <c r="I268" i="34"/>
  <c r="C268" i="34" s="1"/>
  <c r="C269" i="34"/>
  <c r="G284" i="34"/>
  <c r="L57" i="34"/>
  <c r="L68" i="34"/>
  <c r="L66" i="34" s="1"/>
  <c r="L76" i="34"/>
  <c r="L75" i="34" s="1"/>
  <c r="L88" i="34"/>
  <c r="L82" i="34" s="1"/>
  <c r="L143" i="34"/>
  <c r="C143" i="34" s="1"/>
  <c r="I164" i="34"/>
  <c r="C164" i="34" s="1"/>
  <c r="C165" i="34"/>
  <c r="O186" i="34"/>
  <c r="O284" i="34" s="1"/>
  <c r="K194" i="34"/>
  <c r="K193" i="34" s="1"/>
  <c r="L268" i="34"/>
  <c r="L193" i="34" s="1"/>
  <c r="H284" i="34"/>
  <c r="C281" i="34"/>
  <c r="L288" i="34"/>
  <c r="L286" i="34" s="1"/>
  <c r="E12" i="35"/>
  <c r="C166" i="34"/>
  <c r="F183" i="34"/>
  <c r="C183" i="34" s="1"/>
  <c r="F191" i="34"/>
  <c r="F195" i="34"/>
  <c r="C198" i="34"/>
  <c r="E287" i="35"/>
  <c r="C75" i="37" l="1"/>
  <c r="F74" i="37"/>
  <c r="C74" i="37" s="1"/>
  <c r="F194" i="36"/>
  <c r="C195" i="36"/>
  <c r="C230" i="37"/>
  <c r="F229" i="37"/>
  <c r="C229" i="37" s="1"/>
  <c r="C286" i="36"/>
  <c r="C287" i="36"/>
  <c r="C230" i="36"/>
  <c r="F229" i="36"/>
  <c r="C269" i="37"/>
  <c r="O51" i="37"/>
  <c r="O50" i="37" s="1"/>
  <c r="H285" i="37"/>
  <c r="H49" i="37"/>
  <c r="F51" i="36"/>
  <c r="C52" i="36"/>
  <c r="M285" i="36"/>
  <c r="M49" i="36"/>
  <c r="I49" i="36"/>
  <c r="L193" i="36"/>
  <c r="L50" i="36" s="1"/>
  <c r="L284" i="36"/>
  <c r="K285" i="37"/>
  <c r="K49" i="37"/>
  <c r="C66" i="37"/>
  <c r="F52" i="37"/>
  <c r="I284" i="37"/>
  <c r="F74" i="36"/>
  <c r="C74" i="36" s="1"/>
  <c r="L186" i="37"/>
  <c r="C186" i="37" s="1"/>
  <c r="C82" i="37"/>
  <c r="E285" i="36"/>
  <c r="E49" i="36"/>
  <c r="C26" i="37"/>
  <c r="L20" i="37"/>
  <c r="C20" i="37" s="1"/>
  <c r="I24" i="36"/>
  <c r="G20" i="36"/>
  <c r="I193" i="37"/>
  <c r="I50" i="37" s="1"/>
  <c r="F194" i="37"/>
  <c r="C195" i="37"/>
  <c r="O285" i="36"/>
  <c r="O49" i="36"/>
  <c r="F172" i="36"/>
  <c r="C172" i="36" s="1"/>
  <c r="C173" i="36"/>
  <c r="C268" i="37"/>
  <c r="F284" i="37"/>
  <c r="K285" i="34"/>
  <c r="K49" i="34"/>
  <c r="C68" i="34"/>
  <c r="G285" i="34"/>
  <c r="G49" i="34"/>
  <c r="F172" i="34"/>
  <c r="C172" i="34" s="1"/>
  <c r="F82" i="34"/>
  <c r="H285" i="34"/>
  <c r="H49" i="34"/>
  <c r="L129" i="34"/>
  <c r="I74" i="34"/>
  <c r="I51" i="34" s="1"/>
  <c r="O51" i="34"/>
  <c r="O50" i="34" s="1"/>
  <c r="C27" i="34"/>
  <c r="L26" i="34"/>
  <c r="F229" i="34"/>
  <c r="C230" i="34"/>
  <c r="C195" i="34"/>
  <c r="F194" i="34"/>
  <c r="C191" i="34"/>
  <c r="F190" i="34"/>
  <c r="L74" i="34"/>
  <c r="K284" i="34"/>
  <c r="I284" i="34"/>
  <c r="F287" i="34"/>
  <c r="C21" i="34"/>
  <c r="F20" i="34"/>
  <c r="C57" i="34"/>
  <c r="I193" i="34"/>
  <c r="L53" i="34"/>
  <c r="L52" i="34" s="1"/>
  <c r="L51" i="34" s="1"/>
  <c r="L50" i="34" s="1"/>
  <c r="F53" i="34"/>
  <c r="C54" i="34"/>
  <c r="D285" i="34"/>
  <c r="D49" i="34"/>
  <c r="O20" i="34"/>
  <c r="C129" i="34"/>
  <c r="C75" i="34"/>
  <c r="F66" i="34"/>
  <c r="C66" i="34" s="1"/>
  <c r="L285" i="36" l="1"/>
  <c r="L49" i="36"/>
  <c r="I285" i="37"/>
  <c r="I49" i="37"/>
  <c r="C229" i="36"/>
  <c r="F284" i="36"/>
  <c r="C284" i="36" s="1"/>
  <c r="C194" i="36"/>
  <c r="F193" i="36"/>
  <c r="C193" i="36" s="1"/>
  <c r="L51" i="37"/>
  <c r="L50" i="37" s="1"/>
  <c r="O285" i="37"/>
  <c r="O49" i="37"/>
  <c r="C284" i="37"/>
  <c r="C24" i="36"/>
  <c r="I20" i="36"/>
  <c r="C20" i="36" s="1"/>
  <c r="I285" i="36"/>
  <c r="C51" i="36"/>
  <c r="F50" i="36"/>
  <c r="C194" i="37"/>
  <c r="F193" i="37"/>
  <c r="C193" i="37" s="1"/>
  <c r="C52" i="37"/>
  <c r="F51" i="37"/>
  <c r="L284" i="37"/>
  <c r="C287" i="34"/>
  <c r="F286" i="34"/>
  <c r="C286" i="34" s="1"/>
  <c r="C190" i="34"/>
  <c r="F186" i="34"/>
  <c r="C186" i="34" s="1"/>
  <c r="O285" i="34"/>
  <c r="O49" i="34"/>
  <c r="C229" i="34"/>
  <c r="I50" i="34"/>
  <c r="C82" i="34"/>
  <c r="F74" i="34"/>
  <c r="C74" i="34" s="1"/>
  <c r="C53" i="34"/>
  <c r="F52" i="34"/>
  <c r="F284" i="34" s="1"/>
  <c r="C284" i="34" s="1"/>
  <c r="F193" i="34"/>
  <c r="C193" i="34" s="1"/>
  <c r="C194" i="34"/>
  <c r="C26" i="34"/>
  <c r="L20" i="34"/>
  <c r="C20" i="34" s="1"/>
  <c r="L285" i="34"/>
  <c r="L49" i="34"/>
  <c r="L284" i="34"/>
  <c r="L285" i="37" l="1"/>
  <c r="L49" i="37"/>
  <c r="F50" i="37"/>
  <c r="C51" i="37"/>
  <c r="F285" i="36"/>
  <c r="C285" i="36" s="1"/>
  <c r="C50" i="36"/>
  <c r="F49" i="36"/>
  <c r="C49" i="36" s="1"/>
  <c r="C52" i="34"/>
  <c r="F51" i="34"/>
  <c r="I285" i="34"/>
  <c r="I49" i="34"/>
  <c r="F285" i="37" l="1"/>
  <c r="C285" i="37" s="1"/>
  <c r="F49" i="37"/>
  <c r="C49" i="37" s="1"/>
  <c r="C50" i="37"/>
  <c r="C51" i="34"/>
  <c r="F50" i="34"/>
  <c r="F285" i="34" l="1"/>
  <c r="C285" i="34" s="1"/>
  <c r="C50" i="34"/>
  <c r="F49" i="34"/>
  <c r="C49" i="34" s="1"/>
  <c r="G148" i="33" l="1"/>
  <c r="G147" i="33"/>
  <c r="G146" i="33"/>
  <c r="G144" i="33" s="1"/>
  <c r="G145" i="33"/>
  <c r="F144" i="33"/>
  <c r="E144" i="33"/>
  <c r="G139" i="33"/>
  <c r="G138" i="33"/>
  <c r="G137" i="33"/>
  <c r="G136" i="33"/>
  <c r="G135" i="33"/>
  <c r="G134" i="33"/>
  <c r="G133" i="33"/>
  <c r="G132" i="33"/>
  <c r="G131" i="33" s="1"/>
  <c r="F131" i="33"/>
  <c r="E131" i="33"/>
  <c r="G126" i="33"/>
  <c r="G125" i="33"/>
  <c r="G124" i="33"/>
  <c r="G123" i="33"/>
  <c r="G122" i="33"/>
  <c r="G121" i="33"/>
  <c r="G120" i="33"/>
  <c r="G119" i="33"/>
  <c r="G118" i="33"/>
  <c r="G117" i="33"/>
  <c r="G116" i="33"/>
  <c r="G115" i="33"/>
  <c r="G114" i="33"/>
  <c r="G113" i="33"/>
  <c r="G112" i="33"/>
  <c r="G111" i="33"/>
  <c r="G110" i="33"/>
  <c r="G109" i="33"/>
  <c r="G108" i="33"/>
  <c r="G107" i="33"/>
  <c r="G106" i="33"/>
  <c r="G105" i="33"/>
  <c r="G104" i="33"/>
  <c r="G103" i="33"/>
  <c r="G102" i="33" s="1"/>
  <c r="F102" i="33"/>
  <c r="E102" i="33"/>
  <c r="G97" i="33"/>
  <c r="G96" i="33"/>
  <c r="G95" i="33"/>
  <c r="G94" i="33"/>
  <c r="G93" i="33"/>
  <c r="G92" i="33"/>
  <c r="G91" i="33"/>
  <c r="G90" i="33"/>
  <c r="G89" i="33"/>
  <c r="G88" i="33"/>
  <c r="G87" i="33" s="1"/>
  <c r="F87" i="33"/>
  <c r="E87" i="33"/>
  <c r="G82" i="33"/>
  <c r="G81" i="33"/>
  <c r="G80" i="33"/>
  <c r="G79" i="33"/>
  <c r="G78" i="33"/>
  <c r="F78" i="33"/>
  <c r="E78" i="33"/>
  <c r="G73" i="33"/>
  <c r="G72" i="33"/>
  <c r="G71" i="33" s="1"/>
  <c r="F71" i="33"/>
  <c r="E71" i="33"/>
  <c r="G66" i="33"/>
  <c r="G65" i="33"/>
  <c r="G64" i="33" s="1"/>
  <c r="F64" i="33"/>
  <c r="E64" i="33"/>
  <c r="G59" i="33"/>
  <c r="G58" i="33"/>
  <c r="G57" i="33"/>
  <c r="G56" i="33"/>
  <c r="G53" i="33" s="1"/>
  <c r="G55" i="33"/>
  <c r="G54" i="33"/>
  <c r="F53" i="33"/>
  <c r="E53" i="33"/>
  <c r="G48" i="33"/>
  <c r="G47" i="33"/>
  <c r="G46" i="33"/>
  <c r="G45" i="33"/>
  <c r="G44" i="33"/>
  <c r="G43" i="33"/>
  <c r="G42" i="33"/>
  <c r="G41" i="33"/>
  <c r="G40" i="33"/>
  <c r="G39" i="33"/>
  <c r="G38" i="33"/>
  <c r="G35" i="33" s="1"/>
  <c r="G37" i="33"/>
  <c r="G36" i="33"/>
  <c r="F35" i="33"/>
  <c r="E35" i="33"/>
  <c r="G30" i="33"/>
  <c r="G29" i="33"/>
  <c r="F29" i="33"/>
  <c r="E29" i="33"/>
  <c r="G24" i="33"/>
  <c r="G23" i="33"/>
  <c r="G22" i="33"/>
  <c r="F22" i="33"/>
  <c r="E22" i="33"/>
  <c r="G17" i="33"/>
  <c r="G16" i="33"/>
  <c r="G15" i="33"/>
  <c r="G14" i="33"/>
  <c r="G13" i="33"/>
  <c r="F13" i="33"/>
  <c r="E13" i="33"/>
  <c r="O296" i="32"/>
  <c r="L296" i="32"/>
  <c r="I296" i="32"/>
  <c r="C296" i="32" s="1"/>
  <c r="F296" i="32"/>
  <c r="O295" i="32"/>
  <c r="L295" i="32"/>
  <c r="I295" i="32"/>
  <c r="F295" i="32"/>
  <c r="C295" i="32"/>
  <c r="O294" i="32"/>
  <c r="L294" i="32"/>
  <c r="I294" i="32"/>
  <c r="F294" i="32"/>
  <c r="C294" i="32" s="1"/>
  <c r="O293" i="32"/>
  <c r="L293" i="32"/>
  <c r="I293" i="32"/>
  <c r="F293" i="32"/>
  <c r="C293" i="32" s="1"/>
  <c r="O292" i="32"/>
  <c r="L292" i="32"/>
  <c r="I292" i="32"/>
  <c r="C292" i="32" s="1"/>
  <c r="F292" i="32"/>
  <c r="O291" i="32"/>
  <c r="O288" i="32" s="1"/>
  <c r="L291" i="32"/>
  <c r="L288" i="32" s="1"/>
  <c r="I291" i="32"/>
  <c r="F291" i="32"/>
  <c r="C291" i="32"/>
  <c r="O290" i="32"/>
  <c r="L290" i="32"/>
  <c r="I290" i="32"/>
  <c r="F290" i="32"/>
  <c r="C290" i="32" s="1"/>
  <c r="O289" i="32"/>
  <c r="L289" i="32"/>
  <c r="I289" i="32"/>
  <c r="F289" i="32"/>
  <c r="C289" i="32" s="1"/>
  <c r="N288" i="32"/>
  <c r="M288" i="32"/>
  <c r="K288" i="32"/>
  <c r="J288" i="32"/>
  <c r="I288" i="32"/>
  <c r="H288" i="32"/>
  <c r="G288" i="32"/>
  <c r="F288" i="32"/>
  <c r="C288" i="32" s="1"/>
  <c r="E288" i="32"/>
  <c r="D288" i="32"/>
  <c r="O283" i="32"/>
  <c r="L283" i="32"/>
  <c r="I283" i="32"/>
  <c r="F283" i="32"/>
  <c r="C283" i="32"/>
  <c r="O282" i="32"/>
  <c r="O281" i="32" s="1"/>
  <c r="L282" i="32"/>
  <c r="I282" i="32"/>
  <c r="F282" i="32"/>
  <c r="F281" i="32" s="1"/>
  <c r="N281" i="32"/>
  <c r="M281" i="32"/>
  <c r="L281" i="32"/>
  <c r="K281" i="32"/>
  <c r="J281" i="32"/>
  <c r="I281" i="32"/>
  <c r="H281" i="32"/>
  <c r="G281" i="32"/>
  <c r="E281" i="32"/>
  <c r="D281" i="32"/>
  <c r="O280" i="32"/>
  <c r="L280" i="32"/>
  <c r="L279" i="32" s="1"/>
  <c r="I280" i="32"/>
  <c r="I279" i="32" s="1"/>
  <c r="F280" i="32"/>
  <c r="C280" i="32" s="1"/>
  <c r="O279" i="32"/>
  <c r="N279" i="32"/>
  <c r="M279" i="32"/>
  <c r="K279" i="32"/>
  <c r="J279" i="32"/>
  <c r="H279" i="32"/>
  <c r="G279" i="32"/>
  <c r="F279" i="32"/>
  <c r="E279" i="32"/>
  <c r="D279" i="32"/>
  <c r="O278" i="32"/>
  <c r="L278" i="32"/>
  <c r="I278" i="32"/>
  <c r="F278" i="32"/>
  <c r="C278" i="32" s="1"/>
  <c r="O277" i="32"/>
  <c r="L277" i="32"/>
  <c r="I277" i="32"/>
  <c r="F277" i="32"/>
  <c r="C277" i="32" s="1"/>
  <c r="O276" i="32"/>
  <c r="L276" i="32"/>
  <c r="L275" i="32" s="1"/>
  <c r="I276" i="32"/>
  <c r="F276" i="32"/>
  <c r="C276" i="32" s="1"/>
  <c r="O275" i="32"/>
  <c r="N275" i="32"/>
  <c r="M275" i="32"/>
  <c r="K275" i="32"/>
  <c r="J275" i="32"/>
  <c r="I275" i="32"/>
  <c r="H275" i="32"/>
  <c r="G275" i="32"/>
  <c r="F275" i="32"/>
  <c r="E275" i="32"/>
  <c r="D275" i="32"/>
  <c r="O274" i="32"/>
  <c r="L274" i="32"/>
  <c r="I274" i="32"/>
  <c r="F274" i="32"/>
  <c r="C274" i="32" s="1"/>
  <c r="O273" i="32"/>
  <c r="L273" i="32"/>
  <c r="I273" i="32"/>
  <c r="F273" i="32"/>
  <c r="C273" i="32" s="1"/>
  <c r="O272" i="32"/>
  <c r="L272" i="32"/>
  <c r="I272" i="32"/>
  <c r="F272" i="32"/>
  <c r="C272" i="32" s="1"/>
  <c r="O271" i="32"/>
  <c r="N271" i="32"/>
  <c r="M271" i="32"/>
  <c r="L271" i="32"/>
  <c r="K271" i="32"/>
  <c r="J271" i="32"/>
  <c r="I271" i="32"/>
  <c r="H271" i="32"/>
  <c r="G271" i="32"/>
  <c r="F271" i="32"/>
  <c r="E271" i="32"/>
  <c r="D271" i="32"/>
  <c r="C271" i="32"/>
  <c r="O270" i="32"/>
  <c r="L270" i="32"/>
  <c r="I270" i="32"/>
  <c r="F270" i="32"/>
  <c r="C270" i="32" s="1"/>
  <c r="O269" i="32"/>
  <c r="I269" i="32"/>
  <c r="F269" i="32"/>
  <c r="E269" i="32"/>
  <c r="D269" i="32"/>
  <c r="O268" i="32"/>
  <c r="N268" i="32"/>
  <c r="M268" i="32"/>
  <c r="K268" i="32"/>
  <c r="J268" i="32"/>
  <c r="H268" i="32"/>
  <c r="G268" i="32"/>
  <c r="F268" i="32"/>
  <c r="E268" i="32"/>
  <c r="D268" i="32"/>
  <c r="O267" i="32"/>
  <c r="L267" i="32"/>
  <c r="I267" i="32"/>
  <c r="F267" i="32"/>
  <c r="C267" i="32"/>
  <c r="O266" i="32"/>
  <c r="L266" i="32"/>
  <c r="I266" i="32"/>
  <c r="F266" i="32"/>
  <c r="C266" i="32" s="1"/>
  <c r="O265" i="32"/>
  <c r="L265" i="32"/>
  <c r="I265" i="32"/>
  <c r="F265" i="32"/>
  <c r="C265" i="32" s="1"/>
  <c r="O264" i="32"/>
  <c r="L264" i="32"/>
  <c r="I264" i="32"/>
  <c r="F264" i="32"/>
  <c r="C264" i="32" s="1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O262" i="32"/>
  <c r="L262" i="32"/>
  <c r="I262" i="32"/>
  <c r="F262" i="32"/>
  <c r="C262" i="32" s="1"/>
  <c r="O261" i="32"/>
  <c r="L261" i="32"/>
  <c r="I261" i="32"/>
  <c r="F261" i="32"/>
  <c r="C261" i="32" s="1"/>
  <c r="O260" i="32"/>
  <c r="L260" i="32"/>
  <c r="I260" i="32"/>
  <c r="F260" i="32"/>
  <c r="C260" i="32" s="1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C259" i="32"/>
  <c r="O258" i="32"/>
  <c r="N258" i="32"/>
  <c r="M258" i="32"/>
  <c r="L258" i="32"/>
  <c r="K258" i="32"/>
  <c r="J258" i="32"/>
  <c r="I258" i="32"/>
  <c r="H258" i="32"/>
  <c r="G258" i="32"/>
  <c r="F258" i="32"/>
  <c r="E258" i="32"/>
  <c r="D258" i="32"/>
  <c r="C258" i="32"/>
  <c r="O257" i="32"/>
  <c r="L257" i="32"/>
  <c r="I257" i="32"/>
  <c r="F257" i="32"/>
  <c r="C257" i="32" s="1"/>
  <c r="O256" i="32"/>
  <c r="L256" i="32"/>
  <c r="I256" i="32"/>
  <c r="F256" i="32"/>
  <c r="C256" i="32" s="1"/>
  <c r="O255" i="32"/>
  <c r="L255" i="32"/>
  <c r="I255" i="32"/>
  <c r="F255" i="32"/>
  <c r="C255" i="32"/>
  <c r="O254" i="32"/>
  <c r="L254" i="32"/>
  <c r="I254" i="32"/>
  <c r="F254" i="32"/>
  <c r="C254" i="32"/>
  <c r="O253" i="32"/>
  <c r="L253" i="32"/>
  <c r="I253" i="32"/>
  <c r="F253" i="32"/>
  <c r="C253" i="32" s="1"/>
  <c r="O252" i="32"/>
  <c r="L252" i="32"/>
  <c r="I252" i="32"/>
  <c r="F252" i="32"/>
  <c r="C252" i="32" s="1"/>
  <c r="O251" i="32"/>
  <c r="N251" i="32"/>
  <c r="M251" i="32"/>
  <c r="L251" i="32"/>
  <c r="K251" i="32"/>
  <c r="J251" i="32"/>
  <c r="I251" i="32"/>
  <c r="H251" i="32"/>
  <c r="G251" i="32"/>
  <c r="F251" i="32"/>
  <c r="E251" i="32"/>
  <c r="D251" i="32"/>
  <c r="C251" i="32"/>
  <c r="O250" i="32"/>
  <c r="N250" i="32"/>
  <c r="M250" i="32"/>
  <c r="L250" i="32"/>
  <c r="K250" i="32"/>
  <c r="J250" i="32"/>
  <c r="I250" i="32"/>
  <c r="H250" i="32"/>
  <c r="G250" i="32"/>
  <c r="F250" i="32"/>
  <c r="E250" i="32"/>
  <c r="D250" i="32"/>
  <c r="C250" i="32"/>
  <c r="O249" i="32"/>
  <c r="L249" i="32"/>
  <c r="I249" i="32"/>
  <c r="F249" i="32"/>
  <c r="C249" i="32" s="1"/>
  <c r="O248" i="32"/>
  <c r="L248" i="32"/>
  <c r="I248" i="32"/>
  <c r="F248" i="32"/>
  <c r="C248" i="32"/>
  <c r="O247" i="32"/>
  <c r="L247" i="32"/>
  <c r="I247" i="32"/>
  <c r="F247" i="32"/>
  <c r="C247" i="32" s="1"/>
  <c r="O246" i="32"/>
  <c r="L246" i="32"/>
  <c r="I246" i="32"/>
  <c r="F246" i="32"/>
  <c r="C246" i="32" s="1"/>
  <c r="O245" i="32"/>
  <c r="N245" i="32"/>
  <c r="M245" i="32"/>
  <c r="L245" i="32"/>
  <c r="K245" i="32"/>
  <c r="J245" i="32"/>
  <c r="I245" i="32"/>
  <c r="H245" i="32"/>
  <c r="G245" i="32"/>
  <c r="F245" i="32"/>
  <c r="C245" i="32" s="1"/>
  <c r="E245" i="32"/>
  <c r="D245" i="32"/>
  <c r="O244" i="32"/>
  <c r="L244" i="32"/>
  <c r="I244" i="32"/>
  <c r="F244" i="32"/>
  <c r="C244" i="32"/>
  <c r="O243" i="32"/>
  <c r="L243" i="32"/>
  <c r="I243" i="32"/>
  <c r="F243" i="32"/>
  <c r="C243" i="32"/>
  <c r="O242" i="32"/>
  <c r="L242" i="32"/>
  <c r="I242" i="32"/>
  <c r="F242" i="32"/>
  <c r="C242" i="32" s="1"/>
  <c r="O241" i="32"/>
  <c r="L241" i="32"/>
  <c r="I241" i="32"/>
  <c r="F241" i="32"/>
  <c r="C241" i="32" s="1"/>
  <c r="O240" i="32"/>
  <c r="L240" i="32"/>
  <c r="I240" i="32"/>
  <c r="F240" i="32"/>
  <c r="C240" i="32"/>
  <c r="O239" i="32"/>
  <c r="L239" i="32"/>
  <c r="I239" i="32"/>
  <c r="F239" i="32"/>
  <c r="C239" i="32" s="1"/>
  <c r="O238" i="32"/>
  <c r="L238" i="32"/>
  <c r="I238" i="32"/>
  <c r="F238" i="32"/>
  <c r="C238" i="32" s="1"/>
  <c r="O237" i="32"/>
  <c r="N237" i="32"/>
  <c r="M237" i="32"/>
  <c r="L237" i="32"/>
  <c r="K237" i="32"/>
  <c r="J237" i="32"/>
  <c r="I237" i="32"/>
  <c r="H237" i="32"/>
  <c r="G237" i="32"/>
  <c r="F237" i="32"/>
  <c r="C237" i="32" s="1"/>
  <c r="E237" i="32"/>
  <c r="D237" i="32"/>
  <c r="O236" i="32"/>
  <c r="L236" i="32"/>
  <c r="I236" i="32"/>
  <c r="F236" i="32"/>
  <c r="C236" i="32"/>
  <c r="O235" i="32"/>
  <c r="L235" i="32"/>
  <c r="I235" i="32"/>
  <c r="F235" i="32"/>
  <c r="C235" i="32" s="1"/>
  <c r="O234" i="32"/>
  <c r="N234" i="32"/>
  <c r="M234" i="32"/>
  <c r="L234" i="32"/>
  <c r="K234" i="32"/>
  <c r="J234" i="32"/>
  <c r="I234" i="32"/>
  <c r="H234" i="32"/>
  <c r="G234" i="32"/>
  <c r="F234" i="32"/>
  <c r="C234" i="32" s="1"/>
  <c r="E234" i="32"/>
  <c r="D234" i="32"/>
  <c r="O233" i="32"/>
  <c r="L233" i="32"/>
  <c r="I233" i="32"/>
  <c r="C233" i="32" s="1"/>
  <c r="F233" i="32"/>
  <c r="O232" i="32"/>
  <c r="N232" i="32"/>
  <c r="M232" i="32"/>
  <c r="L232" i="32"/>
  <c r="K232" i="32"/>
  <c r="J232" i="32"/>
  <c r="I232" i="32"/>
  <c r="H232" i="32"/>
  <c r="G232" i="32"/>
  <c r="F232" i="32"/>
  <c r="E232" i="32"/>
  <c r="D232" i="32"/>
  <c r="C232" i="32"/>
  <c r="O231" i="32"/>
  <c r="L231" i="32"/>
  <c r="I231" i="32"/>
  <c r="F231" i="32"/>
  <c r="C231" i="32" s="1"/>
  <c r="O230" i="32"/>
  <c r="N230" i="32"/>
  <c r="M230" i="32"/>
  <c r="L230" i="32"/>
  <c r="K230" i="32"/>
  <c r="J230" i="32"/>
  <c r="I230" i="32"/>
  <c r="H230" i="32"/>
  <c r="G230" i="32"/>
  <c r="F230" i="32"/>
  <c r="C230" i="32" s="1"/>
  <c r="E230" i="32"/>
  <c r="D230" i="32"/>
  <c r="O229" i="32"/>
  <c r="N229" i="32"/>
  <c r="M229" i="32"/>
  <c r="L229" i="32"/>
  <c r="K229" i="32"/>
  <c r="J229" i="32"/>
  <c r="I229" i="32"/>
  <c r="H229" i="32"/>
  <c r="G229" i="32"/>
  <c r="F229" i="32"/>
  <c r="E229" i="32"/>
  <c r="D229" i="32"/>
  <c r="C229" i="32"/>
  <c r="O228" i="32"/>
  <c r="L228" i="32"/>
  <c r="I228" i="32"/>
  <c r="F228" i="32"/>
  <c r="C228" i="32" s="1"/>
  <c r="O227" i="32"/>
  <c r="O226" i="32" s="1"/>
  <c r="C226" i="32" s="1"/>
  <c r="L227" i="32"/>
  <c r="I227" i="32"/>
  <c r="F227" i="32"/>
  <c r="C227" i="32" s="1"/>
  <c r="N226" i="32"/>
  <c r="M226" i="32"/>
  <c r="L226" i="32"/>
  <c r="K226" i="32"/>
  <c r="J226" i="32"/>
  <c r="I226" i="32"/>
  <c r="H226" i="32"/>
  <c r="G226" i="32"/>
  <c r="F226" i="32"/>
  <c r="E226" i="32"/>
  <c r="D226" i="32"/>
  <c r="O225" i="32"/>
  <c r="L225" i="32"/>
  <c r="I225" i="32"/>
  <c r="D225" i="32"/>
  <c r="F225" i="32" s="1"/>
  <c r="O224" i="32"/>
  <c r="L224" i="32"/>
  <c r="I224" i="32"/>
  <c r="F224" i="32"/>
  <c r="C224" i="32" s="1"/>
  <c r="O223" i="32"/>
  <c r="L223" i="32"/>
  <c r="I223" i="32"/>
  <c r="F223" i="32"/>
  <c r="C223" i="32" s="1"/>
  <c r="O222" i="32"/>
  <c r="L222" i="32"/>
  <c r="I222" i="32"/>
  <c r="F222" i="32"/>
  <c r="C222" i="32"/>
  <c r="O221" i="32"/>
  <c r="L221" i="32"/>
  <c r="I221" i="32"/>
  <c r="F221" i="32"/>
  <c r="C221" i="32" s="1"/>
  <c r="O220" i="32"/>
  <c r="L220" i="32"/>
  <c r="I220" i="32"/>
  <c r="F220" i="32"/>
  <c r="C220" i="32" s="1"/>
  <c r="O219" i="32"/>
  <c r="L219" i="32"/>
  <c r="I219" i="32"/>
  <c r="F219" i="32"/>
  <c r="C219" i="32" s="1"/>
  <c r="O218" i="32"/>
  <c r="L218" i="32"/>
  <c r="I218" i="32"/>
  <c r="F218" i="32"/>
  <c r="C218" i="32"/>
  <c r="O217" i="32"/>
  <c r="L217" i="32"/>
  <c r="I217" i="32"/>
  <c r="F217" i="32"/>
  <c r="C217" i="32" s="1"/>
  <c r="O216" i="32"/>
  <c r="O215" i="32" s="1"/>
  <c r="L216" i="32"/>
  <c r="I216" i="32"/>
  <c r="F216" i="32"/>
  <c r="C216" i="32" s="1"/>
  <c r="N215" i="32"/>
  <c r="M215" i="32"/>
  <c r="L215" i="32"/>
  <c r="K215" i="32"/>
  <c r="J215" i="32"/>
  <c r="I215" i="32"/>
  <c r="H215" i="32"/>
  <c r="G215" i="32"/>
  <c r="F215" i="32"/>
  <c r="C215" i="32" s="1"/>
  <c r="E215" i="32"/>
  <c r="D215" i="32"/>
  <c r="O214" i="32"/>
  <c r="L214" i="32"/>
  <c r="I214" i="32"/>
  <c r="F214" i="32"/>
  <c r="C214" i="32"/>
  <c r="O213" i="32"/>
  <c r="L213" i="32"/>
  <c r="I213" i="32"/>
  <c r="F213" i="32"/>
  <c r="C213" i="32" s="1"/>
  <c r="O212" i="32"/>
  <c r="L212" i="32"/>
  <c r="I212" i="32"/>
  <c r="F212" i="32"/>
  <c r="C212" i="32" s="1"/>
  <c r="O211" i="32"/>
  <c r="L211" i="32"/>
  <c r="I211" i="32"/>
  <c r="F211" i="32"/>
  <c r="C211" i="32" s="1"/>
  <c r="O210" i="32"/>
  <c r="L210" i="32"/>
  <c r="I210" i="32"/>
  <c r="F210" i="32"/>
  <c r="C210" i="32"/>
  <c r="O209" i="32"/>
  <c r="L209" i="32"/>
  <c r="I209" i="32"/>
  <c r="F209" i="32"/>
  <c r="C209" i="32"/>
  <c r="O208" i="32"/>
  <c r="L208" i="32"/>
  <c r="I208" i="32"/>
  <c r="F208" i="32"/>
  <c r="C208" i="32" s="1"/>
  <c r="O207" i="32"/>
  <c r="L207" i="32"/>
  <c r="I207" i="32"/>
  <c r="C207" i="32" s="1"/>
  <c r="F207" i="32"/>
  <c r="O206" i="32"/>
  <c r="L206" i="32"/>
  <c r="I206" i="32"/>
  <c r="F206" i="32"/>
  <c r="C206" i="32"/>
  <c r="O205" i="32"/>
  <c r="O204" i="32" s="1"/>
  <c r="L205" i="32"/>
  <c r="I205" i="32"/>
  <c r="F205" i="32"/>
  <c r="C205" i="32"/>
  <c r="N204" i="32"/>
  <c r="M204" i="32"/>
  <c r="L204" i="32"/>
  <c r="K204" i="32"/>
  <c r="J204" i="32"/>
  <c r="I204" i="32"/>
  <c r="H204" i="32"/>
  <c r="G204" i="32"/>
  <c r="F204" i="32"/>
  <c r="E204" i="32"/>
  <c r="D204" i="32"/>
  <c r="N203" i="32"/>
  <c r="M203" i="32"/>
  <c r="L203" i="32"/>
  <c r="K203" i="32"/>
  <c r="J203" i="32"/>
  <c r="I203" i="32"/>
  <c r="H203" i="32"/>
  <c r="G203" i="32"/>
  <c r="E203" i="32"/>
  <c r="D203" i="32"/>
  <c r="O202" i="32"/>
  <c r="L202" i="32"/>
  <c r="I202" i="32"/>
  <c r="C202" i="32" s="1"/>
  <c r="F202" i="32"/>
  <c r="O201" i="32"/>
  <c r="L201" i="32"/>
  <c r="I201" i="32"/>
  <c r="F201" i="32"/>
  <c r="C201" i="32"/>
  <c r="O200" i="32"/>
  <c r="L200" i="32"/>
  <c r="I200" i="32"/>
  <c r="F200" i="32"/>
  <c r="C200" i="32" s="1"/>
  <c r="O199" i="32"/>
  <c r="L199" i="32"/>
  <c r="I199" i="32"/>
  <c r="F199" i="32"/>
  <c r="C199" i="32" s="1"/>
  <c r="O198" i="32"/>
  <c r="L198" i="32"/>
  <c r="L197" i="32" s="1"/>
  <c r="I198" i="32"/>
  <c r="F198" i="32"/>
  <c r="C198" i="32" s="1"/>
  <c r="O197" i="32"/>
  <c r="N197" i="32"/>
  <c r="M197" i="32"/>
  <c r="K197" i="32"/>
  <c r="J197" i="32"/>
  <c r="I197" i="32"/>
  <c r="H197" i="32"/>
  <c r="G197" i="32"/>
  <c r="F197" i="32"/>
  <c r="E197" i="32"/>
  <c r="D197" i="32"/>
  <c r="O196" i="32"/>
  <c r="L196" i="32"/>
  <c r="I196" i="32"/>
  <c r="F196" i="32"/>
  <c r="C196" i="32" s="1"/>
  <c r="O195" i="32"/>
  <c r="N195" i="32"/>
  <c r="M195" i="32"/>
  <c r="K195" i="32"/>
  <c r="J195" i="32"/>
  <c r="I195" i="32"/>
  <c r="H195" i="32"/>
  <c r="G195" i="32"/>
  <c r="F195" i="32"/>
  <c r="E195" i="32"/>
  <c r="D195" i="32"/>
  <c r="N194" i="32"/>
  <c r="M194" i="32"/>
  <c r="K194" i="32"/>
  <c r="J194" i="32"/>
  <c r="I194" i="32"/>
  <c r="H194" i="32"/>
  <c r="G194" i="32"/>
  <c r="E194" i="32"/>
  <c r="D194" i="32"/>
  <c r="N193" i="32"/>
  <c r="M193" i="32"/>
  <c r="K193" i="32"/>
  <c r="J193" i="32"/>
  <c r="H193" i="32"/>
  <c r="G193" i="32"/>
  <c r="E193" i="32"/>
  <c r="D193" i="32"/>
  <c r="O192" i="32"/>
  <c r="L192" i="32"/>
  <c r="I192" i="32"/>
  <c r="F192" i="32"/>
  <c r="C192" i="32" s="1"/>
  <c r="O191" i="32"/>
  <c r="N191" i="32"/>
  <c r="M191" i="32"/>
  <c r="L191" i="32"/>
  <c r="K191" i="32"/>
  <c r="J191" i="32"/>
  <c r="I191" i="32"/>
  <c r="H191" i="32"/>
  <c r="G191" i="32"/>
  <c r="F191" i="32"/>
  <c r="E191" i="32"/>
  <c r="D191" i="32"/>
  <c r="C191" i="32"/>
  <c r="O190" i="32"/>
  <c r="N190" i="32"/>
  <c r="M190" i="32"/>
  <c r="L190" i="32"/>
  <c r="K190" i="32"/>
  <c r="J190" i="32"/>
  <c r="I190" i="32"/>
  <c r="H190" i="32"/>
  <c r="G190" i="32"/>
  <c r="F190" i="32"/>
  <c r="E190" i="32"/>
  <c r="D190" i="32"/>
  <c r="C190" i="32"/>
  <c r="O189" i="32"/>
  <c r="L189" i="32"/>
  <c r="I189" i="32"/>
  <c r="F189" i="32"/>
  <c r="C189" i="32" s="1"/>
  <c r="O188" i="32"/>
  <c r="L188" i="32"/>
  <c r="I188" i="32"/>
  <c r="F188" i="32"/>
  <c r="C188" i="32" s="1"/>
  <c r="O187" i="32"/>
  <c r="N187" i="32"/>
  <c r="M187" i="32"/>
  <c r="L187" i="32"/>
  <c r="K187" i="32"/>
  <c r="J187" i="32"/>
  <c r="I187" i="32"/>
  <c r="H187" i="32"/>
  <c r="G187" i="32"/>
  <c r="F187" i="32"/>
  <c r="E187" i="32"/>
  <c r="D187" i="32"/>
  <c r="C187" i="32"/>
  <c r="O186" i="32"/>
  <c r="N186" i="32"/>
  <c r="M186" i="32"/>
  <c r="L186" i="32"/>
  <c r="K186" i="32"/>
  <c r="J186" i="32"/>
  <c r="I186" i="32"/>
  <c r="H186" i="32"/>
  <c r="G186" i="32"/>
  <c r="F186" i="32"/>
  <c r="E186" i="32"/>
  <c r="D186" i="32"/>
  <c r="C186" i="32"/>
  <c r="O185" i="32"/>
  <c r="L185" i="32"/>
  <c r="I185" i="32"/>
  <c r="F185" i="32"/>
  <c r="C185" i="32" s="1"/>
  <c r="O184" i="32"/>
  <c r="L184" i="32"/>
  <c r="I184" i="32"/>
  <c r="F184" i="32"/>
  <c r="C184" i="32" s="1"/>
  <c r="O183" i="32"/>
  <c r="N183" i="32"/>
  <c r="M183" i="32"/>
  <c r="L183" i="32"/>
  <c r="K183" i="32"/>
  <c r="J183" i="32"/>
  <c r="I183" i="32"/>
  <c r="H183" i="32"/>
  <c r="G183" i="32"/>
  <c r="F183" i="32"/>
  <c r="C183" i="32" s="1"/>
  <c r="E183" i="32"/>
  <c r="D183" i="32"/>
  <c r="O182" i="32"/>
  <c r="L182" i="32"/>
  <c r="I182" i="32"/>
  <c r="F182" i="32"/>
  <c r="C182" i="32"/>
  <c r="O181" i="32"/>
  <c r="L181" i="32"/>
  <c r="I181" i="32"/>
  <c r="F181" i="32"/>
  <c r="C181" i="32" s="1"/>
  <c r="O180" i="32"/>
  <c r="L180" i="32"/>
  <c r="I180" i="32"/>
  <c r="F180" i="32"/>
  <c r="C180" i="32" s="1"/>
  <c r="O179" i="32"/>
  <c r="L179" i="32"/>
  <c r="L178" i="32" s="1"/>
  <c r="I179" i="32"/>
  <c r="F179" i="32"/>
  <c r="C179" i="32" s="1"/>
  <c r="O178" i="32"/>
  <c r="N178" i="32"/>
  <c r="M178" i="32"/>
  <c r="K178" i="32"/>
  <c r="J178" i="32"/>
  <c r="I178" i="32"/>
  <c r="H178" i="32"/>
  <c r="G178" i="32"/>
  <c r="F178" i="32"/>
  <c r="E178" i="32"/>
  <c r="D178" i="32"/>
  <c r="O177" i="32"/>
  <c r="L177" i="32"/>
  <c r="I177" i="32"/>
  <c r="F177" i="32"/>
  <c r="C177" i="32"/>
  <c r="O176" i="32"/>
  <c r="L176" i="32"/>
  <c r="I176" i="32"/>
  <c r="F176" i="32"/>
  <c r="C176" i="32"/>
  <c r="O175" i="32"/>
  <c r="L175" i="32"/>
  <c r="I175" i="32"/>
  <c r="F175" i="32"/>
  <c r="C175" i="32" s="1"/>
  <c r="O174" i="32"/>
  <c r="N174" i="32"/>
  <c r="M174" i="32"/>
  <c r="L174" i="32"/>
  <c r="K174" i="32"/>
  <c r="J174" i="32"/>
  <c r="I174" i="32"/>
  <c r="H174" i="32"/>
  <c r="G174" i="32"/>
  <c r="F174" i="32"/>
  <c r="C174" i="32" s="1"/>
  <c r="E174" i="32"/>
  <c r="D174" i="32"/>
  <c r="O173" i="32"/>
  <c r="N173" i="32"/>
  <c r="M173" i="32"/>
  <c r="K173" i="32"/>
  <c r="J173" i="32"/>
  <c r="I173" i="32"/>
  <c r="H173" i="32"/>
  <c r="G173" i="32"/>
  <c r="F173" i="32"/>
  <c r="E173" i="32"/>
  <c r="D173" i="32"/>
  <c r="O172" i="32"/>
  <c r="N172" i="32"/>
  <c r="M172" i="32"/>
  <c r="K172" i="32"/>
  <c r="J172" i="32"/>
  <c r="I172" i="32"/>
  <c r="H172" i="32"/>
  <c r="G172" i="32"/>
  <c r="F172" i="32"/>
  <c r="E172" i="32"/>
  <c r="D172" i="32"/>
  <c r="O171" i="32"/>
  <c r="L171" i="32"/>
  <c r="I171" i="32"/>
  <c r="F171" i="32"/>
  <c r="C171" i="32" s="1"/>
  <c r="O170" i="32"/>
  <c r="L170" i="32"/>
  <c r="I170" i="32"/>
  <c r="F170" i="32"/>
  <c r="C170" i="32" s="1"/>
  <c r="O169" i="32"/>
  <c r="L169" i="32"/>
  <c r="I169" i="32"/>
  <c r="F169" i="32"/>
  <c r="C169" i="32"/>
  <c r="O168" i="32"/>
  <c r="L168" i="32"/>
  <c r="I168" i="32"/>
  <c r="F168" i="32"/>
  <c r="C168" i="32" s="1"/>
  <c r="O167" i="32"/>
  <c r="L167" i="32"/>
  <c r="I167" i="32"/>
  <c r="F167" i="32"/>
  <c r="C167" i="32"/>
  <c r="O166" i="32"/>
  <c r="L166" i="32"/>
  <c r="I166" i="32"/>
  <c r="F166" i="32"/>
  <c r="C166" i="32" s="1"/>
  <c r="O165" i="32"/>
  <c r="N165" i="32"/>
  <c r="M165" i="32"/>
  <c r="L165" i="32"/>
  <c r="K165" i="32"/>
  <c r="J165" i="32"/>
  <c r="I165" i="32"/>
  <c r="H165" i="32"/>
  <c r="G165" i="32"/>
  <c r="F165" i="32"/>
  <c r="E165" i="32"/>
  <c r="D165" i="32"/>
  <c r="C165" i="32"/>
  <c r="O164" i="32"/>
  <c r="N164" i="32"/>
  <c r="M164" i="32"/>
  <c r="L164" i="32"/>
  <c r="K164" i="32"/>
  <c r="J164" i="32"/>
  <c r="I164" i="32"/>
  <c r="H164" i="32"/>
  <c r="G164" i="32"/>
  <c r="F164" i="32"/>
  <c r="C164" i="32" s="1"/>
  <c r="E164" i="32"/>
  <c r="D164" i="32"/>
  <c r="O163" i="32"/>
  <c r="L163" i="32"/>
  <c r="I163" i="32"/>
  <c r="F163" i="32"/>
  <c r="C163" i="32"/>
  <c r="O162" i="32"/>
  <c r="L162" i="32"/>
  <c r="I162" i="32"/>
  <c r="F162" i="32"/>
  <c r="C162" i="32" s="1"/>
  <c r="O161" i="32"/>
  <c r="L161" i="32"/>
  <c r="I161" i="32"/>
  <c r="F161" i="32"/>
  <c r="C161" i="32"/>
  <c r="O160" i="32"/>
  <c r="L160" i="32"/>
  <c r="I160" i="32"/>
  <c r="F160" i="32"/>
  <c r="C160" i="32" s="1"/>
  <c r="O159" i="32"/>
  <c r="N159" i="32"/>
  <c r="M159" i="32"/>
  <c r="L159" i="32"/>
  <c r="K159" i="32"/>
  <c r="J159" i="32"/>
  <c r="I159" i="32"/>
  <c r="H159" i="32"/>
  <c r="G159" i="32"/>
  <c r="F159" i="32"/>
  <c r="E159" i="32"/>
  <c r="D159" i="32"/>
  <c r="C159" i="32"/>
  <c r="O158" i="32"/>
  <c r="L158" i="32"/>
  <c r="I158" i="32"/>
  <c r="F158" i="32"/>
  <c r="C158" i="32" s="1"/>
  <c r="O157" i="32"/>
  <c r="L157" i="32"/>
  <c r="I157" i="32"/>
  <c r="F157" i="32"/>
  <c r="C157" i="32"/>
  <c r="O156" i="32"/>
  <c r="L156" i="32"/>
  <c r="I156" i="32"/>
  <c r="F156" i="32"/>
  <c r="C156" i="32" s="1"/>
  <c r="O155" i="32"/>
  <c r="L155" i="32"/>
  <c r="I155" i="32"/>
  <c r="F155" i="32"/>
  <c r="C155" i="32" s="1"/>
  <c r="O154" i="32"/>
  <c r="L154" i="32"/>
  <c r="I154" i="32"/>
  <c r="F154" i="32"/>
  <c r="C154" i="32"/>
  <c r="O153" i="32"/>
  <c r="L153" i="32"/>
  <c r="I153" i="32"/>
  <c r="F153" i="32"/>
  <c r="C153" i="32"/>
  <c r="O152" i="32"/>
  <c r="L152" i="32"/>
  <c r="I152" i="32"/>
  <c r="F152" i="32"/>
  <c r="C152" i="32" s="1"/>
  <c r="O151" i="32"/>
  <c r="L151" i="32"/>
  <c r="L150" i="32" s="1"/>
  <c r="I151" i="32"/>
  <c r="F151" i="32"/>
  <c r="C151" i="32" s="1"/>
  <c r="O150" i="32"/>
  <c r="N150" i="32"/>
  <c r="M150" i="32"/>
  <c r="K150" i="32"/>
  <c r="J150" i="32"/>
  <c r="I150" i="32"/>
  <c r="H150" i="32"/>
  <c r="G150" i="32"/>
  <c r="F150" i="32"/>
  <c r="C150" i="32" s="1"/>
  <c r="E150" i="32"/>
  <c r="D150" i="32"/>
  <c r="O149" i="32"/>
  <c r="L149" i="32"/>
  <c r="I149" i="32"/>
  <c r="F149" i="32"/>
  <c r="C149" i="32"/>
  <c r="O148" i="32"/>
  <c r="L148" i="32"/>
  <c r="I148" i="32"/>
  <c r="F148" i="32"/>
  <c r="C148" i="32"/>
  <c r="O147" i="32"/>
  <c r="L147" i="32"/>
  <c r="I147" i="32"/>
  <c r="F147" i="32"/>
  <c r="C147" i="32" s="1"/>
  <c r="O146" i="32"/>
  <c r="L146" i="32"/>
  <c r="I146" i="32"/>
  <c r="C146" i="32" s="1"/>
  <c r="F146" i="32"/>
  <c r="O145" i="32"/>
  <c r="L145" i="32"/>
  <c r="C145" i="32" s="1"/>
  <c r="I145" i="32"/>
  <c r="F145" i="32"/>
  <c r="O144" i="32"/>
  <c r="O143" i="32" s="1"/>
  <c r="L144" i="32"/>
  <c r="I144" i="32"/>
  <c r="F144" i="32"/>
  <c r="F143" i="32" s="1"/>
  <c r="C143" i="32" s="1"/>
  <c r="C144" i="32"/>
  <c r="N143" i="32"/>
  <c r="M143" i="32"/>
  <c r="L143" i="32"/>
  <c r="K143" i="32"/>
  <c r="J143" i="32"/>
  <c r="I143" i="32"/>
  <c r="H143" i="32"/>
  <c r="G143" i="32"/>
  <c r="E143" i="32"/>
  <c r="D143" i="32"/>
  <c r="O142" i="32"/>
  <c r="L142" i="32"/>
  <c r="I142" i="32"/>
  <c r="C142" i="32" s="1"/>
  <c r="F142" i="32"/>
  <c r="O141" i="32"/>
  <c r="L141" i="32"/>
  <c r="C141" i="32" s="1"/>
  <c r="I141" i="32"/>
  <c r="F141" i="32"/>
  <c r="F140" i="32" s="1"/>
  <c r="O140" i="32"/>
  <c r="N140" i="32"/>
  <c r="M140" i="32"/>
  <c r="L140" i="32"/>
  <c r="K140" i="32"/>
  <c r="J140" i="32"/>
  <c r="H140" i="32"/>
  <c r="G140" i="32"/>
  <c r="E140" i="32"/>
  <c r="D140" i="32"/>
  <c r="O139" i="32"/>
  <c r="L139" i="32"/>
  <c r="I139" i="32"/>
  <c r="F139" i="32"/>
  <c r="C139" i="32" s="1"/>
  <c r="O138" i="32"/>
  <c r="L138" i="32"/>
  <c r="I138" i="32"/>
  <c r="C138" i="32" s="1"/>
  <c r="F138" i="32"/>
  <c r="O137" i="32"/>
  <c r="L137" i="32"/>
  <c r="I137" i="32"/>
  <c r="F137" i="32"/>
  <c r="C137" i="32"/>
  <c r="O136" i="32"/>
  <c r="O135" i="32" s="1"/>
  <c r="L136" i="32"/>
  <c r="I136" i="32"/>
  <c r="F136" i="32"/>
  <c r="F135" i="32" s="1"/>
  <c r="C136" i="32"/>
  <c r="N135" i="32"/>
  <c r="M135" i="32"/>
  <c r="L135" i="32"/>
  <c r="K135" i="32"/>
  <c r="J135" i="32"/>
  <c r="I135" i="32"/>
  <c r="H135" i="32"/>
  <c r="G135" i="32"/>
  <c r="E135" i="32"/>
  <c r="D135" i="32"/>
  <c r="O134" i="32"/>
  <c r="L134" i="32"/>
  <c r="I134" i="32"/>
  <c r="F134" i="32"/>
  <c r="C134" i="32" s="1"/>
  <c r="O133" i="32"/>
  <c r="L133" i="32"/>
  <c r="L130" i="32" s="1"/>
  <c r="L129" i="32" s="1"/>
  <c r="I133" i="32"/>
  <c r="F133" i="32"/>
  <c r="O132" i="32"/>
  <c r="O130" i="32" s="1"/>
  <c r="L132" i="32"/>
  <c r="I132" i="32"/>
  <c r="F132" i="32"/>
  <c r="C132" i="32"/>
  <c r="O131" i="32"/>
  <c r="L131" i="32"/>
  <c r="I131" i="32"/>
  <c r="F131" i="32"/>
  <c r="C131" i="32" s="1"/>
  <c r="N130" i="32"/>
  <c r="M130" i="32"/>
  <c r="M129" i="32" s="1"/>
  <c r="K130" i="32"/>
  <c r="J130" i="32"/>
  <c r="I130" i="32"/>
  <c r="H130" i="32"/>
  <c r="G130" i="32"/>
  <c r="F130" i="32"/>
  <c r="E130" i="32"/>
  <c r="D130" i="32"/>
  <c r="N129" i="32"/>
  <c r="K129" i="32"/>
  <c r="J129" i="32"/>
  <c r="H129" i="32"/>
  <c r="G129" i="32"/>
  <c r="E129" i="32"/>
  <c r="D129" i="32"/>
  <c r="O128" i="32"/>
  <c r="O127" i="32" s="1"/>
  <c r="L128" i="32"/>
  <c r="I128" i="32"/>
  <c r="F128" i="32"/>
  <c r="F127" i="32" s="1"/>
  <c r="C127" i="32" s="1"/>
  <c r="C128" i="32"/>
  <c r="N127" i="32"/>
  <c r="M127" i="32"/>
  <c r="L127" i="32"/>
  <c r="K127" i="32"/>
  <c r="J127" i="32"/>
  <c r="I127" i="32"/>
  <c r="H127" i="32"/>
  <c r="G127" i="32"/>
  <c r="E127" i="32"/>
  <c r="D127" i="32"/>
  <c r="O126" i="32"/>
  <c r="L126" i="32"/>
  <c r="I126" i="32"/>
  <c r="F126" i="32"/>
  <c r="C126" i="32" s="1"/>
  <c r="O125" i="32"/>
  <c r="L125" i="32"/>
  <c r="C125" i="32" s="1"/>
  <c r="I125" i="32"/>
  <c r="F125" i="32"/>
  <c r="O124" i="32"/>
  <c r="L124" i="32"/>
  <c r="I124" i="32"/>
  <c r="F124" i="32"/>
  <c r="C124" i="32"/>
  <c r="O123" i="32"/>
  <c r="L123" i="32"/>
  <c r="I123" i="32"/>
  <c r="F123" i="32"/>
  <c r="C123" i="32" s="1"/>
  <c r="O122" i="32"/>
  <c r="L122" i="32"/>
  <c r="L121" i="32" s="1"/>
  <c r="L82" i="32" s="1"/>
  <c r="I122" i="32"/>
  <c r="F122" i="32"/>
  <c r="C122" i="32" s="1"/>
  <c r="O121" i="32"/>
  <c r="N121" i="32"/>
  <c r="M121" i="32"/>
  <c r="K121" i="32"/>
  <c r="J121" i="32"/>
  <c r="I121" i="32"/>
  <c r="H121" i="32"/>
  <c r="G121" i="32"/>
  <c r="F121" i="32"/>
  <c r="C121" i="32" s="1"/>
  <c r="E121" i="32"/>
  <c r="D121" i="32"/>
  <c r="O120" i="32"/>
  <c r="L120" i="32"/>
  <c r="I120" i="32"/>
  <c r="F120" i="32"/>
  <c r="C120" i="32"/>
  <c r="O119" i="32"/>
  <c r="L119" i="32"/>
  <c r="I119" i="32"/>
  <c r="F119" i="32"/>
  <c r="C119" i="32" s="1"/>
  <c r="O118" i="32"/>
  <c r="L118" i="32"/>
  <c r="I118" i="32"/>
  <c r="F118" i="32"/>
  <c r="C118" i="32" s="1"/>
  <c r="O117" i="32"/>
  <c r="L117" i="32"/>
  <c r="I117" i="32"/>
  <c r="C117" i="32" s="1"/>
  <c r="F117" i="32"/>
  <c r="O116" i="32"/>
  <c r="O115" i="32" s="1"/>
  <c r="L116" i="32"/>
  <c r="I116" i="32"/>
  <c r="F116" i="32"/>
  <c r="F115" i="32" s="1"/>
  <c r="C115" i="32" s="1"/>
  <c r="C116" i="32"/>
  <c r="N115" i="32"/>
  <c r="M115" i="32"/>
  <c r="L115" i="32"/>
  <c r="K115" i="32"/>
  <c r="J115" i="32"/>
  <c r="I115" i="32"/>
  <c r="H115" i="32"/>
  <c r="G115" i="32"/>
  <c r="E115" i="32"/>
  <c r="D115" i="32"/>
  <c r="O114" i="32"/>
  <c r="L114" i="32"/>
  <c r="I114" i="32"/>
  <c r="F114" i="32"/>
  <c r="C114" i="32" s="1"/>
  <c r="O113" i="32"/>
  <c r="L113" i="32"/>
  <c r="I113" i="32"/>
  <c r="C113" i="32" s="1"/>
  <c r="F113" i="32"/>
  <c r="O112" i="32"/>
  <c r="L112" i="32"/>
  <c r="I112" i="32"/>
  <c r="F112" i="32"/>
  <c r="F111" i="32" s="1"/>
  <c r="C111" i="32" s="1"/>
  <c r="C112" i="32"/>
  <c r="O111" i="32"/>
  <c r="N111" i="32"/>
  <c r="M111" i="32"/>
  <c r="L111" i="32"/>
  <c r="K111" i="32"/>
  <c r="J111" i="32"/>
  <c r="I111" i="32"/>
  <c r="H111" i="32"/>
  <c r="G111" i="32"/>
  <c r="E111" i="32"/>
  <c r="D111" i="32"/>
  <c r="O110" i="32"/>
  <c r="L110" i="32"/>
  <c r="I110" i="32"/>
  <c r="F110" i="32"/>
  <c r="C110" i="32" s="1"/>
  <c r="O109" i="32"/>
  <c r="L109" i="32"/>
  <c r="I109" i="32"/>
  <c r="F109" i="32"/>
  <c r="C109" i="32"/>
  <c r="O108" i="32"/>
  <c r="L108" i="32"/>
  <c r="I108" i="32"/>
  <c r="F108" i="32"/>
  <c r="C108" i="32" s="1"/>
  <c r="O107" i="32"/>
  <c r="L107" i="32"/>
  <c r="I107" i="32"/>
  <c r="F107" i="32"/>
  <c r="C107" i="32" s="1"/>
  <c r="O106" i="32"/>
  <c r="L106" i="32"/>
  <c r="I106" i="32"/>
  <c r="F106" i="32"/>
  <c r="C106" i="32" s="1"/>
  <c r="O105" i="32"/>
  <c r="L105" i="32"/>
  <c r="I105" i="32"/>
  <c r="F105" i="32"/>
  <c r="C105" i="32"/>
  <c r="O104" i="32"/>
  <c r="L104" i="32"/>
  <c r="I104" i="32"/>
  <c r="F104" i="32"/>
  <c r="C104" i="32" s="1"/>
  <c r="O103" i="32"/>
  <c r="O102" i="32" s="1"/>
  <c r="L103" i="32"/>
  <c r="I103" i="32"/>
  <c r="F103" i="32"/>
  <c r="C103" i="32" s="1"/>
  <c r="N102" i="32"/>
  <c r="M102" i="32"/>
  <c r="L102" i="32"/>
  <c r="K102" i="32"/>
  <c r="J102" i="32"/>
  <c r="I102" i="32"/>
  <c r="H102" i="32"/>
  <c r="G102" i="32"/>
  <c r="F102" i="32"/>
  <c r="C102" i="32" s="1"/>
  <c r="E102" i="32"/>
  <c r="D102" i="32"/>
  <c r="O101" i="32"/>
  <c r="L101" i="32"/>
  <c r="I101" i="32"/>
  <c r="F101" i="32"/>
  <c r="C101" i="32"/>
  <c r="O100" i="32"/>
  <c r="L100" i="32"/>
  <c r="I100" i="32"/>
  <c r="F100" i="32"/>
  <c r="C100" i="32" s="1"/>
  <c r="O99" i="32"/>
  <c r="L99" i="32"/>
  <c r="I99" i="32"/>
  <c r="F99" i="32"/>
  <c r="C99" i="32" s="1"/>
  <c r="O98" i="32"/>
  <c r="L98" i="32"/>
  <c r="I98" i="32"/>
  <c r="F98" i="32"/>
  <c r="C98" i="32" s="1"/>
  <c r="O97" i="32"/>
  <c r="L97" i="32"/>
  <c r="I97" i="32"/>
  <c r="F97" i="32"/>
  <c r="C97" i="32"/>
  <c r="O96" i="32"/>
  <c r="L96" i="32"/>
  <c r="I96" i="32"/>
  <c r="F96" i="32"/>
  <c r="C96" i="32" s="1"/>
  <c r="O95" i="32"/>
  <c r="O94" i="32" s="1"/>
  <c r="L95" i="32"/>
  <c r="I95" i="32"/>
  <c r="I94" i="32" s="1"/>
  <c r="F95" i="32"/>
  <c r="C95" i="32" s="1"/>
  <c r="N94" i="32"/>
  <c r="M94" i="32"/>
  <c r="L94" i="32"/>
  <c r="K94" i="32"/>
  <c r="J94" i="32"/>
  <c r="H94" i="32"/>
  <c r="G94" i="32"/>
  <c r="F94" i="32"/>
  <c r="E94" i="32"/>
  <c r="D94" i="32"/>
  <c r="O93" i="32"/>
  <c r="L93" i="32"/>
  <c r="I93" i="32"/>
  <c r="F93" i="32"/>
  <c r="C93" i="32"/>
  <c r="O92" i="32"/>
  <c r="L92" i="32"/>
  <c r="I92" i="32"/>
  <c r="F92" i="32"/>
  <c r="C92" i="32" s="1"/>
  <c r="O91" i="32"/>
  <c r="L91" i="32"/>
  <c r="I91" i="32"/>
  <c r="F91" i="32"/>
  <c r="C91" i="32" s="1"/>
  <c r="O90" i="32"/>
  <c r="L90" i="32"/>
  <c r="I90" i="32"/>
  <c r="F90" i="32"/>
  <c r="C90" i="32" s="1"/>
  <c r="O89" i="32"/>
  <c r="O88" i="32" s="1"/>
  <c r="L89" i="32"/>
  <c r="I89" i="32"/>
  <c r="I88" i="32" s="1"/>
  <c r="F89" i="32"/>
  <c r="C89" i="32"/>
  <c r="N88" i="32"/>
  <c r="M88" i="32"/>
  <c r="L88" i="32"/>
  <c r="K88" i="32"/>
  <c r="J88" i="32"/>
  <c r="H88" i="32"/>
  <c r="G88" i="32"/>
  <c r="F88" i="32"/>
  <c r="E88" i="32"/>
  <c r="D88" i="32"/>
  <c r="O87" i="32"/>
  <c r="L87" i="32"/>
  <c r="I87" i="32"/>
  <c r="F87" i="32"/>
  <c r="C87" i="32" s="1"/>
  <c r="O86" i="32"/>
  <c r="L86" i="32"/>
  <c r="I86" i="32"/>
  <c r="F86" i="32"/>
  <c r="C86" i="32" s="1"/>
  <c r="O85" i="32"/>
  <c r="L85" i="32"/>
  <c r="I85" i="32"/>
  <c r="F85" i="32"/>
  <c r="C85" i="32"/>
  <c r="O84" i="32"/>
  <c r="O83" i="32" s="1"/>
  <c r="L84" i="32"/>
  <c r="I84" i="32"/>
  <c r="F84" i="32"/>
  <c r="F83" i="32" s="1"/>
  <c r="N83" i="32"/>
  <c r="M83" i="32"/>
  <c r="L83" i="32"/>
  <c r="K83" i="32"/>
  <c r="J83" i="32"/>
  <c r="I83" i="32"/>
  <c r="H83" i="32"/>
  <c r="G83" i="32"/>
  <c r="E83" i="32"/>
  <c r="D83" i="32"/>
  <c r="N82" i="32"/>
  <c r="M82" i="32"/>
  <c r="K82" i="32"/>
  <c r="J82" i="32"/>
  <c r="H82" i="32"/>
  <c r="G82" i="32"/>
  <c r="E82" i="32"/>
  <c r="D82" i="32"/>
  <c r="O81" i="32"/>
  <c r="L81" i="32"/>
  <c r="I81" i="32"/>
  <c r="F81" i="32"/>
  <c r="C81" i="32"/>
  <c r="O80" i="32"/>
  <c r="O79" i="32" s="1"/>
  <c r="L80" i="32"/>
  <c r="I80" i="32"/>
  <c r="F80" i="32"/>
  <c r="N79" i="32"/>
  <c r="M79" i="32"/>
  <c r="L79" i="32"/>
  <c r="K79" i="32"/>
  <c r="K75" i="32" s="1"/>
  <c r="K74" i="32" s="1"/>
  <c r="J79" i="32"/>
  <c r="I79" i="32"/>
  <c r="H79" i="32"/>
  <c r="G79" i="32"/>
  <c r="G75" i="32" s="1"/>
  <c r="G74" i="32" s="1"/>
  <c r="E79" i="32"/>
  <c r="D79" i="32"/>
  <c r="O78" i="32"/>
  <c r="L78" i="32"/>
  <c r="I78" i="32"/>
  <c r="F78" i="32"/>
  <c r="C78" i="32"/>
  <c r="O77" i="32"/>
  <c r="O76" i="32" s="1"/>
  <c r="O75" i="32" s="1"/>
  <c r="L77" i="32"/>
  <c r="I77" i="32"/>
  <c r="F77" i="32"/>
  <c r="F76" i="32" s="1"/>
  <c r="N76" i="32"/>
  <c r="M76" i="32"/>
  <c r="M75" i="32" s="1"/>
  <c r="M74" i="32" s="1"/>
  <c r="L76" i="32"/>
  <c r="L75" i="32" s="1"/>
  <c r="L74" i="32" s="1"/>
  <c r="K76" i="32"/>
  <c r="J76" i="32"/>
  <c r="I76" i="32"/>
  <c r="I75" i="32" s="1"/>
  <c r="H76" i="32"/>
  <c r="H75" i="32" s="1"/>
  <c r="H74" i="32" s="1"/>
  <c r="G76" i="32"/>
  <c r="E76" i="32"/>
  <c r="E75" i="32" s="1"/>
  <c r="E74" i="32" s="1"/>
  <c r="D76" i="32"/>
  <c r="D75" i="32" s="1"/>
  <c r="D74" i="32" s="1"/>
  <c r="N75" i="32"/>
  <c r="N74" i="32" s="1"/>
  <c r="J75" i="32"/>
  <c r="J74" i="32" s="1"/>
  <c r="O73" i="32"/>
  <c r="L73" i="32"/>
  <c r="I73" i="32"/>
  <c r="F73" i="32"/>
  <c r="C73" i="32" s="1"/>
  <c r="O72" i="32"/>
  <c r="L72" i="32"/>
  <c r="I72" i="32"/>
  <c r="F72" i="32"/>
  <c r="C72" i="32" s="1"/>
  <c r="O71" i="32"/>
  <c r="L71" i="32"/>
  <c r="L68" i="32" s="1"/>
  <c r="I71" i="32"/>
  <c r="C71" i="32" s="1"/>
  <c r="F71" i="32"/>
  <c r="O70" i="32"/>
  <c r="L70" i="32"/>
  <c r="I70" i="32"/>
  <c r="F70" i="32"/>
  <c r="C70" i="32"/>
  <c r="O69" i="32"/>
  <c r="O68" i="32" s="1"/>
  <c r="O66" i="32" s="1"/>
  <c r="L69" i="32"/>
  <c r="I69" i="32"/>
  <c r="F69" i="32"/>
  <c r="F68" i="32" s="1"/>
  <c r="N68" i="32"/>
  <c r="M68" i="32"/>
  <c r="M66" i="32" s="1"/>
  <c r="M52" i="32" s="1"/>
  <c r="K68" i="32"/>
  <c r="J68" i="32"/>
  <c r="I68" i="32"/>
  <c r="H68" i="32"/>
  <c r="H66" i="32" s="1"/>
  <c r="G68" i="32"/>
  <c r="E68" i="32"/>
  <c r="E66" i="32" s="1"/>
  <c r="E52" i="32" s="1"/>
  <c r="E51" i="32" s="1"/>
  <c r="E50" i="32" s="1"/>
  <c r="D68" i="32"/>
  <c r="D66" i="32" s="1"/>
  <c r="O67" i="32"/>
  <c r="L67" i="32"/>
  <c r="I67" i="32"/>
  <c r="C67" i="32" s="1"/>
  <c r="F67" i="32"/>
  <c r="N66" i="32"/>
  <c r="K66" i="32"/>
  <c r="J66" i="32"/>
  <c r="G66" i="32"/>
  <c r="O65" i="32"/>
  <c r="L65" i="32"/>
  <c r="I65" i="32"/>
  <c r="F65" i="32"/>
  <c r="C65" i="32" s="1"/>
  <c r="O64" i="32"/>
  <c r="L64" i="32"/>
  <c r="I64" i="32"/>
  <c r="F64" i="32"/>
  <c r="C64" i="32" s="1"/>
  <c r="O63" i="32"/>
  <c r="L63" i="32"/>
  <c r="I63" i="32"/>
  <c r="C63" i="32" s="1"/>
  <c r="F63" i="32"/>
  <c r="O62" i="32"/>
  <c r="L62" i="32"/>
  <c r="I62" i="32"/>
  <c r="F62" i="32"/>
  <c r="C62" i="32"/>
  <c r="O61" i="32"/>
  <c r="L61" i="32"/>
  <c r="I61" i="32"/>
  <c r="F61" i="32"/>
  <c r="C61" i="32" s="1"/>
  <c r="O60" i="32"/>
  <c r="L60" i="32"/>
  <c r="I60" i="32"/>
  <c r="F60" i="32"/>
  <c r="C60" i="32" s="1"/>
  <c r="O59" i="32"/>
  <c r="L59" i="32"/>
  <c r="I59" i="32"/>
  <c r="C59" i="32" s="1"/>
  <c r="F59" i="32"/>
  <c r="O58" i="32"/>
  <c r="O57" i="32" s="1"/>
  <c r="L58" i="32"/>
  <c r="I58" i="32"/>
  <c r="F58" i="32"/>
  <c r="F57" i="32" s="1"/>
  <c r="C58" i="32"/>
  <c r="N57" i="32"/>
  <c r="M57" i="32"/>
  <c r="L57" i="32"/>
  <c r="K57" i="32"/>
  <c r="J57" i="32"/>
  <c r="H57" i="32"/>
  <c r="G57" i="32"/>
  <c r="E57" i="32"/>
  <c r="D57" i="32"/>
  <c r="O56" i="32"/>
  <c r="L56" i="32"/>
  <c r="I56" i="32"/>
  <c r="F56" i="32"/>
  <c r="C56" i="32" s="1"/>
  <c r="O55" i="32"/>
  <c r="L55" i="32"/>
  <c r="L54" i="32" s="1"/>
  <c r="L53" i="32" s="1"/>
  <c r="I55" i="32"/>
  <c r="C55" i="32" s="1"/>
  <c r="F55" i="32"/>
  <c r="O54" i="32"/>
  <c r="O53" i="32" s="1"/>
  <c r="O52" i="32" s="1"/>
  <c r="N54" i="32"/>
  <c r="N53" i="32" s="1"/>
  <c r="N52" i="32" s="1"/>
  <c r="N51" i="32" s="1"/>
  <c r="N50" i="32" s="1"/>
  <c r="M54" i="32"/>
  <c r="K54" i="32"/>
  <c r="K53" i="32" s="1"/>
  <c r="K52" i="32" s="1"/>
  <c r="K51" i="32" s="1"/>
  <c r="K50" i="32" s="1"/>
  <c r="K49" i="32" s="1"/>
  <c r="J54" i="32"/>
  <c r="J53" i="32" s="1"/>
  <c r="J52" i="32" s="1"/>
  <c r="J51" i="32" s="1"/>
  <c r="J50" i="32" s="1"/>
  <c r="J49" i="32" s="1"/>
  <c r="H54" i="32"/>
  <c r="G54" i="32"/>
  <c r="G53" i="32" s="1"/>
  <c r="G52" i="32" s="1"/>
  <c r="F54" i="32"/>
  <c r="F53" i="32" s="1"/>
  <c r="E54" i="32"/>
  <c r="D54" i="32"/>
  <c r="M53" i="32"/>
  <c r="H53" i="32"/>
  <c r="H52" i="32" s="1"/>
  <c r="H51" i="32" s="1"/>
  <c r="H50" i="32" s="1"/>
  <c r="E53" i="32"/>
  <c r="D53" i="32"/>
  <c r="O46" i="32"/>
  <c r="C46" i="32"/>
  <c r="O45" i="32"/>
  <c r="C45" i="32" s="1"/>
  <c r="N44" i="32"/>
  <c r="M44" i="32"/>
  <c r="L43" i="32"/>
  <c r="I43" i="32"/>
  <c r="F43" i="32"/>
  <c r="C43" i="32" s="1"/>
  <c r="L42" i="32"/>
  <c r="K42" i="32"/>
  <c r="J42" i="32"/>
  <c r="I42" i="32"/>
  <c r="H42" i="32"/>
  <c r="G42" i="32"/>
  <c r="F42" i="32"/>
  <c r="C42" i="32" s="1"/>
  <c r="E42" i="32"/>
  <c r="D42" i="32"/>
  <c r="F41" i="32"/>
  <c r="C41" i="32" s="1"/>
  <c r="L40" i="32"/>
  <c r="C40" i="32"/>
  <c r="L39" i="32"/>
  <c r="C39" i="32" s="1"/>
  <c r="L38" i="32"/>
  <c r="C38" i="32"/>
  <c r="L37" i="32"/>
  <c r="C37" i="32" s="1"/>
  <c r="K36" i="32"/>
  <c r="J36" i="32"/>
  <c r="L35" i="32"/>
  <c r="C35" i="32"/>
  <c r="L34" i="32"/>
  <c r="C34" i="32" s="1"/>
  <c r="K33" i="32"/>
  <c r="J33" i="32"/>
  <c r="L32" i="32"/>
  <c r="C32" i="32"/>
  <c r="L31" i="32"/>
  <c r="C31" i="32" s="1"/>
  <c r="K31" i="32"/>
  <c r="K26" i="32" s="1"/>
  <c r="J31" i="32"/>
  <c r="L30" i="32"/>
  <c r="C30" i="32" s="1"/>
  <c r="L29" i="32"/>
  <c r="C29" i="32"/>
  <c r="L28" i="32"/>
  <c r="C28" i="32" s="1"/>
  <c r="K27" i="32"/>
  <c r="J27" i="32"/>
  <c r="J26" i="32"/>
  <c r="F25" i="32"/>
  <c r="C25" i="32"/>
  <c r="I24" i="32"/>
  <c r="F24" i="32"/>
  <c r="C24" i="32" s="1"/>
  <c r="D24" i="32"/>
  <c r="O23" i="32"/>
  <c r="L23" i="32"/>
  <c r="I23" i="32"/>
  <c r="F23" i="32"/>
  <c r="C23" i="32"/>
  <c r="O22" i="32"/>
  <c r="O21" i="32" s="1"/>
  <c r="L22" i="32"/>
  <c r="I22" i="32"/>
  <c r="F22" i="32"/>
  <c r="F21" i="32" s="1"/>
  <c r="N21" i="32"/>
  <c r="N287" i="32" s="1"/>
  <c r="N286" i="32" s="1"/>
  <c r="M21" i="32"/>
  <c r="M287" i="32" s="1"/>
  <c r="M286" i="32" s="1"/>
  <c r="L21" i="32"/>
  <c r="L287" i="32" s="1"/>
  <c r="L286" i="32" s="1"/>
  <c r="K21" i="32"/>
  <c r="K287" i="32" s="1"/>
  <c r="K286" i="32" s="1"/>
  <c r="J21" i="32"/>
  <c r="J287" i="32" s="1"/>
  <c r="J286" i="32" s="1"/>
  <c r="I21" i="32"/>
  <c r="I287" i="32" s="1"/>
  <c r="I286" i="32" s="1"/>
  <c r="H21" i="32"/>
  <c r="H287" i="32" s="1"/>
  <c r="H286" i="32" s="1"/>
  <c r="G21" i="32"/>
  <c r="G287" i="32" s="1"/>
  <c r="G286" i="32" s="1"/>
  <c r="E21" i="32"/>
  <c r="E287" i="32" s="1"/>
  <c r="E286" i="32" s="1"/>
  <c r="D21" i="32"/>
  <c r="D287" i="32" s="1"/>
  <c r="D286" i="32" s="1"/>
  <c r="N20" i="32"/>
  <c r="J20" i="32"/>
  <c r="G20" i="32"/>
  <c r="O296" i="31"/>
  <c r="L296" i="31"/>
  <c r="I296" i="31"/>
  <c r="F296" i="31"/>
  <c r="C296" i="31"/>
  <c r="O295" i="31"/>
  <c r="L295" i="31"/>
  <c r="I295" i="31"/>
  <c r="F295" i="31"/>
  <c r="O294" i="31"/>
  <c r="L294" i="31"/>
  <c r="I294" i="31"/>
  <c r="F294" i="31"/>
  <c r="C294" i="31" s="1"/>
  <c r="O293" i="31"/>
  <c r="L293" i="31"/>
  <c r="I293" i="31"/>
  <c r="C293" i="31" s="1"/>
  <c r="F293" i="31"/>
  <c r="O292" i="31"/>
  <c r="L292" i="31"/>
  <c r="I292" i="31"/>
  <c r="F292" i="31"/>
  <c r="C292" i="31"/>
  <c r="O291" i="31"/>
  <c r="L291" i="31"/>
  <c r="I291" i="31"/>
  <c r="F291" i="31"/>
  <c r="C291" i="31" s="1"/>
  <c r="O290" i="31"/>
  <c r="L290" i="31"/>
  <c r="I290" i="31"/>
  <c r="F290" i="31"/>
  <c r="C290" i="31" s="1"/>
  <c r="O289" i="31"/>
  <c r="L289" i="31"/>
  <c r="L288" i="31" s="1"/>
  <c r="I289" i="31"/>
  <c r="C289" i="31" s="1"/>
  <c r="F289" i="31"/>
  <c r="O288" i="31"/>
  <c r="N288" i="31"/>
  <c r="M288" i="31"/>
  <c r="K288" i="31"/>
  <c r="J288" i="31"/>
  <c r="H288" i="31"/>
  <c r="G288" i="31"/>
  <c r="E288" i="31"/>
  <c r="D288" i="31"/>
  <c r="O283" i="31"/>
  <c r="O281" i="31" s="1"/>
  <c r="L283" i="31"/>
  <c r="I283" i="31"/>
  <c r="F283" i="31"/>
  <c r="C283" i="31" s="1"/>
  <c r="O282" i="31"/>
  <c r="L282" i="31"/>
  <c r="I282" i="31"/>
  <c r="I281" i="31" s="1"/>
  <c r="F282" i="31"/>
  <c r="C282" i="31" s="1"/>
  <c r="N281" i="31"/>
  <c r="M281" i="31"/>
  <c r="L281" i="31"/>
  <c r="K281" i="31"/>
  <c r="J281" i="31"/>
  <c r="H281" i="31"/>
  <c r="G281" i="31"/>
  <c r="F281" i="31"/>
  <c r="E281" i="31"/>
  <c r="D281" i="31"/>
  <c r="O280" i="31"/>
  <c r="O279" i="31" s="1"/>
  <c r="L280" i="31"/>
  <c r="I280" i="31"/>
  <c r="F280" i="31"/>
  <c r="C280" i="31"/>
  <c r="N279" i="31"/>
  <c r="M279" i="31"/>
  <c r="L279" i="31"/>
  <c r="C279" i="31" s="1"/>
  <c r="K279" i="31"/>
  <c r="J279" i="31"/>
  <c r="I279" i="31"/>
  <c r="H279" i="31"/>
  <c r="H268" i="31" s="1"/>
  <c r="G279" i="31"/>
  <c r="F279" i="31"/>
  <c r="E279" i="31"/>
  <c r="D279" i="31"/>
  <c r="O278" i="31"/>
  <c r="L278" i="31"/>
  <c r="I278" i="31"/>
  <c r="F278" i="31"/>
  <c r="C278" i="31" s="1"/>
  <c r="O277" i="31"/>
  <c r="L277" i="31"/>
  <c r="I277" i="31"/>
  <c r="I275" i="31" s="1"/>
  <c r="C275" i="31" s="1"/>
  <c r="F277" i="31"/>
  <c r="C277" i="31" s="1"/>
  <c r="O276" i="31"/>
  <c r="O275" i="31" s="1"/>
  <c r="L276" i="31"/>
  <c r="I276" i="31"/>
  <c r="F276" i="31"/>
  <c r="C276" i="31"/>
  <c r="N275" i="31"/>
  <c r="M275" i="31"/>
  <c r="L275" i="31"/>
  <c r="K275" i="31"/>
  <c r="J275" i="31"/>
  <c r="H275" i="31"/>
  <c r="G275" i="31"/>
  <c r="F275" i="31"/>
  <c r="E275" i="31"/>
  <c r="D275" i="31"/>
  <c r="O274" i="31"/>
  <c r="L274" i="31"/>
  <c r="I274" i="31"/>
  <c r="F274" i="31"/>
  <c r="C274" i="31" s="1"/>
  <c r="O273" i="31"/>
  <c r="L273" i="31"/>
  <c r="I273" i="31"/>
  <c r="I271" i="31" s="1"/>
  <c r="F273" i="31"/>
  <c r="C273" i="31" s="1"/>
  <c r="O272" i="31"/>
  <c r="O271" i="31" s="1"/>
  <c r="O269" i="31" s="1"/>
  <c r="O268" i="31" s="1"/>
  <c r="L272" i="31"/>
  <c r="I272" i="31"/>
  <c r="F272" i="31"/>
  <c r="C272" i="31"/>
  <c r="N271" i="31"/>
  <c r="M271" i="31"/>
  <c r="L271" i="31"/>
  <c r="K271" i="31"/>
  <c r="J271" i="31"/>
  <c r="H271" i="31"/>
  <c r="G271" i="31"/>
  <c r="G269" i="31" s="1"/>
  <c r="G268" i="31" s="1"/>
  <c r="F271" i="31"/>
  <c r="E271" i="31"/>
  <c r="D271" i="31"/>
  <c r="D269" i="31" s="1"/>
  <c r="D268" i="31" s="1"/>
  <c r="O270" i="31"/>
  <c r="L270" i="31"/>
  <c r="I270" i="31"/>
  <c r="F270" i="31"/>
  <c r="F269" i="31" s="1"/>
  <c r="F268" i="31" s="1"/>
  <c r="L269" i="31"/>
  <c r="L268" i="31" s="1"/>
  <c r="E269" i="31"/>
  <c r="E268" i="31" s="1"/>
  <c r="N268" i="31"/>
  <c r="M268" i="31"/>
  <c r="K268" i="31"/>
  <c r="J268" i="31"/>
  <c r="O267" i="31"/>
  <c r="L267" i="31"/>
  <c r="I267" i="31"/>
  <c r="F267" i="31"/>
  <c r="C267" i="31"/>
  <c r="O266" i="31"/>
  <c r="L266" i="31"/>
  <c r="I266" i="31"/>
  <c r="F266" i="31"/>
  <c r="O265" i="31"/>
  <c r="L265" i="31"/>
  <c r="I265" i="31"/>
  <c r="F265" i="31"/>
  <c r="C265" i="31" s="1"/>
  <c r="O264" i="31"/>
  <c r="L264" i="31"/>
  <c r="L263" i="31" s="1"/>
  <c r="I264" i="31"/>
  <c r="F264" i="31"/>
  <c r="O263" i="31"/>
  <c r="N263" i="31"/>
  <c r="M263" i="31"/>
  <c r="K263" i="31"/>
  <c r="J263" i="31"/>
  <c r="H263" i="31"/>
  <c r="G263" i="31"/>
  <c r="E263" i="31"/>
  <c r="D263" i="31"/>
  <c r="O262" i="31"/>
  <c r="L262" i="31"/>
  <c r="I262" i="31"/>
  <c r="F262" i="31"/>
  <c r="O261" i="31"/>
  <c r="L261" i="31"/>
  <c r="I261" i="31"/>
  <c r="F261" i="31"/>
  <c r="C261" i="31" s="1"/>
  <c r="O260" i="31"/>
  <c r="L260" i="31"/>
  <c r="L259" i="31" s="1"/>
  <c r="L258" i="31" s="1"/>
  <c r="I260" i="31"/>
  <c r="I259" i="31" s="1"/>
  <c r="F260" i="31"/>
  <c r="C260" i="31" s="1"/>
  <c r="O259" i="31"/>
  <c r="N259" i="31"/>
  <c r="N258" i="31" s="1"/>
  <c r="M259" i="31"/>
  <c r="K259" i="31"/>
  <c r="K258" i="31" s="1"/>
  <c r="J259" i="31"/>
  <c r="J258" i="31" s="1"/>
  <c r="H259" i="31"/>
  <c r="G259" i="31"/>
  <c r="E259" i="31"/>
  <c r="D259" i="31"/>
  <c r="O258" i="31"/>
  <c r="M258" i="31"/>
  <c r="H258" i="31"/>
  <c r="G258" i="31"/>
  <c r="E258" i="31"/>
  <c r="D258" i="31"/>
  <c r="O257" i="31"/>
  <c r="L257" i="31"/>
  <c r="I257" i="31"/>
  <c r="F257" i="31"/>
  <c r="C257" i="31" s="1"/>
  <c r="O256" i="31"/>
  <c r="L256" i="31"/>
  <c r="I256" i="31"/>
  <c r="C256" i="31" s="1"/>
  <c r="F256" i="31"/>
  <c r="O255" i="31"/>
  <c r="L255" i="31"/>
  <c r="I255" i="31"/>
  <c r="F255" i="31"/>
  <c r="C255" i="31" s="1"/>
  <c r="O254" i="31"/>
  <c r="L254" i="31"/>
  <c r="I254" i="31"/>
  <c r="F254" i="31"/>
  <c r="C254" i="31" s="1"/>
  <c r="O253" i="31"/>
  <c r="L253" i="31"/>
  <c r="I253" i="31"/>
  <c r="C253" i="31" s="1"/>
  <c r="F253" i="31"/>
  <c r="O252" i="31"/>
  <c r="O251" i="31" s="1"/>
  <c r="O250" i="31" s="1"/>
  <c r="L252" i="31"/>
  <c r="I252" i="31"/>
  <c r="F252" i="31"/>
  <c r="F251" i="31" s="1"/>
  <c r="C252" i="31"/>
  <c r="N251" i="31"/>
  <c r="M251" i="31"/>
  <c r="L251" i="31"/>
  <c r="L250" i="31" s="1"/>
  <c r="K251" i="31"/>
  <c r="K250" i="31" s="1"/>
  <c r="J251" i="31"/>
  <c r="H251" i="31"/>
  <c r="H250" i="31" s="1"/>
  <c r="G251" i="31"/>
  <c r="G250" i="31" s="1"/>
  <c r="E251" i="31"/>
  <c r="D251" i="31"/>
  <c r="N250" i="31"/>
  <c r="M250" i="31"/>
  <c r="J250" i="31"/>
  <c r="E250" i="31"/>
  <c r="D250" i="31"/>
  <c r="O249" i="31"/>
  <c r="L249" i="31"/>
  <c r="I249" i="31"/>
  <c r="C249" i="31" s="1"/>
  <c r="F249" i="31"/>
  <c r="O248" i="31"/>
  <c r="L248" i="31"/>
  <c r="I248" i="31"/>
  <c r="F248" i="31"/>
  <c r="C248" i="31"/>
  <c r="O247" i="31"/>
  <c r="O245" i="31" s="1"/>
  <c r="L247" i="31"/>
  <c r="I247" i="31"/>
  <c r="F247" i="31"/>
  <c r="C247" i="31" s="1"/>
  <c r="O246" i="31"/>
  <c r="L246" i="31"/>
  <c r="L245" i="31" s="1"/>
  <c r="I246" i="31"/>
  <c r="I245" i="31" s="1"/>
  <c r="F246" i="31"/>
  <c r="C246" i="31" s="1"/>
  <c r="N245" i="31"/>
  <c r="M245" i="31"/>
  <c r="K245" i="31"/>
  <c r="J245" i="31"/>
  <c r="H245" i="31"/>
  <c r="G245" i="31"/>
  <c r="F245" i="31"/>
  <c r="E245" i="31"/>
  <c r="D245" i="31"/>
  <c r="O244" i="31"/>
  <c r="L244" i="31"/>
  <c r="I244" i="31"/>
  <c r="F244" i="31"/>
  <c r="C244" i="31"/>
  <c r="O243" i="31"/>
  <c r="L243" i="31"/>
  <c r="I243" i="31"/>
  <c r="F243" i="31"/>
  <c r="C243" i="31" s="1"/>
  <c r="O242" i="31"/>
  <c r="L242" i="31"/>
  <c r="I242" i="31"/>
  <c r="F242" i="31"/>
  <c r="C242" i="31" s="1"/>
  <c r="O241" i="31"/>
  <c r="L241" i="31"/>
  <c r="I241" i="31"/>
  <c r="C241" i="31" s="1"/>
  <c r="F241" i="31"/>
  <c r="O240" i="31"/>
  <c r="L240" i="31"/>
  <c r="I240" i="31"/>
  <c r="F240" i="31"/>
  <c r="C240" i="31"/>
  <c r="O239" i="31"/>
  <c r="O237" i="31" s="1"/>
  <c r="L239" i="31"/>
  <c r="I239" i="31"/>
  <c r="F239" i="31"/>
  <c r="C239" i="31" s="1"/>
  <c r="O238" i="31"/>
  <c r="L238" i="31"/>
  <c r="L237" i="31" s="1"/>
  <c r="I238" i="31"/>
  <c r="I237" i="31" s="1"/>
  <c r="F238" i="31"/>
  <c r="C238" i="31" s="1"/>
  <c r="N237" i="31"/>
  <c r="M237" i="31"/>
  <c r="K237" i="31"/>
  <c r="J237" i="31"/>
  <c r="H237" i="31"/>
  <c r="G237" i="31"/>
  <c r="F237" i="31"/>
  <c r="E237" i="31"/>
  <c r="D237" i="31"/>
  <c r="O236" i="31"/>
  <c r="L236" i="31"/>
  <c r="I236" i="31"/>
  <c r="F236" i="31"/>
  <c r="C236" i="31"/>
  <c r="O235" i="31"/>
  <c r="O234" i="31" s="1"/>
  <c r="L235" i="31"/>
  <c r="I235" i="31"/>
  <c r="F235" i="31"/>
  <c r="F234" i="31" s="1"/>
  <c r="C234" i="31" s="1"/>
  <c r="N234" i="31"/>
  <c r="M234" i="31"/>
  <c r="L234" i="31"/>
  <c r="K234" i="31"/>
  <c r="J234" i="31"/>
  <c r="I234" i="31"/>
  <c r="H234" i="31"/>
  <c r="G234" i="31"/>
  <c r="E234" i="31"/>
  <c r="D234" i="31"/>
  <c r="O233" i="31"/>
  <c r="L233" i="31"/>
  <c r="L232" i="31" s="1"/>
  <c r="L230" i="31" s="1"/>
  <c r="L229" i="31" s="1"/>
  <c r="I233" i="31"/>
  <c r="C233" i="31" s="1"/>
  <c r="F233" i="31"/>
  <c r="O232" i="31"/>
  <c r="N232" i="31"/>
  <c r="N230" i="31" s="1"/>
  <c r="N229" i="31" s="1"/>
  <c r="M232" i="31"/>
  <c r="K232" i="31"/>
  <c r="K230" i="31" s="1"/>
  <c r="J232" i="31"/>
  <c r="J230" i="31" s="1"/>
  <c r="J229" i="31" s="1"/>
  <c r="H232" i="31"/>
  <c r="G232" i="31"/>
  <c r="G230" i="31" s="1"/>
  <c r="G229" i="31" s="1"/>
  <c r="F232" i="31"/>
  <c r="E232" i="31"/>
  <c r="D232" i="31"/>
  <c r="O231" i="31"/>
  <c r="O230" i="31" s="1"/>
  <c r="O229" i="31" s="1"/>
  <c r="L231" i="31"/>
  <c r="I231" i="31"/>
  <c r="F231" i="31"/>
  <c r="F230" i="31" s="1"/>
  <c r="M230" i="31"/>
  <c r="H230" i="31"/>
  <c r="H229" i="31" s="1"/>
  <c r="E230" i="31"/>
  <c r="E229" i="31" s="1"/>
  <c r="D230" i="31"/>
  <c r="D229" i="31" s="1"/>
  <c r="M229" i="31"/>
  <c r="O228" i="31"/>
  <c r="L228" i="31"/>
  <c r="I228" i="31"/>
  <c r="F228" i="31"/>
  <c r="C228" i="31"/>
  <c r="O227" i="31"/>
  <c r="O226" i="31" s="1"/>
  <c r="L227" i="31"/>
  <c r="I227" i="31"/>
  <c r="F227" i="31"/>
  <c r="F226" i="31" s="1"/>
  <c r="C226" i="31" s="1"/>
  <c r="N226" i="31"/>
  <c r="M226" i="31"/>
  <c r="M203" i="31" s="1"/>
  <c r="L226" i="31"/>
  <c r="K226" i="31"/>
  <c r="J226" i="31"/>
  <c r="I226" i="31"/>
  <c r="H226" i="31"/>
  <c r="G226" i="31"/>
  <c r="E226" i="31"/>
  <c r="E203" i="31" s="1"/>
  <c r="D226" i="31"/>
  <c r="O225" i="31"/>
  <c r="L225" i="31"/>
  <c r="I225" i="31"/>
  <c r="C225" i="31" s="1"/>
  <c r="F225" i="31"/>
  <c r="O224" i="31"/>
  <c r="L224" i="31"/>
  <c r="I224" i="31"/>
  <c r="F224" i="31"/>
  <c r="C224" i="31"/>
  <c r="O223" i="31"/>
  <c r="L223" i="31"/>
  <c r="I223" i="31"/>
  <c r="F223" i="31"/>
  <c r="C223" i="31" s="1"/>
  <c r="O222" i="31"/>
  <c r="L222" i="31"/>
  <c r="I222" i="31"/>
  <c r="F222" i="31"/>
  <c r="C222" i="31" s="1"/>
  <c r="O221" i="31"/>
  <c r="L221" i="31"/>
  <c r="I221" i="31"/>
  <c r="C221" i="31" s="1"/>
  <c r="F221" i="31"/>
  <c r="O220" i="31"/>
  <c r="L220" i="31"/>
  <c r="I220" i="31"/>
  <c r="F220" i="31"/>
  <c r="C220" i="31"/>
  <c r="O219" i="31"/>
  <c r="L219" i="31"/>
  <c r="I219" i="31"/>
  <c r="F219" i="31"/>
  <c r="C219" i="31" s="1"/>
  <c r="O218" i="31"/>
  <c r="L218" i="31"/>
  <c r="I218" i="31"/>
  <c r="F218" i="31"/>
  <c r="O217" i="31"/>
  <c r="L217" i="31"/>
  <c r="L215" i="31" s="1"/>
  <c r="I217" i="31"/>
  <c r="F217" i="31"/>
  <c r="O216" i="31"/>
  <c r="O215" i="31" s="1"/>
  <c r="L216" i="31"/>
  <c r="I216" i="31"/>
  <c r="F216" i="31"/>
  <c r="F215" i="31" s="1"/>
  <c r="C216" i="31"/>
  <c r="N215" i="31"/>
  <c r="M215" i="31"/>
  <c r="K215" i="31"/>
  <c r="J215" i="31"/>
  <c r="H215" i="31"/>
  <c r="H203" i="31" s="1"/>
  <c r="H194" i="31" s="1"/>
  <c r="H193" i="31" s="1"/>
  <c r="G215" i="31"/>
  <c r="E215" i="31"/>
  <c r="D215" i="31"/>
  <c r="O214" i="31"/>
  <c r="L214" i="31"/>
  <c r="I214" i="31"/>
  <c r="F214" i="31"/>
  <c r="C214" i="31" s="1"/>
  <c r="O213" i="31"/>
  <c r="L213" i="31"/>
  <c r="I213" i="31"/>
  <c r="F213" i="31"/>
  <c r="O212" i="31"/>
  <c r="L212" i="31"/>
  <c r="I212" i="31"/>
  <c r="F212" i="31"/>
  <c r="C212" i="31"/>
  <c r="O211" i="31"/>
  <c r="L211" i="31"/>
  <c r="I211" i="31"/>
  <c r="F211" i="31"/>
  <c r="C211" i="31" s="1"/>
  <c r="O210" i="31"/>
  <c r="L210" i="31"/>
  <c r="I210" i="31"/>
  <c r="F210" i="31"/>
  <c r="O209" i="31"/>
  <c r="L209" i="31"/>
  <c r="I209" i="31"/>
  <c r="F209" i="31"/>
  <c r="O208" i="31"/>
  <c r="L208" i="31"/>
  <c r="C208" i="31" s="1"/>
  <c r="I208" i="31"/>
  <c r="F208" i="31"/>
  <c r="O207" i="31"/>
  <c r="O204" i="31" s="1"/>
  <c r="O203" i="31" s="1"/>
  <c r="L207" i="31"/>
  <c r="I207" i="31"/>
  <c r="F207" i="31"/>
  <c r="C207" i="31"/>
  <c r="O206" i="31"/>
  <c r="L206" i="31"/>
  <c r="I206" i="31"/>
  <c r="F206" i="31"/>
  <c r="C206" i="31" s="1"/>
  <c r="O205" i="31"/>
  <c r="L205" i="31"/>
  <c r="I205" i="31"/>
  <c r="F205" i="31"/>
  <c r="N204" i="31"/>
  <c r="N203" i="31" s="1"/>
  <c r="M204" i="31"/>
  <c r="K204" i="31"/>
  <c r="K203" i="31" s="1"/>
  <c r="J204" i="31"/>
  <c r="J203" i="31" s="1"/>
  <c r="H204" i="31"/>
  <c r="G204" i="31"/>
  <c r="F204" i="31"/>
  <c r="F203" i="31" s="1"/>
  <c r="E204" i="31"/>
  <c r="D204" i="31"/>
  <c r="G203" i="31"/>
  <c r="D203" i="31"/>
  <c r="O202" i="31"/>
  <c r="L202" i="31"/>
  <c r="I202" i="31"/>
  <c r="F202" i="31"/>
  <c r="O201" i="31"/>
  <c r="L201" i="31"/>
  <c r="I201" i="31"/>
  <c r="F201" i="31"/>
  <c r="O200" i="31"/>
  <c r="L200" i="31"/>
  <c r="C200" i="31" s="1"/>
  <c r="I200" i="31"/>
  <c r="F200" i="31"/>
  <c r="O199" i="31"/>
  <c r="O197" i="31" s="1"/>
  <c r="L199" i="31"/>
  <c r="I199" i="31"/>
  <c r="F199" i="31"/>
  <c r="C199" i="31"/>
  <c r="O198" i="31"/>
  <c r="L198" i="31"/>
  <c r="L197" i="31" s="1"/>
  <c r="I198" i="31"/>
  <c r="F198" i="31"/>
  <c r="C198" i="31" s="1"/>
  <c r="N197" i="31"/>
  <c r="N195" i="31" s="1"/>
  <c r="N194" i="31" s="1"/>
  <c r="M197" i="31"/>
  <c r="M195" i="31" s="1"/>
  <c r="M194" i="31" s="1"/>
  <c r="M193" i="31" s="1"/>
  <c r="K197" i="31"/>
  <c r="J197" i="31"/>
  <c r="J195" i="31" s="1"/>
  <c r="J194" i="31" s="1"/>
  <c r="J193" i="31" s="1"/>
  <c r="I197" i="31"/>
  <c r="I195" i="31" s="1"/>
  <c r="H197" i="31"/>
  <c r="G197" i="31"/>
  <c r="F197" i="31"/>
  <c r="C197" i="31" s="1"/>
  <c r="E197" i="31"/>
  <c r="E195" i="31" s="1"/>
  <c r="E194" i="31" s="1"/>
  <c r="E193" i="31" s="1"/>
  <c r="D197" i="31"/>
  <c r="O196" i="31"/>
  <c r="L196" i="31"/>
  <c r="L195" i="31" s="1"/>
  <c r="I196" i="31"/>
  <c r="F196" i="31"/>
  <c r="O195" i="31"/>
  <c r="K195" i="31"/>
  <c r="H195" i="31"/>
  <c r="G195" i="31"/>
  <c r="G194" i="31" s="1"/>
  <c r="G193" i="31" s="1"/>
  <c r="D195" i="31"/>
  <c r="D194" i="31"/>
  <c r="D193" i="31" s="1"/>
  <c r="N193" i="31"/>
  <c r="O192" i="31"/>
  <c r="L192" i="31"/>
  <c r="C192" i="31" s="1"/>
  <c r="I192" i="31"/>
  <c r="F192" i="31"/>
  <c r="F191" i="31" s="1"/>
  <c r="F190" i="31" s="1"/>
  <c r="O191" i="31"/>
  <c r="O190" i="31" s="1"/>
  <c r="N191" i="31"/>
  <c r="M191" i="31"/>
  <c r="K191" i="31"/>
  <c r="K190" i="31" s="1"/>
  <c r="J191" i="31"/>
  <c r="I191" i="31"/>
  <c r="H191" i="31"/>
  <c r="G191" i="31"/>
  <c r="G190" i="31" s="1"/>
  <c r="E191" i="31"/>
  <c r="D191" i="31"/>
  <c r="D190" i="31" s="1"/>
  <c r="N190" i="31"/>
  <c r="M190" i="31"/>
  <c r="J190" i="31"/>
  <c r="I190" i="31"/>
  <c r="H190" i="31"/>
  <c r="E190" i="31"/>
  <c r="O189" i="31"/>
  <c r="L189" i="31"/>
  <c r="I189" i="31"/>
  <c r="F189" i="31"/>
  <c r="O188" i="31"/>
  <c r="O187" i="31" s="1"/>
  <c r="O186" i="31" s="1"/>
  <c r="L188" i="31"/>
  <c r="I188" i="31"/>
  <c r="F188" i="31"/>
  <c r="F187" i="31" s="1"/>
  <c r="C188" i="31"/>
  <c r="N187" i="31"/>
  <c r="M187" i="31"/>
  <c r="L187" i="31"/>
  <c r="K187" i="31"/>
  <c r="J187" i="31"/>
  <c r="H187" i="31"/>
  <c r="G187" i="31"/>
  <c r="G186" i="31" s="1"/>
  <c r="E187" i="31"/>
  <c r="D187" i="31"/>
  <c r="D186" i="31" s="1"/>
  <c r="N186" i="31"/>
  <c r="M186" i="31"/>
  <c r="J186" i="31"/>
  <c r="H186" i="31"/>
  <c r="E186" i="31"/>
  <c r="O185" i="31"/>
  <c r="L185" i="31"/>
  <c r="I185" i="31"/>
  <c r="F185" i="31"/>
  <c r="O184" i="31"/>
  <c r="O183" i="31" s="1"/>
  <c r="L184" i="31"/>
  <c r="I184" i="31"/>
  <c r="F184" i="31"/>
  <c r="F183" i="31" s="1"/>
  <c r="C184" i="31"/>
  <c r="N183" i="31"/>
  <c r="M183" i="31"/>
  <c r="L183" i="31"/>
  <c r="K183" i="31"/>
  <c r="K172" i="31" s="1"/>
  <c r="J183" i="31"/>
  <c r="H183" i="31"/>
  <c r="G183" i="31"/>
  <c r="E183" i="31"/>
  <c r="D183" i="31"/>
  <c r="O182" i="31"/>
  <c r="L182" i="31"/>
  <c r="I182" i="31"/>
  <c r="F182" i="31"/>
  <c r="O181" i="31"/>
  <c r="L181" i="31"/>
  <c r="I181" i="31"/>
  <c r="I178" i="31" s="1"/>
  <c r="F181" i="31"/>
  <c r="O180" i="31"/>
  <c r="L180" i="31"/>
  <c r="I180" i="31"/>
  <c r="F180" i="31"/>
  <c r="C180" i="31"/>
  <c r="O179" i="31"/>
  <c r="L179" i="31"/>
  <c r="I179" i="31"/>
  <c r="F179" i="31"/>
  <c r="F178" i="31" s="1"/>
  <c r="N178" i="31"/>
  <c r="M178" i="31"/>
  <c r="L178" i="31"/>
  <c r="K178" i="31"/>
  <c r="J178" i="31"/>
  <c r="H178" i="31"/>
  <c r="G178" i="31"/>
  <c r="E178" i="31"/>
  <c r="D178" i="31"/>
  <c r="O177" i="31"/>
  <c r="L177" i="31"/>
  <c r="I177" i="31"/>
  <c r="I174" i="31" s="1"/>
  <c r="I173" i="31" s="1"/>
  <c r="F177" i="31"/>
  <c r="O176" i="31"/>
  <c r="L176" i="31"/>
  <c r="I176" i="31"/>
  <c r="F176" i="31"/>
  <c r="C176" i="31"/>
  <c r="O175" i="31"/>
  <c r="L175" i="31"/>
  <c r="I175" i="31"/>
  <c r="F175" i="31"/>
  <c r="F174" i="31" s="1"/>
  <c r="F173" i="31" s="1"/>
  <c r="N174" i="31"/>
  <c r="M174" i="31"/>
  <c r="L174" i="31"/>
  <c r="L173" i="31" s="1"/>
  <c r="L172" i="31" s="1"/>
  <c r="K174" i="31"/>
  <c r="J174" i="31"/>
  <c r="H174" i="31"/>
  <c r="H173" i="31" s="1"/>
  <c r="H172" i="31" s="1"/>
  <c r="G174" i="31"/>
  <c r="E174" i="31"/>
  <c r="E173" i="31" s="1"/>
  <c r="E172" i="31" s="1"/>
  <c r="D174" i="31"/>
  <c r="D173" i="31" s="1"/>
  <c r="N173" i="31"/>
  <c r="N172" i="31" s="1"/>
  <c r="M173" i="31"/>
  <c r="M172" i="31" s="1"/>
  <c r="K173" i="31"/>
  <c r="J173" i="31"/>
  <c r="G173" i="31"/>
  <c r="J172" i="31"/>
  <c r="G172" i="31"/>
  <c r="D172" i="31"/>
  <c r="O171" i="31"/>
  <c r="L171" i="31"/>
  <c r="I171" i="31"/>
  <c r="F171" i="31"/>
  <c r="C171" i="31"/>
  <c r="O170" i="31"/>
  <c r="L170" i="31"/>
  <c r="I170" i="31"/>
  <c r="F170" i="31"/>
  <c r="C170" i="31" s="1"/>
  <c r="O169" i="31"/>
  <c r="L169" i="31"/>
  <c r="I169" i="31"/>
  <c r="F169" i="31"/>
  <c r="C169" i="31"/>
  <c r="O168" i="31"/>
  <c r="L168" i="31"/>
  <c r="I168" i="31"/>
  <c r="F168" i="31"/>
  <c r="C168" i="31" s="1"/>
  <c r="O167" i="31"/>
  <c r="L167" i="31"/>
  <c r="I167" i="31"/>
  <c r="F167" i="31"/>
  <c r="C167" i="31" s="1"/>
  <c r="O166" i="31"/>
  <c r="L166" i="31"/>
  <c r="L165" i="31" s="1"/>
  <c r="L164" i="31" s="1"/>
  <c r="I166" i="31"/>
  <c r="F166" i="31"/>
  <c r="O165" i="31"/>
  <c r="N165" i="31"/>
  <c r="M165" i="31"/>
  <c r="M164" i="31" s="1"/>
  <c r="K165" i="31"/>
  <c r="J165" i="31"/>
  <c r="I165" i="31"/>
  <c r="I164" i="31" s="1"/>
  <c r="H165" i="31"/>
  <c r="G165" i="31"/>
  <c r="F165" i="31"/>
  <c r="C165" i="31" s="1"/>
  <c r="E165" i="31"/>
  <c r="E164" i="31" s="1"/>
  <c r="D165" i="31"/>
  <c r="O164" i="31"/>
  <c r="N164" i="31"/>
  <c r="K164" i="31"/>
  <c r="J164" i="31"/>
  <c r="H164" i="31"/>
  <c r="G164" i="31"/>
  <c r="D164" i="31"/>
  <c r="O163" i="31"/>
  <c r="L163" i="31"/>
  <c r="I163" i="31"/>
  <c r="F163" i="31"/>
  <c r="C163" i="31" s="1"/>
  <c r="O162" i="31"/>
  <c r="L162" i="31"/>
  <c r="I162" i="31"/>
  <c r="F162" i="31"/>
  <c r="C162" i="31" s="1"/>
  <c r="O161" i="31"/>
  <c r="L161" i="31"/>
  <c r="I161" i="31"/>
  <c r="F161" i="31"/>
  <c r="C161" i="31"/>
  <c r="O160" i="31"/>
  <c r="O159" i="31" s="1"/>
  <c r="L160" i="31"/>
  <c r="I160" i="31"/>
  <c r="F160" i="31"/>
  <c r="C160" i="31" s="1"/>
  <c r="N159" i="31"/>
  <c r="M159" i="31"/>
  <c r="L159" i="31"/>
  <c r="K159" i="31"/>
  <c r="J159" i="31"/>
  <c r="I159" i="31"/>
  <c r="H159" i="31"/>
  <c r="G159" i="31"/>
  <c r="E159" i="31"/>
  <c r="D159" i="31"/>
  <c r="O158" i="31"/>
  <c r="L158" i="31"/>
  <c r="I158" i="31"/>
  <c r="F158" i="31"/>
  <c r="C158" i="31" s="1"/>
  <c r="O157" i="31"/>
  <c r="L157" i="31"/>
  <c r="I157" i="31"/>
  <c r="F157" i="31"/>
  <c r="C157" i="31"/>
  <c r="O156" i="31"/>
  <c r="L156" i="31"/>
  <c r="I156" i="31"/>
  <c r="F156" i="31"/>
  <c r="C156" i="31" s="1"/>
  <c r="O155" i="31"/>
  <c r="L155" i="31"/>
  <c r="I155" i="31"/>
  <c r="F155" i="31"/>
  <c r="C155" i="31" s="1"/>
  <c r="O154" i="31"/>
  <c r="L154" i="31"/>
  <c r="I154" i="31"/>
  <c r="F154" i="31"/>
  <c r="C154" i="31" s="1"/>
  <c r="O153" i="31"/>
  <c r="L153" i="31"/>
  <c r="L150" i="31" s="1"/>
  <c r="I153" i="31"/>
  <c r="F153" i="31"/>
  <c r="C153" i="31"/>
  <c r="O152" i="31"/>
  <c r="L152" i="31"/>
  <c r="I152" i="31"/>
  <c r="F152" i="31"/>
  <c r="C152" i="31" s="1"/>
  <c r="O151" i="31"/>
  <c r="O150" i="31" s="1"/>
  <c r="L151" i="31"/>
  <c r="I151" i="31"/>
  <c r="I150" i="31" s="1"/>
  <c r="F151" i="31"/>
  <c r="C151" i="31" s="1"/>
  <c r="N150" i="31"/>
  <c r="M150" i="31"/>
  <c r="K150" i="31"/>
  <c r="J150" i="31"/>
  <c r="H150" i="31"/>
  <c r="G150" i="31"/>
  <c r="F150" i="31"/>
  <c r="E150" i="31"/>
  <c r="D150" i="31"/>
  <c r="O149" i="31"/>
  <c r="L149" i="31"/>
  <c r="I149" i="31"/>
  <c r="F149" i="31"/>
  <c r="C149" i="31"/>
  <c r="O148" i="31"/>
  <c r="L148" i="31"/>
  <c r="I148" i="31"/>
  <c r="F148" i="31"/>
  <c r="C148" i="31" s="1"/>
  <c r="O147" i="31"/>
  <c r="L147" i="31"/>
  <c r="I147" i="31"/>
  <c r="F147" i="31"/>
  <c r="C147" i="31" s="1"/>
  <c r="O146" i="31"/>
  <c r="L146" i="31"/>
  <c r="L143" i="31" s="1"/>
  <c r="I146" i="31"/>
  <c r="F146" i="31"/>
  <c r="C146" i="31" s="1"/>
  <c r="O145" i="31"/>
  <c r="L145" i="31"/>
  <c r="I145" i="31"/>
  <c r="F145" i="31"/>
  <c r="C145" i="31"/>
  <c r="O144" i="31"/>
  <c r="O143" i="31" s="1"/>
  <c r="L144" i="31"/>
  <c r="I144" i="31"/>
  <c r="F144" i="31"/>
  <c r="C144" i="31" s="1"/>
  <c r="N143" i="31"/>
  <c r="M143" i="31"/>
  <c r="K143" i="31"/>
  <c r="J143" i="31"/>
  <c r="I143" i="31"/>
  <c r="H143" i="31"/>
  <c r="G143" i="31"/>
  <c r="E143" i="31"/>
  <c r="D143" i="31"/>
  <c r="O142" i="31"/>
  <c r="L142" i="31"/>
  <c r="I142" i="31"/>
  <c r="F142" i="31"/>
  <c r="C142" i="31" s="1"/>
  <c r="O141" i="31"/>
  <c r="O140" i="31" s="1"/>
  <c r="L141" i="31"/>
  <c r="I141" i="31"/>
  <c r="I140" i="31" s="1"/>
  <c r="F141" i="31"/>
  <c r="C141" i="31"/>
  <c r="N140" i="31"/>
  <c r="M140" i="31"/>
  <c r="L140" i="31"/>
  <c r="K140" i="31"/>
  <c r="J140" i="31"/>
  <c r="H140" i="31"/>
  <c r="G140" i="31"/>
  <c r="F140" i="31"/>
  <c r="E140" i="31"/>
  <c r="D140" i="31"/>
  <c r="O139" i="31"/>
  <c r="L139" i="31"/>
  <c r="I139" i="31"/>
  <c r="F139" i="31"/>
  <c r="C139" i="31" s="1"/>
  <c r="O138" i="31"/>
  <c r="L138" i="31"/>
  <c r="L135" i="31" s="1"/>
  <c r="I138" i="31"/>
  <c r="F138" i="31"/>
  <c r="C138" i="31" s="1"/>
  <c r="O137" i="31"/>
  <c r="L137" i="31"/>
  <c r="I137" i="31"/>
  <c r="F137" i="31"/>
  <c r="C137" i="31"/>
  <c r="O136" i="31"/>
  <c r="O135" i="31" s="1"/>
  <c r="L136" i="31"/>
  <c r="I136" i="31"/>
  <c r="F136" i="31"/>
  <c r="C136" i="31" s="1"/>
  <c r="N135" i="31"/>
  <c r="M135" i="31"/>
  <c r="K135" i="31"/>
  <c r="J135" i="31"/>
  <c r="I135" i="31"/>
  <c r="H135" i="31"/>
  <c r="G135" i="31"/>
  <c r="E135" i="31"/>
  <c r="D135" i="31"/>
  <c r="O134" i="31"/>
  <c r="L134" i="31"/>
  <c r="I134" i="31"/>
  <c r="F134" i="31"/>
  <c r="C134" i="31" s="1"/>
  <c r="O133" i="31"/>
  <c r="L133" i="31"/>
  <c r="L130" i="31" s="1"/>
  <c r="I133" i="31"/>
  <c r="F133" i="31"/>
  <c r="C133" i="31"/>
  <c r="O132" i="31"/>
  <c r="L132" i="31"/>
  <c r="I132" i="31"/>
  <c r="F132" i="31"/>
  <c r="C132" i="31" s="1"/>
  <c r="O131" i="31"/>
  <c r="O130" i="31" s="1"/>
  <c r="L131" i="31"/>
  <c r="I131" i="31"/>
  <c r="I130" i="31" s="1"/>
  <c r="I129" i="31" s="1"/>
  <c r="F131" i="31"/>
  <c r="C131" i="31" s="1"/>
  <c r="N130" i="31"/>
  <c r="N129" i="31" s="1"/>
  <c r="M130" i="31"/>
  <c r="M129" i="31" s="1"/>
  <c r="K130" i="31"/>
  <c r="J130" i="31"/>
  <c r="J129" i="31" s="1"/>
  <c r="H130" i="31"/>
  <c r="H129" i="31" s="1"/>
  <c r="G130" i="31"/>
  <c r="F130" i="31"/>
  <c r="E130" i="31"/>
  <c r="E129" i="31" s="1"/>
  <c r="D130" i="31"/>
  <c r="D129" i="31" s="1"/>
  <c r="K129" i="31"/>
  <c r="G129" i="31"/>
  <c r="O128" i="31"/>
  <c r="O127" i="31" s="1"/>
  <c r="L128" i="31"/>
  <c r="I128" i="31"/>
  <c r="F128" i="31"/>
  <c r="C128" i="31" s="1"/>
  <c r="N127" i="31"/>
  <c r="M127" i="31"/>
  <c r="L127" i="31"/>
  <c r="K127" i="31"/>
  <c r="J127" i="31"/>
  <c r="I127" i="31"/>
  <c r="H127" i="31"/>
  <c r="G127" i="31"/>
  <c r="E127" i="31"/>
  <c r="D127" i="31"/>
  <c r="O126" i="31"/>
  <c r="L126" i="31"/>
  <c r="I126" i="31"/>
  <c r="F126" i="31"/>
  <c r="C126" i="31" s="1"/>
  <c r="O125" i="31"/>
  <c r="L125" i="31"/>
  <c r="I125" i="31"/>
  <c r="F125" i="31"/>
  <c r="C125" i="31"/>
  <c r="O124" i="31"/>
  <c r="L124" i="31"/>
  <c r="I124" i="31"/>
  <c r="F124" i="31"/>
  <c r="C124" i="31" s="1"/>
  <c r="O123" i="31"/>
  <c r="L123" i="31"/>
  <c r="I123" i="31"/>
  <c r="F123" i="31"/>
  <c r="C123" i="31" s="1"/>
  <c r="O122" i="31"/>
  <c r="L122" i="31"/>
  <c r="L121" i="31" s="1"/>
  <c r="I122" i="31"/>
  <c r="I121" i="31" s="1"/>
  <c r="F122" i="31"/>
  <c r="C122" i="31" s="1"/>
  <c r="O121" i="31"/>
  <c r="N121" i="31"/>
  <c r="M121" i="31"/>
  <c r="K121" i="31"/>
  <c r="J121" i="31"/>
  <c r="H121" i="31"/>
  <c r="G121" i="31"/>
  <c r="E121" i="31"/>
  <c r="D121" i="31"/>
  <c r="O120" i="31"/>
  <c r="L120" i="31"/>
  <c r="I120" i="31"/>
  <c r="F120" i="31"/>
  <c r="C120" i="31" s="1"/>
  <c r="O119" i="31"/>
  <c r="L119" i="31"/>
  <c r="I119" i="31"/>
  <c r="F119" i="31"/>
  <c r="C119" i="31" s="1"/>
  <c r="O118" i="31"/>
  <c r="L118" i="31"/>
  <c r="L115" i="31" s="1"/>
  <c r="I118" i="31"/>
  <c r="F118" i="31"/>
  <c r="C118" i="31" s="1"/>
  <c r="O117" i="31"/>
  <c r="L117" i="31"/>
  <c r="I117" i="31"/>
  <c r="F117" i="31"/>
  <c r="C117" i="31"/>
  <c r="O116" i="31"/>
  <c r="O115" i="31" s="1"/>
  <c r="L116" i="31"/>
  <c r="I116" i="31"/>
  <c r="F116" i="31"/>
  <c r="C116" i="31" s="1"/>
  <c r="N115" i="31"/>
  <c r="M115" i="31"/>
  <c r="K115" i="31"/>
  <c r="J115" i="31"/>
  <c r="I115" i="31"/>
  <c r="H115" i="31"/>
  <c r="G115" i="31"/>
  <c r="E115" i="31"/>
  <c r="D115" i="31"/>
  <c r="O114" i="31"/>
  <c r="L114" i="31"/>
  <c r="L111" i="31" s="1"/>
  <c r="I114" i="31"/>
  <c r="F114" i="31"/>
  <c r="C114" i="31" s="1"/>
  <c r="O113" i="31"/>
  <c r="L113" i="31"/>
  <c r="I113" i="31"/>
  <c r="F113" i="31"/>
  <c r="C113" i="31"/>
  <c r="O112" i="31"/>
  <c r="O111" i="31" s="1"/>
  <c r="L112" i="31"/>
  <c r="I112" i="31"/>
  <c r="F112" i="31"/>
  <c r="C112" i="31" s="1"/>
  <c r="N111" i="31"/>
  <c r="M111" i="31"/>
  <c r="K111" i="31"/>
  <c r="J111" i="31"/>
  <c r="I111" i="31"/>
  <c r="H111" i="31"/>
  <c r="G111" i="31"/>
  <c r="E111" i="31"/>
  <c r="D111" i="31"/>
  <c r="O110" i="31"/>
  <c r="L110" i="31"/>
  <c r="I110" i="31"/>
  <c r="F110" i="31"/>
  <c r="C110" i="31" s="1"/>
  <c r="O109" i="31"/>
  <c r="L109" i="31"/>
  <c r="I109" i="31"/>
  <c r="F109" i="31"/>
  <c r="C109" i="31"/>
  <c r="O108" i="31"/>
  <c r="L108" i="31"/>
  <c r="I108" i="31"/>
  <c r="F108" i="31"/>
  <c r="C108" i="31" s="1"/>
  <c r="O107" i="31"/>
  <c r="L107" i="31"/>
  <c r="I107" i="31"/>
  <c r="F107" i="31"/>
  <c r="C107" i="31" s="1"/>
  <c r="O106" i="31"/>
  <c r="L106" i="31"/>
  <c r="I106" i="31"/>
  <c r="F106" i="31"/>
  <c r="C106" i="31" s="1"/>
  <c r="O105" i="31"/>
  <c r="L105" i="31"/>
  <c r="L102" i="31" s="1"/>
  <c r="I105" i="31"/>
  <c r="F105" i="31"/>
  <c r="C105" i="31"/>
  <c r="O104" i="31"/>
  <c r="L104" i="31"/>
  <c r="I104" i="31"/>
  <c r="F104" i="31"/>
  <c r="C104" i="31" s="1"/>
  <c r="O103" i="31"/>
  <c r="O102" i="31" s="1"/>
  <c r="L103" i="31"/>
  <c r="I103" i="31"/>
  <c r="I102" i="31" s="1"/>
  <c r="F103" i="31"/>
  <c r="C103" i="31" s="1"/>
  <c r="N102" i="31"/>
  <c r="M102" i="31"/>
  <c r="K102" i="31"/>
  <c r="J102" i="31"/>
  <c r="H102" i="31"/>
  <c r="G102" i="31"/>
  <c r="F102" i="31"/>
  <c r="C102" i="31" s="1"/>
  <c r="E102" i="31"/>
  <c r="D102" i="31"/>
  <c r="O101" i="31"/>
  <c r="L101" i="31"/>
  <c r="I101" i="31"/>
  <c r="F101" i="31"/>
  <c r="C101" i="31"/>
  <c r="O100" i="31"/>
  <c r="L100" i="31"/>
  <c r="I100" i="31"/>
  <c r="F100" i="31"/>
  <c r="C100" i="31" s="1"/>
  <c r="O99" i="31"/>
  <c r="L99" i="31"/>
  <c r="I99" i="31"/>
  <c r="F99" i="31"/>
  <c r="C99" i="31" s="1"/>
  <c r="O98" i="31"/>
  <c r="L98" i="31"/>
  <c r="I98" i="31"/>
  <c r="F98" i="31"/>
  <c r="C98" i="31" s="1"/>
  <c r="O97" i="31"/>
  <c r="L97" i="31"/>
  <c r="L94" i="31" s="1"/>
  <c r="I97" i="31"/>
  <c r="F97" i="31"/>
  <c r="C97" i="31"/>
  <c r="O96" i="31"/>
  <c r="L96" i="31"/>
  <c r="I96" i="31"/>
  <c r="F96" i="31"/>
  <c r="C96" i="31" s="1"/>
  <c r="O95" i="31"/>
  <c r="O94" i="31" s="1"/>
  <c r="L95" i="31"/>
  <c r="I95" i="31"/>
  <c r="I94" i="31" s="1"/>
  <c r="F95" i="31"/>
  <c r="C95" i="31" s="1"/>
  <c r="N94" i="31"/>
  <c r="M94" i="31"/>
  <c r="K94" i="31"/>
  <c r="J94" i="31"/>
  <c r="H94" i="31"/>
  <c r="G94" i="31"/>
  <c r="F94" i="31"/>
  <c r="C94" i="31" s="1"/>
  <c r="E94" i="31"/>
  <c r="D94" i="31"/>
  <c r="O93" i="31"/>
  <c r="L93" i="31"/>
  <c r="I93" i="31"/>
  <c r="F93" i="31"/>
  <c r="C93" i="31"/>
  <c r="O92" i="31"/>
  <c r="L92" i="31"/>
  <c r="I92" i="31"/>
  <c r="F92" i="31"/>
  <c r="C92" i="31" s="1"/>
  <c r="O91" i="31"/>
  <c r="L91" i="31"/>
  <c r="I91" i="31"/>
  <c r="F91" i="31"/>
  <c r="C91" i="31" s="1"/>
  <c r="O90" i="31"/>
  <c r="L90" i="31"/>
  <c r="I90" i="31"/>
  <c r="F90" i="31"/>
  <c r="C90" i="31" s="1"/>
  <c r="O89" i="31"/>
  <c r="O88" i="31" s="1"/>
  <c r="L89" i="31"/>
  <c r="I89" i="31"/>
  <c r="I88" i="31" s="1"/>
  <c r="F89" i="31"/>
  <c r="C89" i="31"/>
  <c r="N88" i="31"/>
  <c r="M88" i="31"/>
  <c r="L88" i="31"/>
  <c r="K88" i="31"/>
  <c r="J88" i="31"/>
  <c r="H88" i="31"/>
  <c r="G88" i="31"/>
  <c r="E88" i="31"/>
  <c r="D88" i="31"/>
  <c r="O87" i="31"/>
  <c r="L87" i="31"/>
  <c r="I87" i="31"/>
  <c r="F87" i="31"/>
  <c r="C87" i="31" s="1"/>
  <c r="O86" i="31"/>
  <c r="L86" i="31"/>
  <c r="L83" i="31" s="1"/>
  <c r="L82" i="31" s="1"/>
  <c r="I86" i="31"/>
  <c r="F86" i="31"/>
  <c r="C86" i="31" s="1"/>
  <c r="O85" i="31"/>
  <c r="L85" i="31"/>
  <c r="I85" i="31"/>
  <c r="F85" i="31"/>
  <c r="C85" i="31"/>
  <c r="O84" i="31"/>
  <c r="O83" i="31" s="1"/>
  <c r="O82" i="31" s="1"/>
  <c r="L84" i="31"/>
  <c r="I84" i="31"/>
  <c r="F84" i="31"/>
  <c r="C84" i="31" s="1"/>
  <c r="N83" i="31"/>
  <c r="M83" i="31"/>
  <c r="M82" i="31" s="1"/>
  <c r="K83" i="31"/>
  <c r="K82" i="31" s="1"/>
  <c r="J83" i="31"/>
  <c r="I83" i="31"/>
  <c r="I82" i="31" s="1"/>
  <c r="H83" i="31"/>
  <c r="H82" i="31" s="1"/>
  <c r="G83" i="31"/>
  <c r="G82" i="31" s="1"/>
  <c r="E83" i="31"/>
  <c r="E82" i="31" s="1"/>
  <c r="D83" i="31"/>
  <c r="D82" i="31" s="1"/>
  <c r="N82" i="31"/>
  <c r="J82" i="31"/>
  <c r="O81" i="31"/>
  <c r="C81" i="31" s="1"/>
  <c r="L81" i="31"/>
  <c r="I81" i="31"/>
  <c r="F81" i="31"/>
  <c r="O80" i="31"/>
  <c r="O79" i="31" s="1"/>
  <c r="L80" i="31"/>
  <c r="I80" i="31"/>
  <c r="F80" i="31"/>
  <c r="C80" i="31" s="1"/>
  <c r="N79" i="31"/>
  <c r="M79" i="31"/>
  <c r="L79" i="31"/>
  <c r="K79" i="31"/>
  <c r="J79" i="31"/>
  <c r="I79" i="31"/>
  <c r="H79" i="31"/>
  <c r="G79" i="31"/>
  <c r="E79" i="31"/>
  <c r="D79" i="31"/>
  <c r="O78" i="31"/>
  <c r="L78" i="31"/>
  <c r="I78" i="31"/>
  <c r="F78" i="31"/>
  <c r="C78" i="31" s="1"/>
  <c r="O77" i="31"/>
  <c r="O76" i="31" s="1"/>
  <c r="O75" i="31" s="1"/>
  <c r="L77" i="31"/>
  <c r="I77" i="31"/>
  <c r="I76" i="31" s="1"/>
  <c r="F77" i="31"/>
  <c r="C77" i="31"/>
  <c r="N76" i="31"/>
  <c r="N75" i="31" s="1"/>
  <c r="N74" i="31" s="1"/>
  <c r="M76" i="31"/>
  <c r="L76" i="31"/>
  <c r="L75" i="31" s="1"/>
  <c r="K76" i="31"/>
  <c r="K75" i="31" s="1"/>
  <c r="J76" i="31"/>
  <c r="J75" i="31" s="1"/>
  <c r="J74" i="31" s="1"/>
  <c r="H76" i="31"/>
  <c r="H75" i="31" s="1"/>
  <c r="G76" i="31"/>
  <c r="G75" i="31" s="1"/>
  <c r="F76" i="31"/>
  <c r="E76" i="31"/>
  <c r="D76" i="31"/>
  <c r="D75" i="31" s="1"/>
  <c r="M75" i="31"/>
  <c r="M74" i="31" s="1"/>
  <c r="M51" i="31" s="1"/>
  <c r="M50" i="31" s="1"/>
  <c r="E75" i="31"/>
  <c r="O73" i="31"/>
  <c r="L73" i="31"/>
  <c r="I73" i="31"/>
  <c r="F73" i="31"/>
  <c r="C73" i="31"/>
  <c r="O72" i="31"/>
  <c r="L72" i="31"/>
  <c r="I72" i="31"/>
  <c r="F72" i="31"/>
  <c r="C72" i="31" s="1"/>
  <c r="O71" i="31"/>
  <c r="L71" i="31"/>
  <c r="I71" i="31"/>
  <c r="F71" i="31"/>
  <c r="C71" i="31" s="1"/>
  <c r="O70" i="31"/>
  <c r="L70" i="31"/>
  <c r="I70" i="31"/>
  <c r="F70" i="31"/>
  <c r="C70" i="31" s="1"/>
  <c r="O69" i="31"/>
  <c r="O68" i="31" s="1"/>
  <c r="L69" i="31"/>
  <c r="I69" i="31"/>
  <c r="I68" i="31" s="1"/>
  <c r="F69" i="31"/>
  <c r="C69" i="31"/>
  <c r="N68" i="31"/>
  <c r="M68" i="31"/>
  <c r="L68" i="31"/>
  <c r="L66" i="31" s="1"/>
  <c r="K68" i="31"/>
  <c r="K66" i="31" s="1"/>
  <c r="J68" i="31"/>
  <c r="H68" i="31"/>
  <c r="H66" i="31" s="1"/>
  <c r="G68" i="31"/>
  <c r="G66" i="31" s="1"/>
  <c r="E68" i="31"/>
  <c r="D68" i="31"/>
  <c r="D66" i="31" s="1"/>
  <c r="O67" i="31"/>
  <c r="O66" i="31" s="1"/>
  <c r="L67" i="31"/>
  <c r="I67" i="31"/>
  <c r="F67" i="31"/>
  <c r="C67" i="31" s="1"/>
  <c r="N66" i="31"/>
  <c r="M66" i="31"/>
  <c r="J66" i="31"/>
  <c r="E66" i="31"/>
  <c r="O65" i="31"/>
  <c r="L65" i="31"/>
  <c r="I65" i="31"/>
  <c r="F65" i="31"/>
  <c r="C65" i="31"/>
  <c r="O64" i="31"/>
  <c r="L64" i="31"/>
  <c r="I64" i="31"/>
  <c r="F64" i="31"/>
  <c r="C64" i="31" s="1"/>
  <c r="O63" i="31"/>
  <c r="L63" i="31"/>
  <c r="I63" i="31"/>
  <c r="F63" i="31"/>
  <c r="C63" i="31" s="1"/>
  <c r="O62" i="31"/>
  <c r="L62" i="31"/>
  <c r="I62" i="31"/>
  <c r="F62" i="31"/>
  <c r="C62" i="31" s="1"/>
  <c r="O61" i="31"/>
  <c r="L61" i="31"/>
  <c r="I61" i="31"/>
  <c r="F61" i="31"/>
  <c r="C61" i="31"/>
  <c r="O60" i="31"/>
  <c r="L60" i="31"/>
  <c r="I60" i="31"/>
  <c r="F60" i="31"/>
  <c r="O59" i="31"/>
  <c r="L59" i="31"/>
  <c r="I59" i="31"/>
  <c r="F59" i="31"/>
  <c r="O58" i="31"/>
  <c r="L58" i="31"/>
  <c r="I58" i="31"/>
  <c r="F58" i="31"/>
  <c r="O57" i="31"/>
  <c r="N57" i="31"/>
  <c r="M57" i="31"/>
  <c r="K57" i="31"/>
  <c r="J57" i="31"/>
  <c r="H57" i="31"/>
  <c r="G57" i="31"/>
  <c r="E57" i="31"/>
  <c r="D57" i="31"/>
  <c r="O56" i="31"/>
  <c r="L56" i="31"/>
  <c r="I56" i="31"/>
  <c r="F56" i="31"/>
  <c r="C56" i="31" s="1"/>
  <c r="O55" i="31"/>
  <c r="O54" i="31" s="1"/>
  <c r="O53" i="31" s="1"/>
  <c r="O52" i="31" s="1"/>
  <c r="L55" i="31"/>
  <c r="I55" i="31"/>
  <c r="I54" i="31" s="1"/>
  <c r="F55" i="31"/>
  <c r="N54" i="31"/>
  <c r="N53" i="31" s="1"/>
  <c r="N52" i="31" s="1"/>
  <c r="N51" i="31" s="1"/>
  <c r="M54" i="31"/>
  <c r="M53" i="31" s="1"/>
  <c r="M52" i="31" s="1"/>
  <c r="L54" i="31"/>
  <c r="K54" i="31"/>
  <c r="J54" i="31"/>
  <c r="J53" i="31" s="1"/>
  <c r="J52" i="31" s="1"/>
  <c r="J51" i="31" s="1"/>
  <c r="J50" i="31" s="1"/>
  <c r="H54" i="31"/>
  <c r="H53" i="31" s="1"/>
  <c r="G54" i="31"/>
  <c r="F54" i="31"/>
  <c r="E54" i="31"/>
  <c r="E53" i="31" s="1"/>
  <c r="E52" i="31" s="1"/>
  <c r="D54" i="31"/>
  <c r="D53" i="31" s="1"/>
  <c r="K53" i="31"/>
  <c r="K52" i="31" s="1"/>
  <c r="G53" i="31"/>
  <c r="G52" i="31" s="1"/>
  <c r="H52" i="31"/>
  <c r="D52" i="31"/>
  <c r="N50" i="31"/>
  <c r="N285" i="31" s="1"/>
  <c r="O46" i="31"/>
  <c r="C46" i="31" s="1"/>
  <c r="O45" i="31"/>
  <c r="C45" i="31"/>
  <c r="O44" i="31"/>
  <c r="C44" i="31" s="1"/>
  <c r="N44" i="31"/>
  <c r="M44" i="31"/>
  <c r="L43" i="31"/>
  <c r="C43" i="31" s="1"/>
  <c r="I43" i="31"/>
  <c r="F43" i="31"/>
  <c r="K42" i="31"/>
  <c r="J42" i="31"/>
  <c r="I42" i="31"/>
  <c r="H42" i="31"/>
  <c r="G42" i="31"/>
  <c r="F42" i="31"/>
  <c r="E42" i="31"/>
  <c r="D42" i="31"/>
  <c r="F41" i="31"/>
  <c r="C41" i="31"/>
  <c r="L40" i="31"/>
  <c r="C40" i="31" s="1"/>
  <c r="L39" i="31"/>
  <c r="C39" i="31"/>
  <c r="L38" i="31"/>
  <c r="C38" i="31" s="1"/>
  <c r="L37" i="31"/>
  <c r="C37" i="31"/>
  <c r="K36" i="31"/>
  <c r="J36" i="31"/>
  <c r="L35" i="31"/>
  <c r="C35" i="31" s="1"/>
  <c r="L34" i="31"/>
  <c r="C34" i="31"/>
  <c r="L33" i="31"/>
  <c r="C33" i="31" s="1"/>
  <c r="K33" i="31"/>
  <c r="J33" i="31"/>
  <c r="L32" i="31"/>
  <c r="K31" i="31"/>
  <c r="K26" i="31" s="1"/>
  <c r="J31" i="31"/>
  <c r="J26" i="31" s="1"/>
  <c r="L30" i="31"/>
  <c r="C30" i="31"/>
  <c r="L29" i="31"/>
  <c r="C29" i="31" s="1"/>
  <c r="L28" i="31"/>
  <c r="C28" i="31"/>
  <c r="L27" i="31"/>
  <c r="C27" i="31" s="1"/>
  <c r="K27" i="31"/>
  <c r="J27" i="31"/>
  <c r="F25" i="31"/>
  <c r="C25" i="31" s="1"/>
  <c r="F24" i="31"/>
  <c r="O23" i="31"/>
  <c r="L23" i="31"/>
  <c r="I23" i="31"/>
  <c r="F23" i="31"/>
  <c r="C23" i="31" s="1"/>
  <c r="O22" i="31"/>
  <c r="L22" i="31"/>
  <c r="C22" i="31" s="1"/>
  <c r="I22" i="31"/>
  <c r="I21" i="31" s="1"/>
  <c r="I287" i="31" s="1"/>
  <c r="F22" i="31"/>
  <c r="O21" i="31"/>
  <c r="N21" i="31"/>
  <c r="N287" i="31" s="1"/>
  <c r="N286" i="31" s="1"/>
  <c r="M21" i="31"/>
  <c r="M287" i="31" s="1"/>
  <c r="M286" i="31" s="1"/>
  <c r="K21" i="31"/>
  <c r="J21" i="31"/>
  <c r="J287" i="31" s="1"/>
  <c r="J286" i="31" s="1"/>
  <c r="H21" i="31"/>
  <c r="H287" i="31" s="1"/>
  <c r="H286" i="31" s="1"/>
  <c r="G21" i="31"/>
  <c r="F21" i="31"/>
  <c r="F287" i="31" s="1"/>
  <c r="E21" i="31"/>
  <c r="E287" i="31" s="1"/>
  <c r="E286" i="31" s="1"/>
  <c r="D21" i="31"/>
  <c r="D287" i="31" s="1"/>
  <c r="D286" i="31" s="1"/>
  <c r="N20" i="31"/>
  <c r="M20" i="31"/>
  <c r="E20" i="31"/>
  <c r="D20" i="31"/>
  <c r="J285" i="31" l="1"/>
  <c r="J49" i="31"/>
  <c r="M285" i="31"/>
  <c r="M49" i="31"/>
  <c r="L42" i="31"/>
  <c r="G51" i="31"/>
  <c r="G50" i="31" s="1"/>
  <c r="H20" i="31"/>
  <c r="O287" i="31"/>
  <c r="O20" i="31"/>
  <c r="G74" i="31"/>
  <c r="G287" i="31"/>
  <c r="G286" i="31" s="1"/>
  <c r="L21" i="31"/>
  <c r="C21" i="31" s="1"/>
  <c r="L36" i="31"/>
  <c r="C36" i="31" s="1"/>
  <c r="C58" i="31"/>
  <c r="C59" i="31"/>
  <c r="C60" i="31"/>
  <c r="F57" i="31"/>
  <c r="I66" i="31"/>
  <c r="D74" i="31"/>
  <c r="H74" i="31"/>
  <c r="H51" i="31" s="1"/>
  <c r="H50" i="31" s="1"/>
  <c r="C76" i="31"/>
  <c r="I75" i="31"/>
  <c r="I74" i="31" s="1"/>
  <c r="O129" i="31"/>
  <c r="L129" i="31"/>
  <c r="C140" i="31"/>
  <c r="C150" i="31"/>
  <c r="D51" i="31"/>
  <c r="D50" i="31" s="1"/>
  <c r="F172" i="31"/>
  <c r="C32" i="31"/>
  <c r="L31" i="31"/>
  <c r="I57" i="31"/>
  <c r="C42" i="31"/>
  <c r="N49" i="31"/>
  <c r="F53" i="31"/>
  <c r="C54" i="31"/>
  <c r="C55" i="31"/>
  <c r="L57" i="31"/>
  <c r="L53" i="31" s="1"/>
  <c r="L52" i="31" s="1"/>
  <c r="E74" i="31"/>
  <c r="E51" i="31" s="1"/>
  <c r="E50" i="31" s="1"/>
  <c r="F75" i="31"/>
  <c r="K74" i="31"/>
  <c r="O74" i="31"/>
  <c r="K287" i="31"/>
  <c r="K286" i="31" s="1"/>
  <c r="K20" i="31"/>
  <c r="I53" i="31"/>
  <c r="I52" i="31" s="1"/>
  <c r="L74" i="31"/>
  <c r="F20" i="31"/>
  <c r="J20" i="31"/>
  <c r="F79" i="31"/>
  <c r="C79" i="31" s="1"/>
  <c r="F83" i="31"/>
  <c r="F111" i="31"/>
  <c r="C111" i="31" s="1"/>
  <c r="F115" i="31"/>
  <c r="C115" i="31" s="1"/>
  <c r="F127" i="31"/>
  <c r="C127" i="31" s="1"/>
  <c r="C130" i="31"/>
  <c r="F135" i="31"/>
  <c r="C135" i="31" s="1"/>
  <c r="F143" i="31"/>
  <c r="C143" i="31" s="1"/>
  <c r="F159" i="31"/>
  <c r="C159" i="31" s="1"/>
  <c r="F164" i="31"/>
  <c r="C164" i="31" s="1"/>
  <c r="C166" i="31"/>
  <c r="C182" i="31"/>
  <c r="F186" i="31"/>
  <c r="C191" i="31"/>
  <c r="L191" i="31"/>
  <c r="L190" i="31" s="1"/>
  <c r="L186" i="31" s="1"/>
  <c r="C196" i="31"/>
  <c r="C205" i="31"/>
  <c r="I204" i="31"/>
  <c r="C204" i="31" s="1"/>
  <c r="C213" i="31"/>
  <c r="F250" i="31"/>
  <c r="F68" i="31"/>
  <c r="F88" i="31"/>
  <c r="C88" i="31" s="1"/>
  <c r="C177" i="31"/>
  <c r="C181" i="31"/>
  <c r="C185" i="31"/>
  <c r="I183" i="31"/>
  <c r="C183" i="31" s="1"/>
  <c r="C189" i="31"/>
  <c r="I187" i="31"/>
  <c r="C190" i="31"/>
  <c r="K194" i="31"/>
  <c r="F195" i="31"/>
  <c r="C202" i="31"/>
  <c r="L204" i="31"/>
  <c r="L203" i="31" s="1"/>
  <c r="L194" i="31" s="1"/>
  <c r="C210" i="31"/>
  <c r="C218" i="31"/>
  <c r="K229" i="31"/>
  <c r="C245" i="31"/>
  <c r="F121" i="31"/>
  <c r="C121" i="31" s="1"/>
  <c r="C175" i="31"/>
  <c r="O174" i="31"/>
  <c r="C179" i="31"/>
  <c r="O178" i="31"/>
  <c r="C178" i="31" s="1"/>
  <c r="K186" i="31"/>
  <c r="K51" i="31" s="1"/>
  <c r="C201" i="31"/>
  <c r="C209" i="31"/>
  <c r="C217" i="31"/>
  <c r="C237" i="31"/>
  <c r="C174" i="31"/>
  <c r="O194" i="31"/>
  <c r="O193" i="31" s="1"/>
  <c r="I232" i="31"/>
  <c r="C264" i="31"/>
  <c r="I269" i="31"/>
  <c r="I268" i="31" s="1"/>
  <c r="C268" i="31" s="1"/>
  <c r="O286" i="31"/>
  <c r="D52" i="32"/>
  <c r="D51" i="32" s="1"/>
  <c r="D50" i="32" s="1"/>
  <c r="N285" i="32"/>
  <c r="N49" i="32"/>
  <c r="M51" i="32"/>
  <c r="M50" i="32" s="1"/>
  <c r="C227" i="31"/>
  <c r="C231" i="31"/>
  <c r="C235" i="31"/>
  <c r="C262" i="31"/>
  <c r="F259" i="31"/>
  <c r="D284" i="31"/>
  <c r="H284" i="31"/>
  <c r="M284" i="31"/>
  <c r="F286" i="31"/>
  <c r="K285" i="32"/>
  <c r="K20" i="32"/>
  <c r="G284" i="31"/>
  <c r="E284" i="31"/>
  <c r="J284" i="31"/>
  <c r="N284" i="31"/>
  <c r="O287" i="32"/>
  <c r="O286" i="32" s="1"/>
  <c r="H285" i="32"/>
  <c r="H49" i="32"/>
  <c r="E285" i="32"/>
  <c r="E49" i="32"/>
  <c r="F66" i="32"/>
  <c r="C68" i="32"/>
  <c r="I215" i="31"/>
  <c r="C215" i="31" s="1"/>
  <c r="I251" i="31"/>
  <c r="I250" i="31" s="1"/>
  <c r="C266" i="31"/>
  <c r="F263" i="31"/>
  <c r="C269" i="31"/>
  <c r="C271" i="31"/>
  <c r="C281" i="31"/>
  <c r="F287" i="32"/>
  <c r="F20" i="32"/>
  <c r="C21" i="32"/>
  <c r="G51" i="32"/>
  <c r="G50" i="32" s="1"/>
  <c r="L66" i="32"/>
  <c r="L52" i="32" s="1"/>
  <c r="F75" i="32"/>
  <c r="C76" i="32"/>
  <c r="I263" i="31"/>
  <c r="I258" i="31" s="1"/>
  <c r="C270" i="31"/>
  <c r="I288" i="31"/>
  <c r="I286" i="31" s="1"/>
  <c r="D20" i="32"/>
  <c r="H20" i="32"/>
  <c r="L27" i="32"/>
  <c r="L33" i="32"/>
  <c r="C33" i="32" s="1"/>
  <c r="L36" i="32"/>
  <c r="C36" i="32" s="1"/>
  <c r="O44" i="32"/>
  <c r="C44" i="32" s="1"/>
  <c r="I54" i="32"/>
  <c r="I66" i="32"/>
  <c r="O82" i="32"/>
  <c r="O74" i="32" s="1"/>
  <c r="C94" i="32"/>
  <c r="C178" i="32"/>
  <c r="L173" i="32"/>
  <c r="C197" i="32"/>
  <c r="L195" i="32"/>
  <c r="O203" i="32"/>
  <c r="O194" i="32" s="1"/>
  <c r="O193" i="32" s="1"/>
  <c r="C204" i="32"/>
  <c r="H284" i="32"/>
  <c r="F288" i="31"/>
  <c r="C295" i="31"/>
  <c r="E20" i="32"/>
  <c r="I20" i="32"/>
  <c r="M20" i="32"/>
  <c r="C22" i="32"/>
  <c r="C69" i="32"/>
  <c r="C77" i="32"/>
  <c r="C83" i="32"/>
  <c r="F82" i="32"/>
  <c r="L269" i="32"/>
  <c r="C275" i="32"/>
  <c r="D284" i="32"/>
  <c r="M284" i="32"/>
  <c r="J285" i="32"/>
  <c r="F79" i="32"/>
  <c r="C79" i="32" s="1"/>
  <c r="C80" i="32"/>
  <c r="C88" i="32"/>
  <c r="I82" i="32"/>
  <c r="I74" i="32" s="1"/>
  <c r="F203" i="32"/>
  <c r="C225" i="32"/>
  <c r="I268" i="32"/>
  <c r="I193" i="32" s="1"/>
  <c r="C279" i="32"/>
  <c r="E284" i="32"/>
  <c r="J284" i="32"/>
  <c r="N284" i="32"/>
  <c r="I57" i="32"/>
  <c r="C57" i="32" s="1"/>
  <c r="C130" i="32"/>
  <c r="O129" i="32"/>
  <c r="C135" i="32"/>
  <c r="F129" i="32"/>
  <c r="G284" i="32"/>
  <c r="K284" i="32"/>
  <c r="C281" i="32"/>
  <c r="C84" i="32"/>
  <c r="C133" i="32"/>
  <c r="C282" i="32"/>
  <c r="I140" i="32"/>
  <c r="I129" i="32" s="1"/>
  <c r="E285" i="31" l="1"/>
  <c r="E49" i="31"/>
  <c r="L51" i="31"/>
  <c r="L50" i="31" s="1"/>
  <c r="O284" i="32"/>
  <c r="O51" i="32"/>
  <c r="O50" i="32" s="1"/>
  <c r="L193" i="31"/>
  <c r="L284" i="31"/>
  <c r="H285" i="31"/>
  <c r="H49" i="31"/>
  <c r="C140" i="32"/>
  <c r="C288" i="31"/>
  <c r="C173" i="32"/>
  <c r="L172" i="32"/>
  <c r="C172" i="32" s="1"/>
  <c r="C66" i="32"/>
  <c r="F52" i="32"/>
  <c r="M285" i="32"/>
  <c r="M49" i="32"/>
  <c r="K193" i="31"/>
  <c r="K50" i="31" s="1"/>
  <c r="C250" i="31"/>
  <c r="I172" i="31"/>
  <c r="C57" i="31"/>
  <c r="I53" i="32"/>
  <c r="C54" i="32"/>
  <c r="C27" i="32"/>
  <c r="L26" i="32"/>
  <c r="C75" i="32"/>
  <c r="F74" i="32"/>
  <c r="C74" i="32" s="1"/>
  <c r="D285" i="32"/>
  <c r="D49" i="32"/>
  <c r="O173" i="31"/>
  <c r="K284" i="31"/>
  <c r="C68" i="31"/>
  <c r="F66" i="31"/>
  <c r="C66" i="31" s="1"/>
  <c r="C75" i="31"/>
  <c r="F74" i="31"/>
  <c r="C74" i="31" s="1"/>
  <c r="C31" i="31"/>
  <c r="L26" i="31"/>
  <c r="C26" i="31" s="1"/>
  <c r="L287" i="31"/>
  <c r="L20" i="31"/>
  <c r="C129" i="32"/>
  <c r="C269" i="32"/>
  <c r="L268" i="32"/>
  <c r="C195" i="32"/>
  <c r="L194" i="32"/>
  <c r="L193" i="32" s="1"/>
  <c r="C287" i="32"/>
  <c r="F286" i="32"/>
  <c r="C286" i="32" s="1"/>
  <c r="C263" i="31"/>
  <c r="I186" i="31"/>
  <c r="C186" i="31" s="1"/>
  <c r="C187" i="31"/>
  <c r="I203" i="31"/>
  <c r="I51" i="31"/>
  <c r="F129" i="31"/>
  <c r="C129" i="31" s="1"/>
  <c r="F52" i="31"/>
  <c r="C53" i="31"/>
  <c r="D285" i="31"/>
  <c r="D49" i="31"/>
  <c r="C203" i="32"/>
  <c r="F194" i="32"/>
  <c r="C82" i="32"/>
  <c r="G285" i="32"/>
  <c r="G49" i="32"/>
  <c r="O20" i="32"/>
  <c r="F258" i="31"/>
  <c r="C259" i="31"/>
  <c r="C232" i="31"/>
  <c r="I230" i="31"/>
  <c r="F194" i="31"/>
  <c r="C195" i="31"/>
  <c r="C251" i="31"/>
  <c r="F82" i="31"/>
  <c r="C82" i="31" s="1"/>
  <c r="C83" i="31"/>
  <c r="G49" i="31"/>
  <c r="G24" i="31"/>
  <c r="G285" i="31" s="1"/>
  <c r="K285" i="31" l="1"/>
  <c r="K49" i="31"/>
  <c r="C194" i="31"/>
  <c r="C258" i="31"/>
  <c r="F229" i="31"/>
  <c r="I52" i="32"/>
  <c r="C53" i="32"/>
  <c r="O285" i="32"/>
  <c r="O49" i="32"/>
  <c r="I24" i="31"/>
  <c r="G20" i="31"/>
  <c r="I229" i="31"/>
  <c r="I284" i="31" s="1"/>
  <c r="C230" i="31"/>
  <c r="C26" i="32"/>
  <c r="L20" i="32"/>
  <c r="C20" i="32" s="1"/>
  <c r="F51" i="32"/>
  <c r="C194" i="32"/>
  <c r="F193" i="32"/>
  <c r="C193" i="32" s="1"/>
  <c r="F284" i="32"/>
  <c r="L285" i="31"/>
  <c r="L49" i="31"/>
  <c r="C52" i="31"/>
  <c r="F51" i="31"/>
  <c r="I194" i="31"/>
  <c r="C203" i="31"/>
  <c r="L284" i="32"/>
  <c r="C268" i="32"/>
  <c r="L286" i="31"/>
  <c r="C286" i="31" s="1"/>
  <c r="C287" i="31"/>
  <c r="O172" i="31"/>
  <c r="C173" i="31"/>
  <c r="L51" i="32"/>
  <c r="L50" i="32" s="1"/>
  <c r="L49" i="32" s="1"/>
  <c r="F50" i="32" l="1"/>
  <c r="C24" i="31"/>
  <c r="I20" i="31"/>
  <c r="C20" i="31" s="1"/>
  <c r="I51" i="32"/>
  <c r="I50" i="32" s="1"/>
  <c r="I284" i="32"/>
  <c r="C284" i="32" s="1"/>
  <c r="C229" i="31"/>
  <c r="F284" i="31"/>
  <c r="C284" i="31" s="1"/>
  <c r="I193" i="31"/>
  <c r="I50" i="31" s="1"/>
  <c r="C52" i="32"/>
  <c r="L285" i="32"/>
  <c r="F193" i="31"/>
  <c r="C51" i="31"/>
  <c r="F50" i="31"/>
  <c r="O284" i="31"/>
  <c r="O51" i="31"/>
  <c r="O50" i="31" s="1"/>
  <c r="C172" i="31"/>
  <c r="F285" i="31" l="1"/>
  <c r="C50" i="31"/>
  <c r="F49" i="31"/>
  <c r="O285" i="31"/>
  <c r="O49" i="31"/>
  <c r="C193" i="31"/>
  <c r="F285" i="32"/>
  <c r="C285" i="32" s="1"/>
  <c r="C50" i="32"/>
  <c r="F49" i="32"/>
  <c r="I285" i="31"/>
  <c r="I49" i="31"/>
  <c r="I285" i="32"/>
  <c r="I49" i="32"/>
  <c r="C51" i="32"/>
  <c r="C49" i="31" l="1"/>
  <c r="C49" i="32"/>
  <c r="C285" i="31"/>
  <c r="O296" i="30" l="1"/>
  <c r="L296" i="30"/>
  <c r="I296" i="30"/>
  <c r="F296" i="30"/>
  <c r="C296" i="30" s="1"/>
  <c r="O295" i="30"/>
  <c r="L295" i="30"/>
  <c r="I295" i="30"/>
  <c r="F295" i="30"/>
  <c r="O294" i="30"/>
  <c r="L294" i="30"/>
  <c r="I294" i="30"/>
  <c r="F294" i="30"/>
  <c r="C294" i="30" s="1"/>
  <c r="O293" i="30"/>
  <c r="L293" i="30"/>
  <c r="I293" i="30"/>
  <c r="F293" i="30"/>
  <c r="C293" i="30"/>
  <c r="O292" i="30"/>
  <c r="L292" i="30"/>
  <c r="I292" i="30"/>
  <c r="F292" i="30"/>
  <c r="O291" i="30"/>
  <c r="L291" i="30"/>
  <c r="I291" i="30"/>
  <c r="C291" i="30" s="1"/>
  <c r="F291" i="30"/>
  <c r="O290" i="30"/>
  <c r="L290" i="30"/>
  <c r="L288" i="30" s="1"/>
  <c r="I290" i="30"/>
  <c r="F290" i="30"/>
  <c r="O289" i="30"/>
  <c r="L289" i="30"/>
  <c r="I289" i="30"/>
  <c r="I288" i="30" s="1"/>
  <c r="F289" i="30"/>
  <c r="C289" i="30"/>
  <c r="N288" i="30"/>
  <c r="M288" i="30"/>
  <c r="K288" i="30"/>
  <c r="J288" i="30"/>
  <c r="H288" i="30"/>
  <c r="G288" i="30"/>
  <c r="E288" i="30"/>
  <c r="D288" i="30"/>
  <c r="O283" i="30"/>
  <c r="L283" i="30"/>
  <c r="I283" i="30"/>
  <c r="F283" i="30"/>
  <c r="O282" i="30"/>
  <c r="L282" i="30"/>
  <c r="L281" i="30" s="1"/>
  <c r="I282" i="30"/>
  <c r="F282" i="30"/>
  <c r="F281" i="30" s="1"/>
  <c r="O281" i="30"/>
  <c r="N281" i="30"/>
  <c r="M281" i="30"/>
  <c r="K281" i="30"/>
  <c r="J281" i="30"/>
  <c r="H281" i="30"/>
  <c r="G281" i="30"/>
  <c r="E281" i="30"/>
  <c r="D281" i="30"/>
  <c r="O280" i="30"/>
  <c r="L280" i="30"/>
  <c r="L279" i="30" s="1"/>
  <c r="I280" i="30"/>
  <c r="F280" i="30"/>
  <c r="O279" i="30"/>
  <c r="N279" i="30"/>
  <c r="M279" i="30"/>
  <c r="K279" i="30"/>
  <c r="J279" i="30"/>
  <c r="I279" i="30"/>
  <c r="H279" i="30"/>
  <c r="G279" i="30"/>
  <c r="E279" i="30"/>
  <c r="D279" i="30"/>
  <c r="O278" i="30"/>
  <c r="L278" i="30"/>
  <c r="I278" i="30"/>
  <c r="F278" i="30"/>
  <c r="C278" i="30" s="1"/>
  <c r="O277" i="30"/>
  <c r="O275" i="30" s="1"/>
  <c r="L277" i="30"/>
  <c r="I277" i="30"/>
  <c r="F277" i="30"/>
  <c r="C277" i="30"/>
  <c r="O276" i="30"/>
  <c r="L276" i="30"/>
  <c r="L275" i="30" s="1"/>
  <c r="I276" i="30"/>
  <c r="F276" i="30"/>
  <c r="N275" i="30"/>
  <c r="M275" i="30"/>
  <c r="K275" i="30"/>
  <c r="J275" i="30"/>
  <c r="I275" i="30"/>
  <c r="H275" i="30"/>
  <c r="G275" i="30"/>
  <c r="E275" i="30"/>
  <c r="D275" i="30"/>
  <c r="O274" i="30"/>
  <c r="L274" i="30"/>
  <c r="I274" i="30"/>
  <c r="F274" i="30"/>
  <c r="O273" i="30"/>
  <c r="O271" i="30" s="1"/>
  <c r="O269" i="30" s="1"/>
  <c r="O268" i="30" s="1"/>
  <c r="L273" i="30"/>
  <c r="I273" i="30"/>
  <c r="F273" i="30"/>
  <c r="C273" i="30"/>
  <c r="O272" i="30"/>
  <c r="L272" i="30"/>
  <c r="L271" i="30" s="1"/>
  <c r="I272" i="30"/>
  <c r="F272" i="30"/>
  <c r="N271" i="30"/>
  <c r="M271" i="30"/>
  <c r="K271" i="30"/>
  <c r="J271" i="30"/>
  <c r="I271" i="30"/>
  <c r="I269" i="30" s="1"/>
  <c r="I268" i="30" s="1"/>
  <c r="H271" i="30"/>
  <c r="G271" i="30"/>
  <c r="E271" i="30"/>
  <c r="E269" i="30" s="1"/>
  <c r="E268" i="30" s="1"/>
  <c r="D271" i="30"/>
  <c r="O270" i="30"/>
  <c r="L270" i="30"/>
  <c r="I270" i="30"/>
  <c r="F270" i="30"/>
  <c r="N269" i="30"/>
  <c r="K269" i="30"/>
  <c r="K268" i="30" s="1"/>
  <c r="J269" i="30"/>
  <c r="H269" i="30"/>
  <c r="G269" i="30"/>
  <c r="G268" i="30" s="1"/>
  <c r="D269" i="30"/>
  <c r="N268" i="30"/>
  <c r="J268" i="30"/>
  <c r="H268" i="30"/>
  <c r="D268" i="30"/>
  <c r="O267" i="30"/>
  <c r="L267" i="30"/>
  <c r="I267" i="30"/>
  <c r="C267" i="30" s="1"/>
  <c r="F267" i="30"/>
  <c r="O266" i="30"/>
  <c r="L266" i="30"/>
  <c r="I266" i="30"/>
  <c r="F266" i="30"/>
  <c r="O265" i="30"/>
  <c r="O263" i="30" s="1"/>
  <c r="L265" i="30"/>
  <c r="I265" i="30"/>
  <c r="F265" i="30"/>
  <c r="C265" i="30"/>
  <c r="O264" i="30"/>
  <c r="L264" i="30"/>
  <c r="I264" i="30"/>
  <c r="F264" i="30"/>
  <c r="N263" i="30"/>
  <c r="M263" i="30"/>
  <c r="K263" i="30"/>
  <c r="J263" i="30"/>
  <c r="I263" i="30"/>
  <c r="H263" i="30"/>
  <c r="G263" i="30"/>
  <c r="E263" i="30"/>
  <c r="D263" i="30"/>
  <c r="O262" i="30"/>
  <c r="L262" i="30"/>
  <c r="I262" i="30"/>
  <c r="F262" i="30"/>
  <c r="C262" i="30" s="1"/>
  <c r="O261" i="30"/>
  <c r="O259" i="30" s="1"/>
  <c r="O258" i="30" s="1"/>
  <c r="L261" i="30"/>
  <c r="I261" i="30"/>
  <c r="F261" i="30"/>
  <c r="C261" i="30"/>
  <c r="O260" i="30"/>
  <c r="L260" i="30"/>
  <c r="I260" i="30"/>
  <c r="F260" i="30"/>
  <c r="N259" i="30"/>
  <c r="M259" i="30"/>
  <c r="K259" i="30"/>
  <c r="K258" i="30" s="1"/>
  <c r="J259" i="30"/>
  <c r="I259" i="30"/>
  <c r="H259" i="30"/>
  <c r="G259" i="30"/>
  <c r="G258" i="30" s="1"/>
  <c r="E259" i="30"/>
  <c r="E258" i="30" s="1"/>
  <c r="D259" i="30"/>
  <c r="N258" i="30"/>
  <c r="J258" i="30"/>
  <c r="H258" i="30"/>
  <c r="D258" i="30"/>
  <c r="O257" i="30"/>
  <c r="L257" i="30"/>
  <c r="I257" i="30"/>
  <c r="F257" i="30"/>
  <c r="C257" i="30"/>
  <c r="O256" i="30"/>
  <c r="L256" i="30"/>
  <c r="I256" i="30"/>
  <c r="F256" i="30"/>
  <c r="C256" i="30" s="1"/>
  <c r="O255" i="30"/>
  <c r="L255" i="30"/>
  <c r="I255" i="30"/>
  <c r="C255" i="30" s="1"/>
  <c r="F255" i="30"/>
  <c r="O254" i="30"/>
  <c r="L254" i="30"/>
  <c r="I254" i="30"/>
  <c r="F254" i="30"/>
  <c r="C254" i="30" s="1"/>
  <c r="O253" i="30"/>
  <c r="O251" i="30" s="1"/>
  <c r="L253" i="30"/>
  <c r="I253" i="30"/>
  <c r="F253" i="30"/>
  <c r="C253" i="30"/>
  <c r="O252" i="30"/>
  <c r="L252" i="30"/>
  <c r="I252" i="30"/>
  <c r="F252" i="30"/>
  <c r="N251" i="30"/>
  <c r="M251" i="30"/>
  <c r="M250" i="30" s="1"/>
  <c r="K251" i="30"/>
  <c r="K250" i="30" s="1"/>
  <c r="J251" i="30"/>
  <c r="I251" i="30"/>
  <c r="I250" i="30" s="1"/>
  <c r="H251" i="30"/>
  <c r="G251" i="30"/>
  <c r="G250" i="30" s="1"/>
  <c r="G229" i="30" s="1"/>
  <c r="G193" i="30" s="1"/>
  <c r="E251" i="30"/>
  <c r="E250" i="30" s="1"/>
  <c r="E229" i="30" s="1"/>
  <c r="D251" i="30"/>
  <c r="N250" i="30"/>
  <c r="J250" i="30"/>
  <c r="H250" i="30"/>
  <c r="D250" i="30"/>
  <c r="O249" i="30"/>
  <c r="O245" i="30" s="1"/>
  <c r="L249" i="30"/>
  <c r="I249" i="30"/>
  <c r="F249" i="30"/>
  <c r="C249" i="30"/>
  <c r="O248" i="30"/>
  <c r="L248" i="30"/>
  <c r="I248" i="30"/>
  <c r="F248" i="30"/>
  <c r="C248" i="30" s="1"/>
  <c r="O247" i="30"/>
  <c r="L247" i="30"/>
  <c r="I247" i="30"/>
  <c r="F247" i="30"/>
  <c r="O246" i="30"/>
  <c r="L246" i="30"/>
  <c r="L245" i="30" s="1"/>
  <c r="I246" i="30"/>
  <c r="F246" i="30"/>
  <c r="F245" i="30" s="1"/>
  <c r="N245" i="30"/>
  <c r="M245" i="30"/>
  <c r="K245" i="30"/>
  <c r="J245" i="30"/>
  <c r="H245" i="30"/>
  <c r="G245" i="30"/>
  <c r="E245" i="30"/>
  <c r="D245" i="30"/>
  <c r="O244" i="30"/>
  <c r="L244" i="30"/>
  <c r="I244" i="30"/>
  <c r="F244" i="30"/>
  <c r="C244" i="30" s="1"/>
  <c r="O243" i="30"/>
  <c r="L243" i="30"/>
  <c r="I243" i="30"/>
  <c r="C243" i="30" s="1"/>
  <c r="F243" i="30"/>
  <c r="O242" i="30"/>
  <c r="L242" i="30"/>
  <c r="I242" i="30"/>
  <c r="F242" i="30"/>
  <c r="O241" i="30"/>
  <c r="L241" i="30"/>
  <c r="I241" i="30"/>
  <c r="F241" i="30"/>
  <c r="C241" i="30"/>
  <c r="O240" i="30"/>
  <c r="L240" i="30"/>
  <c r="I240" i="30"/>
  <c r="F240" i="30"/>
  <c r="C240" i="30" s="1"/>
  <c r="O239" i="30"/>
  <c r="L239" i="30"/>
  <c r="I239" i="30"/>
  <c r="F239" i="30"/>
  <c r="O238" i="30"/>
  <c r="L238" i="30"/>
  <c r="I238" i="30"/>
  <c r="F238" i="30"/>
  <c r="F237" i="30" s="1"/>
  <c r="O237" i="30"/>
  <c r="N237" i="30"/>
  <c r="M237" i="30"/>
  <c r="K237" i="30"/>
  <c r="J237" i="30"/>
  <c r="H237" i="30"/>
  <c r="G237" i="30"/>
  <c r="G230" i="30" s="1"/>
  <c r="E237" i="30"/>
  <c r="D237" i="30"/>
  <c r="O236" i="30"/>
  <c r="L236" i="30"/>
  <c r="I236" i="30"/>
  <c r="F236" i="30"/>
  <c r="C236" i="30" s="1"/>
  <c r="O235" i="30"/>
  <c r="O234" i="30" s="1"/>
  <c r="L235" i="30"/>
  <c r="I235" i="30"/>
  <c r="F235" i="30"/>
  <c r="N234" i="30"/>
  <c r="N230" i="30" s="1"/>
  <c r="N229" i="30" s="1"/>
  <c r="M234" i="30"/>
  <c r="L234" i="30"/>
  <c r="K234" i="30"/>
  <c r="J234" i="30"/>
  <c r="H234" i="30"/>
  <c r="G234" i="30"/>
  <c r="F234" i="30"/>
  <c r="E234" i="30"/>
  <c r="D234" i="30"/>
  <c r="O233" i="30"/>
  <c r="O232" i="30" s="1"/>
  <c r="L233" i="30"/>
  <c r="I233" i="30"/>
  <c r="I232" i="30" s="1"/>
  <c r="F233" i="30"/>
  <c r="C233" i="30"/>
  <c r="N232" i="30"/>
  <c r="M232" i="30"/>
  <c r="L232" i="30"/>
  <c r="K232" i="30"/>
  <c r="J232" i="30"/>
  <c r="H232" i="30"/>
  <c r="H230" i="30" s="1"/>
  <c r="H229" i="30" s="1"/>
  <c r="G232" i="30"/>
  <c r="F232" i="30"/>
  <c r="E232" i="30"/>
  <c r="D232" i="30"/>
  <c r="D230" i="30" s="1"/>
  <c r="D229" i="30" s="1"/>
  <c r="O231" i="30"/>
  <c r="L231" i="30"/>
  <c r="I231" i="30"/>
  <c r="F231" i="30"/>
  <c r="C231" i="30" s="1"/>
  <c r="M230" i="30"/>
  <c r="J230" i="30"/>
  <c r="E230" i="30"/>
  <c r="O228" i="30"/>
  <c r="L228" i="30"/>
  <c r="I228" i="30"/>
  <c r="F228" i="30"/>
  <c r="C228" i="30" s="1"/>
  <c r="O227" i="30"/>
  <c r="L227" i="30"/>
  <c r="I227" i="30"/>
  <c r="I226" i="30" s="1"/>
  <c r="F227" i="30"/>
  <c r="O226" i="30"/>
  <c r="N226" i="30"/>
  <c r="N203" i="30" s="1"/>
  <c r="M226" i="30"/>
  <c r="L226" i="30"/>
  <c r="K226" i="30"/>
  <c r="J226" i="30"/>
  <c r="J203" i="30" s="1"/>
  <c r="H226" i="30"/>
  <c r="G226" i="30"/>
  <c r="F226" i="30"/>
  <c r="C226" i="30" s="1"/>
  <c r="E226" i="30"/>
  <c r="D226" i="30"/>
  <c r="O225" i="30"/>
  <c r="L225" i="30"/>
  <c r="I225" i="30"/>
  <c r="F225" i="30"/>
  <c r="C225" i="30"/>
  <c r="O224" i="30"/>
  <c r="L224" i="30"/>
  <c r="I224" i="30"/>
  <c r="F224" i="30"/>
  <c r="C224" i="30" s="1"/>
  <c r="O223" i="30"/>
  <c r="L223" i="30"/>
  <c r="I223" i="30"/>
  <c r="C223" i="30" s="1"/>
  <c r="F223" i="30"/>
  <c r="O222" i="30"/>
  <c r="L222" i="30"/>
  <c r="I222" i="30"/>
  <c r="F222" i="30"/>
  <c r="O221" i="30"/>
  <c r="L221" i="30"/>
  <c r="I221" i="30"/>
  <c r="F221" i="30"/>
  <c r="C221" i="30"/>
  <c r="O220" i="30"/>
  <c r="L220" i="30"/>
  <c r="I220" i="30"/>
  <c r="F220" i="30"/>
  <c r="C220" i="30" s="1"/>
  <c r="O219" i="30"/>
  <c r="L219" i="30"/>
  <c r="I219" i="30"/>
  <c r="F219" i="30"/>
  <c r="C219" i="30" s="1"/>
  <c r="O218" i="30"/>
  <c r="L218" i="30"/>
  <c r="L215" i="30" s="1"/>
  <c r="I218" i="30"/>
  <c r="F218" i="30"/>
  <c r="C218" i="30" s="1"/>
  <c r="O217" i="30"/>
  <c r="L217" i="30"/>
  <c r="I217" i="30"/>
  <c r="F217" i="30"/>
  <c r="C217" i="30"/>
  <c r="O216" i="30"/>
  <c r="L216" i="30"/>
  <c r="I216" i="30"/>
  <c r="F216" i="30"/>
  <c r="N215" i="30"/>
  <c r="M215" i="30"/>
  <c r="K215" i="30"/>
  <c r="J215" i="30"/>
  <c r="I215" i="30"/>
  <c r="H215" i="30"/>
  <c r="G215" i="30"/>
  <c r="E215" i="30"/>
  <c r="E203" i="30" s="1"/>
  <c r="D215" i="30"/>
  <c r="O214" i="30"/>
  <c r="L214" i="30"/>
  <c r="I214" i="30"/>
  <c r="F214" i="30"/>
  <c r="O213" i="30"/>
  <c r="L213" i="30"/>
  <c r="I213" i="30"/>
  <c r="F213" i="30"/>
  <c r="C213" i="30"/>
  <c r="O212" i="30"/>
  <c r="L212" i="30"/>
  <c r="I212" i="30"/>
  <c r="F212" i="30"/>
  <c r="C212" i="30" s="1"/>
  <c r="O211" i="30"/>
  <c r="L211" i="30"/>
  <c r="I211" i="30"/>
  <c r="C211" i="30" s="1"/>
  <c r="F211" i="30"/>
  <c r="O210" i="30"/>
  <c r="L210" i="30"/>
  <c r="C210" i="30" s="1"/>
  <c r="I210" i="30"/>
  <c r="F210" i="30"/>
  <c r="O209" i="30"/>
  <c r="L209" i="30"/>
  <c r="I209" i="30"/>
  <c r="F209" i="30"/>
  <c r="C209" i="30"/>
  <c r="O208" i="30"/>
  <c r="L208" i="30"/>
  <c r="I208" i="30"/>
  <c r="F208" i="30"/>
  <c r="O207" i="30"/>
  <c r="L207" i="30"/>
  <c r="I207" i="30"/>
  <c r="F207" i="30"/>
  <c r="O206" i="30"/>
  <c r="L206" i="30"/>
  <c r="I206" i="30"/>
  <c r="F206" i="30"/>
  <c r="C206" i="30" s="1"/>
  <c r="O205" i="30"/>
  <c r="L205" i="30"/>
  <c r="I205" i="30"/>
  <c r="F205" i="30"/>
  <c r="C205" i="30"/>
  <c r="N204" i="30"/>
  <c r="M204" i="30"/>
  <c r="L204" i="30"/>
  <c r="L203" i="30" s="1"/>
  <c r="K204" i="30"/>
  <c r="J204" i="30"/>
  <c r="H204" i="30"/>
  <c r="H203" i="30" s="1"/>
  <c r="H194" i="30" s="1"/>
  <c r="G204" i="30"/>
  <c r="E204" i="30"/>
  <c r="D204" i="30"/>
  <c r="D203" i="30" s="1"/>
  <c r="D194" i="30" s="1"/>
  <c r="D193" i="30" s="1"/>
  <c r="M203" i="30"/>
  <c r="K203" i="30"/>
  <c r="G203" i="30"/>
  <c r="O202" i="30"/>
  <c r="L202" i="30"/>
  <c r="C202" i="30" s="1"/>
  <c r="I202" i="30"/>
  <c r="F202" i="30"/>
  <c r="O201" i="30"/>
  <c r="L201" i="30"/>
  <c r="I201" i="30"/>
  <c r="F201" i="30"/>
  <c r="C201" i="30"/>
  <c r="O200" i="30"/>
  <c r="L200" i="30"/>
  <c r="I200" i="30"/>
  <c r="F200" i="30"/>
  <c r="C200" i="30" s="1"/>
  <c r="O199" i="30"/>
  <c r="L199" i="30"/>
  <c r="I199" i="30"/>
  <c r="F199" i="30"/>
  <c r="O198" i="30"/>
  <c r="L198" i="30"/>
  <c r="L197" i="30" s="1"/>
  <c r="L195" i="30" s="1"/>
  <c r="I198" i="30"/>
  <c r="F198" i="30"/>
  <c r="C198" i="30" s="1"/>
  <c r="O197" i="30"/>
  <c r="N197" i="30"/>
  <c r="M197" i="30"/>
  <c r="K197" i="30"/>
  <c r="K195" i="30" s="1"/>
  <c r="K194" i="30" s="1"/>
  <c r="J197" i="30"/>
  <c r="H197" i="30"/>
  <c r="G197" i="30"/>
  <c r="G195" i="30" s="1"/>
  <c r="G194" i="30" s="1"/>
  <c r="F197" i="30"/>
  <c r="E197" i="30"/>
  <c r="D197" i="30"/>
  <c r="O196" i="30"/>
  <c r="L196" i="30"/>
  <c r="I196" i="30"/>
  <c r="F196" i="30"/>
  <c r="N195" i="30"/>
  <c r="M195" i="30"/>
  <c r="M194" i="30" s="1"/>
  <c r="J195" i="30"/>
  <c r="H195" i="30"/>
  <c r="E195" i="30"/>
  <c r="D195" i="30"/>
  <c r="N194" i="30"/>
  <c r="J194" i="30"/>
  <c r="H193" i="30"/>
  <c r="O192" i="30"/>
  <c r="L192" i="30"/>
  <c r="I192" i="30"/>
  <c r="F192" i="30"/>
  <c r="C192" i="30" s="1"/>
  <c r="O191" i="30"/>
  <c r="N191" i="30"/>
  <c r="M191" i="30"/>
  <c r="M190" i="30" s="1"/>
  <c r="L191" i="30"/>
  <c r="K191" i="30"/>
  <c r="J191" i="30"/>
  <c r="J190" i="30" s="1"/>
  <c r="I191" i="30"/>
  <c r="I190" i="30" s="1"/>
  <c r="H191" i="30"/>
  <c r="G191" i="30"/>
  <c r="E191" i="30"/>
  <c r="E190" i="30" s="1"/>
  <c r="D191" i="30"/>
  <c r="O190" i="30"/>
  <c r="O186" i="30" s="1"/>
  <c r="N190" i="30"/>
  <c r="L190" i="30"/>
  <c r="K190" i="30"/>
  <c r="K186" i="30" s="1"/>
  <c r="H190" i="30"/>
  <c r="G190" i="30"/>
  <c r="D190" i="30"/>
  <c r="O189" i="30"/>
  <c r="O187" i="30" s="1"/>
  <c r="L189" i="30"/>
  <c r="I189" i="30"/>
  <c r="F189" i="30"/>
  <c r="C189" i="30" s="1"/>
  <c r="O188" i="30"/>
  <c r="L188" i="30"/>
  <c r="I188" i="30"/>
  <c r="I187" i="30" s="1"/>
  <c r="I186" i="30" s="1"/>
  <c r="F188" i="30"/>
  <c r="N187" i="30"/>
  <c r="M187" i="30"/>
  <c r="M186" i="30" s="1"/>
  <c r="L187" i="30"/>
  <c r="K187" i="30"/>
  <c r="J187" i="30"/>
  <c r="H187" i="30"/>
  <c r="G187" i="30"/>
  <c r="F187" i="30"/>
  <c r="E187" i="30"/>
  <c r="E186" i="30" s="1"/>
  <c r="D187" i="30"/>
  <c r="N186" i="30"/>
  <c r="L186" i="30"/>
  <c r="H186" i="30"/>
  <c r="G186" i="30"/>
  <c r="D186" i="30"/>
  <c r="O185" i="30"/>
  <c r="L185" i="30"/>
  <c r="I185" i="30"/>
  <c r="F185" i="30"/>
  <c r="C185" i="30" s="1"/>
  <c r="O184" i="30"/>
  <c r="O183" i="30" s="1"/>
  <c r="L184" i="30"/>
  <c r="I184" i="30"/>
  <c r="C184" i="30" s="1"/>
  <c r="F184" i="30"/>
  <c r="N183" i="30"/>
  <c r="M183" i="30"/>
  <c r="L183" i="30"/>
  <c r="K183" i="30"/>
  <c r="J183" i="30"/>
  <c r="H183" i="30"/>
  <c r="G183" i="30"/>
  <c r="F183" i="30"/>
  <c r="E183" i="30"/>
  <c r="D183" i="30"/>
  <c r="O182" i="30"/>
  <c r="L182" i="30"/>
  <c r="I182" i="30"/>
  <c r="F182" i="30"/>
  <c r="C182" i="30"/>
  <c r="O181" i="30"/>
  <c r="L181" i="30"/>
  <c r="I181" i="30"/>
  <c r="F181" i="30"/>
  <c r="C181" i="30" s="1"/>
  <c r="O180" i="30"/>
  <c r="L180" i="30"/>
  <c r="I180" i="30"/>
  <c r="C180" i="30" s="1"/>
  <c r="F180" i="30"/>
  <c r="O179" i="30"/>
  <c r="L179" i="30"/>
  <c r="L178" i="30" s="1"/>
  <c r="I179" i="30"/>
  <c r="F179" i="30"/>
  <c r="C179" i="30" s="1"/>
  <c r="O178" i="30"/>
  <c r="N178" i="30"/>
  <c r="M178" i="30"/>
  <c r="K178" i="30"/>
  <c r="J178" i="30"/>
  <c r="H178" i="30"/>
  <c r="G178" i="30"/>
  <c r="E178" i="30"/>
  <c r="D178" i="30"/>
  <c r="O177" i="30"/>
  <c r="L177" i="30"/>
  <c r="I177" i="30"/>
  <c r="F177" i="30"/>
  <c r="C177" i="30" s="1"/>
  <c r="O176" i="30"/>
  <c r="L176" i="30"/>
  <c r="I176" i="30"/>
  <c r="C176" i="30" s="1"/>
  <c r="F176" i="30"/>
  <c r="O175" i="30"/>
  <c r="L175" i="30"/>
  <c r="L174" i="30" s="1"/>
  <c r="I175" i="30"/>
  <c r="F175" i="30"/>
  <c r="C175" i="30" s="1"/>
  <c r="O174" i="30"/>
  <c r="O173" i="30" s="1"/>
  <c r="O172" i="30" s="1"/>
  <c r="N174" i="30"/>
  <c r="M174" i="30"/>
  <c r="M173" i="30" s="1"/>
  <c r="M172" i="30" s="1"/>
  <c r="K174" i="30"/>
  <c r="K173" i="30" s="1"/>
  <c r="K172" i="30" s="1"/>
  <c r="J174" i="30"/>
  <c r="H174" i="30"/>
  <c r="G174" i="30"/>
  <c r="G173" i="30" s="1"/>
  <c r="G172" i="30" s="1"/>
  <c r="E174" i="30"/>
  <c r="E173" i="30" s="1"/>
  <c r="E172" i="30" s="1"/>
  <c r="D174" i="30"/>
  <c r="N173" i="30"/>
  <c r="N172" i="30" s="1"/>
  <c r="J173" i="30"/>
  <c r="J172" i="30" s="1"/>
  <c r="H173" i="30"/>
  <c r="H172" i="30" s="1"/>
  <c r="D173" i="30"/>
  <c r="D172" i="30" s="1"/>
  <c r="O171" i="30"/>
  <c r="L171" i="30"/>
  <c r="I171" i="30"/>
  <c r="F171" i="30"/>
  <c r="C171" i="30" s="1"/>
  <c r="O170" i="30"/>
  <c r="L170" i="30"/>
  <c r="I170" i="30"/>
  <c r="F170" i="30"/>
  <c r="C170" i="30"/>
  <c r="O169" i="30"/>
  <c r="L169" i="30"/>
  <c r="I169" i="30"/>
  <c r="F169" i="30"/>
  <c r="F165" i="30" s="1"/>
  <c r="O168" i="30"/>
  <c r="L168" i="30"/>
  <c r="I168" i="30"/>
  <c r="C168" i="30" s="1"/>
  <c r="F168" i="30"/>
  <c r="O167" i="30"/>
  <c r="L167" i="30"/>
  <c r="I167" i="30"/>
  <c r="F167" i="30"/>
  <c r="C167" i="30" s="1"/>
  <c r="O166" i="30"/>
  <c r="O165" i="30" s="1"/>
  <c r="O164" i="30" s="1"/>
  <c r="L166" i="30"/>
  <c r="I166" i="30"/>
  <c r="I165" i="30" s="1"/>
  <c r="I164" i="30" s="1"/>
  <c r="F166" i="30"/>
  <c r="C166" i="30"/>
  <c r="N165" i="30"/>
  <c r="N164" i="30" s="1"/>
  <c r="M165" i="30"/>
  <c r="L165" i="30"/>
  <c r="L164" i="30" s="1"/>
  <c r="K165" i="30"/>
  <c r="J165" i="30"/>
  <c r="J164" i="30" s="1"/>
  <c r="H165" i="30"/>
  <c r="H164" i="30" s="1"/>
  <c r="G165" i="30"/>
  <c r="E165" i="30"/>
  <c r="D165" i="30"/>
  <c r="D164" i="30" s="1"/>
  <c r="M164" i="30"/>
  <c r="K164" i="30"/>
  <c r="G164" i="30"/>
  <c r="E164" i="30"/>
  <c r="O163" i="30"/>
  <c r="L163" i="30"/>
  <c r="I163" i="30"/>
  <c r="F163" i="30"/>
  <c r="C163" i="30" s="1"/>
  <c r="O162" i="30"/>
  <c r="L162" i="30"/>
  <c r="I162" i="30"/>
  <c r="F162" i="30"/>
  <c r="C162" i="30"/>
  <c r="O161" i="30"/>
  <c r="L161" i="30"/>
  <c r="I161" i="30"/>
  <c r="F161" i="30"/>
  <c r="C161" i="30" s="1"/>
  <c r="O160" i="30"/>
  <c r="O159" i="30" s="1"/>
  <c r="L160" i="30"/>
  <c r="I160" i="30"/>
  <c r="C160" i="30" s="1"/>
  <c r="F160" i="30"/>
  <c r="N159" i="30"/>
  <c r="M159" i="30"/>
  <c r="L159" i="30"/>
  <c r="K159" i="30"/>
  <c r="J159" i="30"/>
  <c r="H159" i="30"/>
  <c r="G159" i="30"/>
  <c r="F159" i="30"/>
  <c r="E159" i="30"/>
  <c r="D159" i="30"/>
  <c r="O158" i="30"/>
  <c r="L158" i="30"/>
  <c r="I158" i="30"/>
  <c r="F158" i="30"/>
  <c r="C158" i="30"/>
  <c r="O157" i="30"/>
  <c r="L157" i="30"/>
  <c r="I157" i="30"/>
  <c r="F157" i="30"/>
  <c r="C157" i="30" s="1"/>
  <c r="O156" i="30"/>
  <c r="L156" i="30"/>
  <c r="I156" i="30"/>
  <c r="C156" i="30" s="1"/>
  <c r="F156" i="30"/>
  <c r="O155" i="30"/>
  <c r="L155" i="30"/>
  <c r="I155" i="30"/>
  <c r="F155" i="30"/>
  <c r="C155" i="30" s="1"/>
  <c r="O154" i="30"/>
  <c r="L154" i="30"/>
  <c r="I154" i="30"/>
  <c r="F154" i="30"/>
  <c r="C154" i="30"/>
  <c r="O153" i="30"/>
  <c r="L153" i="30"/>
  <c r="I153" i="30"/>
  <c r="F153" i="30"/>
  <c r="C153" i="30" s="1"/>
  <c r="O152" i="30"/>
  <c r="L152" i="30"/>
  <c r="I152" i="30"/>
  <c r="C152" i="30" s="1"/>
  <c r="F152" i="30"/>
  <c r="O151" i="30"/>
  <c r="L151" i="30"/>
  <c r="L150" i="30" s="1"/>
  <c r="I151" i="30"/>
  <c r="F151" i="30"/>
  <c r="C151" i="30" s="1"/>
  <c r="O150" i="30"/>
  <c r="N150" i="30"/>
  <c r="M150" i="30"/>
  <c r="K150" i="30"/>
  <c r="J150" i="30"/>
  <c r="H150" i="30"/>
  <c r="G150" i="30"/>
  <c r="E150" i="30"/>
  <c r="D150" i="30"/>
  <c r="O149" i="30"/>
  <c r="L149" i="30"/>
  <c r="I149" i="30"/>
  <c r="F149" i="30"/>
  <c r="C149" i="30" s="1"/>
  <c r="O148" i="30"/>
  <c r="L148" i="30"/>
  <c r="I148" i="30"/>
  <c r="C148" i="30" s="1"/>
  <c r="F148" i="30"/>
  <c r="O147" i="30"/>
  <c r="L147" i="30"/>
  <c r="L143" i="30" s="1"/>
  <c r="I147" i="30"/>
  <c r="F147" i="30"/>
  <c r="C147" i="30" s="1"/>
  <c r="O146" i="30"/>
  <c r="L146" i="30"/>
  <c r="I146" i="30"/>
  <c r="F146" i="30"/>
  <c r="C146" i="30"/>
  <c r="O145" i="30"/>
  <c r="L145" i="30"/>
  <c r="I145" i="30"/>
  <c r="F145" i="30"/>
  <c r="C145" i="30" s="1"/>
  <c r="O144" i="30"/>
  <c r="O143" i="30" s="1"/>
  <c r="L144" i="30"/>
  <c r="I144" i="30"/>
  <c r="C144" i="30" s="1"/>
  <c r="F144" i="30"/>
  <c r="N143" i="30"/>
  <c r="M143" i="30"/>
  <c r="K143" i="30"/>
  <c r="J143" i="30"/>
  <c r="H143" i="30"/>
  <c r="G143" i="30"/>
  <c r="F143" i="30"/>
  <c r="E143" i="30"/>
  <c r="D143" i="30"/>
  <c r="O142" i="30"/>
  <c r="O140" i="30" s="1"/>
  <c r="L142" i="30"/>
  <c r="I142" i="30"/>
  <c r="F142" i="30"/>
  <c r="C142" i="30"/>
  <c r="O141" i="30"/>
  <c r="L141" i="30"/>
  <c r="I141" i="30"/>
  <c r="F141" i="30"/>
  <c r="F140" i="30" s="1"/>
  <c r="C140" i="30" s="1"/>
  <c r="N140" i="30"/>
  <c r="M140" i="30"/>
  <c r="L140" i="30"/>
  <c r="K140" i="30"/>
  <c r="J140" i="30"/>
  <c r="I140" i="30"/>
  <c r="H140" i="30"/>
  <c r="G140" i="30"/>
  <c r="E140" i="30"/>
  <c r="D140" i="30"/>
  <c r="O139" i="30"/>
  <c r="L139" i="30"/>
  <c r="I139" i="30"/>
  <c r="F139" i="30"/>
  <c r="C139" i="30" s="1"/>
  <c r="O138" i="30"/>
  <c r="L138" i="30"/>
  <c r="I138" i="30"/>
  <c r="F138" i="30"/>
  <c r="C138" i="30"/>
  <c r="O137" i="30"/>
  <c r="L137" i="30"/>
  <c r="I137" i="30"/>
  <c r="F137" i="30"/>
  <c r="C137" i="30" s="1"/>
  <c r="O136" i="30"/>
  <c r="O135" i="30" s="1"/>
  <c r="L136" i="30"/>
  <c r="I136" i="30"/>
  <c r="C136" i="30" s="1"/>
  <c r="F136" i="30"/>
  <c r="N135" i="30"/>
  <c r="N129" i="30" s="1"/>
  <c r="M135" i="30"/>
  <c r="L135" i="30"/>
  <c r="K135" i="30"/>
  <c r="J135" i="30"/>
  <c r="J129" i="30" s="1"/>
  <c r="H135" i="30"/>
  <c r="G135" i="30"/>
  <c r="F135" i="30"/>
  <c r="E135" i="30"/>
  <c r="D135" i="30"/>
  <c r="O134" i="30"/>
  <c r="L134" i="30"/>
  <c r="I134" i="30"/>
  <c r="F134" i="30"/>
  <c r="C134" i="30"/>
  <c r="O133" i="30"/>
  <c r="L133" i="30"/>
  <c r="I133" i="30"/>
  <c r="F133" i="30"/>
  <c r="C133" i="30" s="1"/>
  <c r="O132" i="30"/>
  <c r="L132" i="30"/>
  <c r="I132" i="30"/>
  <c r="C132" i="30" s="1"/>
  <c r="F132" i="30"/>
  <c r="O131" i="30"/>
  <c r="L131" i="30"/>
  <c r="L130" i="30" s="1"/>
  <c r="I131" i="30"/>
  <c r="F131" i="30"/>
  <c r="C131" i="30" s="1"/>
  <c r="O130" i="30"/>
  <c r="N130" i="30"/>
  <c r="M130" i="30"/>
  <c r="M129" i="30" s="1"/>
  <c r="K130" i="30"/>
  <c r="K129" i="30" s="1"/>
  <c r="J130" i="30"/>
  <c r="H130" i="30"/>
  <c r="G130" i="30"/>
  <c r="G129" i="30" s="1"/>
  <c r="E130" i="30"/>
  <c r="E129" i="30" s="1"/>
  <c r="D130" i="30"/>
  <c r="H129" i="30"/>
  <c r="D129" i="30"/>
  <c r="O128" i="30"/>
  <c r="O127" i="30" s="1"/>
  <c r="L128" i="30"/>
  <c r="I128" i="30"/>
  <c r="F128" i="30"/>
  <c r="N127" i="30"/>
  <c r="M127" i="30"/>
  <c r="L127" i="30"/>
  <c r="K127" i="30"/>
  <c r="J127" i="30"/>
  <c r="H127" i="30"/>
  <c r="G127" i="30"/>
  <c r="F127" i="30"/>
  <c r="E127" i="30"/>
  <c r="D127" i="30"/>
  <c r="O126" i="30"/>
  <c r="L126" i="30"/>
  <c r="I126" i="30"/>
  <c r="F126" i="30"/>
  <c r="C126" i="30"/>
  <c r="O125" i="30"/>
  <c r="L125" i="30"/>
  <c r="I125" i="30"/>
  <c r="F125" i="30"/>
  <c r="O124" i="30"/>
  <c r="L124" i="30"/>
  <c r="I124" i="30"/>
  <c r="C124" i="30" s="1"/>
  <c r="F124" i="30"/>
  <c r="O123" i="30"/>
  <c r="L123" i="30"/>
  <c r="L121" i="30" s="1"/>
  <c r="I123" i="30"/>
  <c r="F123" i="30"/>
  <c r="O122" i="30"/>
  <c r="L122" i="30"/>
  <c r="I122" i="30"/>
  <c r="I121" i="30" s="1"/>
  <c r="F122" i="30"/>
  <c r="C122" i="30"/>
  <c r="N121" i="30"/>
  <c r="M121" i="30"/>
  <c r="K121" i="30"/>
  <c r="J121" i="30"/>
  <c r="H121" i="30"/>
  <c r="G121" i="30"/>
  <c r="E121" i="30"/>
  <c r="D121" i="30"/>
  <c r="D82" i="30" s="1"/>
  <c r="O120" i="30"/>
  <c r="L120" i="30"/>
  <c r="I120" i="30"/>
  <c r="C120" i="30" s="1"/>
  <c r="F120" i="30"/>
  <c r="O119" i="30"/>
  <c r="L119" i="30"/>
  <c r="L115" i="30" s="1"/>
  <c r="I119" i="30"/>
  <c r="F119" i="30"/>
  <c r="C119" i="30" s="1"/>
  <c r="O118" i="30"/>
  <c r="L118" i="30"/>
  <c r="I118" i="30"/>
  <c r="F118" i="30"/>
  <c r="C118" i="30"/>
  <c r="O117" i="30"/>
  <c r="L117" i="30"/>
  <c r="I117" i="30"/>
  <c r="F117" i="30"/>
  <c r="C117" i="30" s="1"/>
  <c r="O116" i="30"/>
  <c r="O115" i="30" s="1"/>
  <c r="L116" i="30"/>
  <c r="I116" i="30"/>
  <c r="F116" i="30"/>
  <c r="N115" i="30"/>
  <c r="M115" i="30"/>
  <c r="K115" i="30"/>
  <c r="J115" i="30"/>
  <c r="H115" i="30"/>
  <c r="G115" i="30"/>
  <c r="F115" i="30"/>
  <c r="E115" i="30"/>
  <c r="D115" i="30"/>
  <c r="O114" i="30"/>
  <c r="L114" i="30"/>
  <c r="I114" i="30"/>
  <c r="F114" i="30"/>
  <c r="C114" i="30"/>
  <c r="O113" i="30"/>
  <c r="L113" i="30"/>
  <c r="I113" i="30"/>
  <c r="F113" i="30"/>
  <c r="C113" i="30" s="1"/>
  <c r="O112" i="30"/>
  <c r="O111" i="30" s="1"/>
  <c r="L112" i="30"/>
  <c r="I112" i="30"/>
  <c r="F112" i="30"/>
  <c r="N111" i="30"/>
  <c r="M111" i="30"/>
  <c r="L111" i="30"/>
  <c r="K111" i="30"/>
  <c r="J111" i="30"/>
  <c r="H111" i="30"/>
  <c r="G111" i="30"/>
  <c r="F111" i="30"/>
  <c r="E111" i="30"/>
  <c r="D111" i="30"/>
  <c r="O110" i="30"/>
  <c r="L110" i="30"/>
  <c r="I110" i="30"/>
  <c r="F110" i="30"/>
  <c r="C110" i="30"/>
  <c r="O109" i="30"/>
  <c r="L109" i="30"/>
  <c r="I109" i="30"/>
  <c r="F109" i="30"/>
  <c r="C109" i="30" s="1"/>
  <c r="O108" i="30"/>
  <c r="L108" i="30"/>
  <c r="I108" i="30"/>
  <c r="C108" i="30" s="1"/>
  <c r="F108" i="30"/>
  <c r="O107" i="30"/>
  <c r="L107" i="30"/>
  <c r="I107" i="30"/>
  <c r="F107" i="30"/>
  <c r="O106" i="30"/>
  <c r="L106" i="30"/>
  <c r="I106" i="30"/>
  <c r="F106" i="30"/>
  <c r="C106" i="30"/>
  <c r="O105" i="30"/>
  <c r="L105" i="30"/>
  <c r="I105" i="30"/>
  <c r="F105" i="30"/>
  <c r="O104" i="30"/>
  <c r="L104" i="30"/>
  <c r="I104" i="30"/>
  <c r="F104" i="30"/>
  <c r="O103" i="30"/>
  <c r="L103" i="30"/>
  <c r="I103" i="30"/>
  <c r="F103" i="30"/>
  <c r="O102" i="30"/>
  <c r="N102" i="30"/>
  <c r="M102" i="30"/>
  <c r="K102" i="30"/>
  <c r="J102" i="30"/>
  <c r="H102" i="30"/>
  <c r="G102" i="30"/>
  <c r="E102" i="30"/>
  <c r="D102" i="30"/>
  <c r="O101" i="30"/>
  <c r="L101" i="30"/>
  <c r="I101" i="30"/>
  <c r="F101" i="30"/>
  <c r="C101" i="30" s="1"/>
  <c r="O100" i="30"/>
  <c r="L100" i="30"/>
  <c r="I100" i="30"/>
  <c r="C100" i="30" s="1"/>
  <c r="F100" i="30"/>
  <c r="O99" i="30"/>
  <c r="L99" i="30"/>
  <c r="I99" i="30"/>
  <c r="F99" i="30"/>
  <c r="C99" i="30" s="1"/>
  <c r="O98" i="30"/>
  <c r="O94" i="30" s="1"/>
  <c r="L98" i="30"/>
  <c r="I98" i="30"/>
  <c r="F98" i="30"/>
  <c r="C98" i="30"/>
  <c r="O97" i="30"/>
  <c r="L97" i="30"/>
  <c r="I97" i="30"/>
  <c r="F97" i="30"/>
  <c r="O96" i="30"/>
  <c r="L96" i="30"/>
  <c r="I96" i="30"/>
  <c r="F96" i="30"/>
  <c r="O95" i="30"/>
  <c r="L95" i="30"/>
  <c r="L94" i="30" s="1"/>
  <c r="I95" i="30"/>
  <c r="F95" i="30"/>
  <c r="N94" i="30"/>
  <c r="M94" i="30"/>
  <c r="K94" i="30"/>
  <c r="J94" i="30"/>
  <c r="H94" i="30"/>
  <c r="G94" i="30"/>
  <c r="E94" i="30"/>
  <c r="D94" i="30"/>
  <c r="O93" i="30"/>
  <c r="L93" i="30"/>
  <c r="I93" i="30"/>
  <c r="F93" i="30"/>
  <c r="C93" i="30" s="1"/>
  <c r="O92" i="30"/>
  <c r="L92" i="30"/>
  <c r="I92" i="30"/>
  <c r="C92" i="30" s="1"/>
  <c r="F92" i="30"/>
  <c r="O91" i="30"/>
  <c r="L91" i="30"/>
  <c r="L88" i="30" s="1"/>
  <c r="I91" i="30"/>
  <c r="F91" i="30"/>
  <c r="C91" i="30" s="1"/>
  <c r="O90" i="30"/>
  <c r="O88" i="30" s="1"/>
  <c r="L90" i="30"/>
  <c r="I90" i="30"/>
  <c r="F90" i="30"/>
  <c r="C90" i="30"/>
  <c r="O89" i="30"/>
  <c r="L89" i="30"/>
  <c r="I89" i="30"/>
  <c r="F89" i="30"/>
  <c r="N88" i="30"/>
  <c r="M88" i="30"/>
  <c r="K88" i="30"/>
  <c r="J88" i="30"/>
  <c r="I88" i="30"/>
  <c r="H88" i="30"/>
  <c r="G88" i="30"/>
  <c r="E88" i="30"/>
  <c r="D88" i="30"/>
  <c r="O87" i="30"/>
  <c r="L87" i="30"/>
  <c r="I87" i="30"/>
  <c r="F87" i="30"/>
  <c r="O86" i="30"/>
  <c r="L86" i="30"/>
  <c r="I86" i="30"/>
  <c r="F86" i="30"/>
  <c r="C86" i="30"/>
  <c r="O85" i="30"/>
  <c r="L85" i="30"/>
  <c r="L83" i="30" s="1"/>
  <c r="I85" i="30"/>
  <c r="F85" i="30"/>
  <c r="C85" i="30" s="1"/>
  <c r="O84" i="30"/>
  <c r="L84" i="30"/>
  <c r="I84" i="30"/>
  <c r="C84" i="30" s="1"/>
  <c r="F84" i="30"/>
  <c r="F83" i="30" s="1"/>
  <c r="N83" i="30"/>
  <c r="M83" i="30"/>
  <c r="M82" i="30" s="1"/>
  <c r="K83" i="30"/>
  <c r="K82" i="30" s="1"/>
  <c r="J83" i="30"/>
  <c r="I83" i="30"/>
  <c r="H83" i="30"/>
  <c r="G83" i="30"/>
  <c r="G82" i="30" s="1"/>
  <c r="E83" i="30"/>
  <c r="E82" i="30" s="1"/>
  <c r="D83" i="30"/>
  <c r="N82" i="30"/>
  <c r="J82" i="30"/>
  <c r="H82" i="30"/>
  <c r="O81" i="30"/>
  <c r="O79" i="30" s="1"/>
  <c r="L81" i="30"/>
  <c r="I81" i="30"/>
  <c r="F81" i="30"/>
  <c r="C81" i="30"/>
  <c r="O80" i="30"/>
  <c r="L80" i="30"/>
  <c r="L79" i="30" s="1"/>
  <c r="I80" i="30"/>
  <c r="F80" i="30"/>
  <c r="F79" i="30" s="1"/>
  <c r="N79" i="30"/>
  <c r="M79" i="30"/>
  <c r="K79" i="30"/>
  <c r="J79" i="30"/>
  <c r="I79" i="30"/>
  <c r="H79" i="30"/>
  <c r="G79" i="30"/>
  <c r="E79" i="30"/>
  <c r="D79" i="30"/>
  <c r="O78" i="30"/>
  <c r="L78" i="30"/>
  <c r="I78" i="30"/>
  <c r="F78" i="30"/>
  <c r="C78" i="30" s="1"/>
  <c r="O77" i="30"/>
  <c r="O76" i="30" s="1"/>
  <c r="O75" i="30" s="1"/>
  <c r="L77" i="30"/>
  <c r="I77" i="30"/>
  <c r="I76" i="30" s="1"/>
  <c r="I75" i="30" s="1"/>
  <c r="F77" i="30"/>
  <c r="C77" i="30"/>
  <c r="N76" i="30"/>
  <c r="N75" i="30" s="1"/>
  <c r="N74" i="30" s="1"/>
  <c r="M76" i="30"/>
  <c r="L76" i="30"/>
  <c r="L75" i="30" s="1"/>
  <c r="K76" i="30"/>
  <c r="J76" i="30"/>
  <c r="J75" i="30" s="1"/>
  <c r="J74" i="30" s="1"/>
  <c r="H76" i="30"/>
  <c r="H75" i="30" s="1"/>
  <c r="H74" i="30" s="1"/>
  <c r="G76" i="30"/>
  <c r="F76" i="30"/>
  <c r="F75" i="30" s="1"/>
  <c r="E76" i="30"/>
  <c r="D76" i="30"/>
  <c r="D75" i="30" s="1"/>
  <c r="M75" i="30"/>
  <c r="M74" i="30" s="1"/>
  <c r="K75" i="30"/>
  <c r="K74" i="30" s="1"/>
  <c r="G75" i="30"/>
  <c r="G74" i="30" s="1"/>
  <c r="E75" i="30"/>
  <c r="O73" i="30"/>
  <c r="L73" i="30"/>
  <c r="I73" i="30"/>
  <c r="F73" i="30"/>
  <c r="C73" i="30"/>
  <c r="O72" i="30"/>
  <c r="L72" i="30"/>
  <c r="I72" i="30"/>
  <c r="F72" i="30"/>
  <c r="F68" i="30" s="1"/>
  <c r="O71" i="30"/>
  <c r="L71" i="30"/>
  <c r="I71" i="30"/>
  <c r="C71" i="30" s="1"/>
  <c r="F71" i="30"/>
  <c r="O70" i="30"/>
  <c r="L70" i="30"/>
  <c r="I70" i="30"/>
  <c r="F70" i="30"/>
  <c r="C70" i="30" s="1"/>
  <c r="O69" i="30"/>
  <c r="O68" i="30" s="1"/>
  <c r="L69" i="30"/>
  <c r="I69" i="30"/>
  <c r="I68" i="30" s="1"/>
  <c r="F69" i="30"/>
  <c r="C69" i="30"/>
  <c r="N68" i="30"/>
  <c r="M68" i="30"/>
  <c r="L68" i="30"/>
  <c r="L66" i="30" s="1"/>
  <c r="K68" i="30"/>
  <c r="J68" i="30"/>
  <c r="H68" i="30"/>
  <c r="H66" i="30" s="1"/>
  <c r="G68" i="30"/>
  <c r="E68" i="30"/>
  <c r="D68" i="30"/>
  <c r="D66" i="30" s="1"/>
  <c r="O67" i="30"/>
  <c r="L67" i="30"/>
  <c r="I67" i="30"/>
  <c r="C67" i="30" s="1"/>
  <c r="F67" i="30"/>
  <c r="N66" i="30"/>
  <c r="M66" i="30"/>
  <c r="K66" i="30"/>
  <c r="J66" i="30"/>
  <c r="G66" i="30"/>
  <c r="E66" i="30"/>
  <c r="O65" i="30"/>
  <c r="L65" i="30"/>
  <c r="I65" i="30"/>
  <c r="F65" i="30"/>
  <c r="C65" i="30"/>
  <c r="O64" i="30"/>
  <c r="L64" i="30"/>
  <c r="I64" i="30"/>
  <c r="F64" i="30"/>
  <c r="C64" i="30" s="1"/>
  <c r="O63" i="30"/>
  <c r="L63" i="30"/>
  <c r="I63" i="30"/>
  <c r="C63" i="30" s="1"/>
  <c r="F63" i="30"/>
  <c r="O62" i="30"/>
  <c r="L62" i="30"/>
  <c r="I62" i="30"/>
  <c r="F62" i="30"/>
  <c r="C62" i="30" s="1"/>
  <c r="O61" i="30"/>
  <c r="L61" i="30"/>
  <c r="I61" i="30"/>
  <c r="F61" i="30"/>
  <c r="C61" i="30"/>
  <c r="O60" i="30"/>
  <c r="L60" i="30"/>
  <c r="I60" i="30"/>
  <c r="F60" i="30"/>
  <c r="C60" i="30" s="1"/>
  <c r="O59" i="30"/>
  <c r="L59" i="30"/>
  <c r="I59" i="30"/>
  <c r="C59" i="30" s="1"/>
  <c r="F59" i="30"/>
  <c r="O58" i="30"/>
  <c r="L58" i="30"/>
  <c r="L57" i="30" s="1"/>
  <c r="I58" i="30"/>
  <c r="F58" i="30"/>
  <c r="C58" i="30" s="1"/>
  <c r="O57" i="30"/>
  <c r="N57" i="30"/>
  <c r="M57" i="30"/>
  <c r="K57" i="30"/>
  <c r="J57" i="30"/>
  <c r="H57" i="30"/>
  <c r="G57" i="30"/>
  <c r="E57" i="30"/>
  <c r="D57" i="30"/>
  <c r="O56" i="30"/>
  <c r="L56" i="30"/>
  <c r="I56" i="30"/>
  <c r="F56" i="30"/>
  <c r="C56" i="30" s="1"/>
  <c r="O55" i="30"/>
  <c r="O54" i="30" s="1"/>
  <c r="O53" i="30" s="1"/>
  <c r="L55" i="30"/>
  <c r="I55" i="30"/>
  <c r="C55" i="30" s="1"/>
  <c r="F55" i="30"/>
  <c r="N54" i="30"/>
  <c r="N53" i="30" s="1"/>
  <c r="N52" i="30" s="1"/>
  <c r="N51" i="30" s="1"/>
  <c r="M54" i="30"/>
  <c r="L54" i="30"/>
  <c r="L53" i="30" s="1"/>
  <c r="L52" i="30" s="1"/>
  <c r="K54" i="30"/>
  <c r="J54" i="30"/>
  <c r="J53" i="30" s="1"/>
  <c r="J52" i="30" s="1"/>
  <c r="H54" i="30"/>
  <c r="H53" i="30" s="1"/>
  <c r="H52" i="30" s="1"/>
  <c r="H51" i="30" s="1"/>
  <c r="H50" i="30" s="1"/>
  <c r="G54" i="30"/>
  <c r="F54" i="30"/>
  <c r="E54" i="30"/>
  <c r="D54" i="30"/>
  <c r="D53" i="30" s="1"/>
  <c r="M53" i="30"/>
  <c r="M52" i="30" s="1"/>
  <c r="M51" i="30" s="1"/>
  <c r="K53" i="30"/>
  <c r="K52" i="30" s="1"/>
  <c r="G53" i="30"/>
  <c r="G52" i="30" s="1"/>
  <c r="G51" i="30" s="1"/>
  <c r="G50" i="30" s="1"/>
  <c r="E53" i="30"/>
  <c r="E52" i="30" s="1"/>
  <c r="O46" i="30"/>
  <c r="C46" i="30"/>
  <c r="O45" i="30"/>
  <c r="C45" i="30"/>
  <c r="O44" i="30"/>
  <c r="N44" i="30"/>
  <c r="M44" i="30"/>
  <c r="C44" i="30"/>
  <c r="L43" i="30"/>
  <c r="I43" i="30"/>
  <c r="F43" i="30"/>
  <c r="C43" i="30"/>
  <c r="L42" i="30"/>
  <c r="K42" i="30"/>
  <c r="J42" i="30"/>
  <c r="I42" i="30"/>
  <c r="C42" i="30" s="1"/>
  <c r="H42" i="30"/>
  <c r="G42" i="30"/>
  <c r="F42" i="30"/>
  <c r="E42" i="30"/>
  <c r="D42" i="30"/>
  <c r="F41" i="30"/>
  <c r="C41" i="30"/>
  <c r="L40" i="30"/>
  <c r="C40" i="30"/>
  <c r="L39" i="30"/>
  <c r="C39" i="30"/>
  <c r="L38" i="30"/>
  <c r="C38" i="30"/>
  <c r="L37" i="30"/>
  <c r="C37" i="30"/>
  <c r="L36" i="30"/>
  <c r="K36" i="30"/>
  <c r="J36" i="30"/>
  <c r="C36" i="30"/>
  <c r="L35" i="30"/>
  <c r="C35" i="30"/>
  <c r="L34" i="30"/>
  <c r="L33" i="30" s="1"/>
  <c r="C33" i="30" s="1"/>
  <c r="C34" i="30"/>
  <c r="K33" i="30"/>
  <c r="J33" i="30"/>
  <c r="L32" i="30"/>
  <c r="C32" i="30"/>
  <c r="L31" i="30"/>
  <c r="K31" i="30"/>
  <c r="K26" i="30" s="1"/>
  <c r="J31" i="30"/>
  <c r="C31" i="30"/>
  <c r="L30" i="30"/>
  <c r="C30" i="30"/>
  <c r="L29" i="30"/>
  <c r="C29" i="30"/>
  <c r="L28" i="30"/>
  <c r="L27" i="30" s="1"/>
  <c r="C28" i="30"/>
  <c r="K27" i="30"/>
  <c r="J27" i="30"/>
  <c r="J26" i="30"/>
  <c r="F25" i="30"/>
  <c r="C25" i="30"/>
  <c r="I24" i="30"/>
  <c r="F24" i="30"/>
  <c r="C24" i="30" s="1"/>
  <c r="O23" i="30"/>
  <c r="L23" i="30"/>
  <c r="I23" i="30"/>
  <c r="C23" i="30" s="1"/>
  <c r="F23" i="30"/>
  <c r="O22" i="30"/>
  <c r="L22" i="30"/>
  <c r="L21" i="30" s="1"/>
  <c r="I22" i="30"/>
  <c r="F22" i="30"/>
  <c r="C22" i="30" s="1"/>
  <c r="O21" i="30"/>
  <c r="O287" i="30" s="1"/>
  <c r="N21" i="30"/>
  <c r="N287" i="30" s="1"/>
  <c r="N286" i="30" s="1"/>
  <c r="M21" i="30"/>
  <c r="M287" i="30" s="1"/>
  <c r="M286" i="30" s="1"/>
  <c r="K21" i="30"/>
  <c r="K287" i="30" s="1"/>
  <c r="K286" i="30" s="1"/>
  <c r="J21" i="30"/>
  <c r="J287" i="30" s="1"/>
  <c r="J286" i="30" s="1"/>
  <c r="H21" i="30"/>
  <c r="H287" i="30" s="1"/>
  <c r="H286" i="30" s="1"/>
  <c r="G21" i="30"/>
  <c r="G287" i="30" s="1"/>
  <c r="G286" i="30" s="1"/>
  <c r="E21" i="30"/>
  <c r="E287" i="30" s="1"/>
  <c r="E286" i="30" s="1"/>
  <c r="D21" i="30"/>
  <c r="D287" i="30" s="1"/>
  <c r="D286" i="30" s="1"/>
  <c r="N20" i="30"/>
  <c r="J20" i="30"/>
  <c r="H20" i="30"/>
  <c r="D20" i="30"/>
  <c r="G101" i="29"/>
  <c r="G100" i="29" s="1"/>
  <c r="F100" i="29"/>
  <c r="E100" i="29"/>
  <c r="G94" i="29"/>
  <c r="G93" i="29"/>
  <c r="G92" i="29"/>
  <c r="G91" i="29"/>
  <c r="G90" i="29"/>
  <c r="G89" i="29"/>
  <c r="G88" i="29"/>
  <c r="E88" i="29"/>
  <c r="G87" i="29"/>
  <c r="G86" i="29"/>
  <c r="G85" i="29"/>
  <c r="G84" i="29"/>
  <c r="G83" i="29"/>
  <c r="G82" i="29"/>
  <c r="G81" i="29"/>
  <c r="G80" i="29"/>
  <c r="G79" i="29"/>
  <c r="G78" i="29"/>
  <c r="G77" i="29"/>
  <c r="G76" i="29"/>
  <c r="G75" i="29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E61" i="29"/>
  <c r="G60" i="29"/>
  <c r="G59" i="29"/>
  <c r="G58" i="29"/>
  <c r="E57" i="29"/>
  <c r="G57" i="29" s="1"/>
  <c r="G56" i="29" s="1"/>
  <c r="F56" i="29"/>
  <c r="G50" i="29"/>
  <c r="E50" i="29"/>
  <c r="G49" i="29"/>
  <c r="G48" i="29"/>
  <c r="G46" i="29"/>
  <c r="G44" i="29"/>
  <c r="G43" i="29"/>
  <c r="G42" i="29"/>
  <c r="G39" i="29"/>
  <c r="G38" i="29"/>
  <c r="G37" i="29"/>
  <c r="G36" i="29"/>
  <c r="G35" i="29"/>
  <c r="G33" i="29"/>
  <c r="G32" i="29"/>
  <c r="E30" i="29"/>
  <c r="G30" i="29" s="1"/>
  <c r="G29" i="29"/>
  <c r="G28" i="29"/>
  <c r="G27" i="29"/>
  <c r="G26" i="29"/>
  <c r="G25" i="29"/>
  <c r="G23" i="29"/>
  <c r="G21" i="29"/>
  <c r="G19" i="29"/>
  <c r="G17" i="29"/>
  <c r="G16" i="29"/>
  <c r="G15" i="29"/>
  <c r="F13" i="29"/>
  <c r="E13" i="29"/>
  <c r="G13" i="29" l="1"/>
  <c r="G285" i="30"/>
  <c r="G49" i="30"/>
  <c r="F66" i="30"/>
  <c r="C68" i="30"/>
  <c r="L287" i="30"/>
  <c r="L286" i="30" s="1"/>
  <c r="L20" i="30"/>
  <c r="K51" i="30"/>
  <c r="O66" i="30"/>
  <c r="O52" i="30" s="1"/>
  <c r="E74" i="30"/>
  <c r="D74" i="30"/>
  <c r="D284" i="30" s="1"/>
  <c r="C79" i="30"/>
  <c r="C27" i="30"/>
  <c r="L26" i="30"/>
  <c r="C26" i="30" s="1"/>
  <c r="E51" i="30"/>
  <c r="D52" i="30"/>
  <c r="H285" i="30"/>
  <c r="H49" i="30"/>
  <c r="C75" i="30"/>
  <c r="E56" i="29"/>
  <c r="G20" i="30"/>
  <c r="K20" i="30"/>
  <c r="O20" i="30"/>
  <c r="F21" i="30"/>
  <c r="F53" i="30"/>
  <c r="I54" i="30"/>
  <c r="F57" i="30"/>
  <c r="C57" i="30" s="1"/>
  <c r="I66" i="30"/>
  <c r="C72" i="30"/>
  <c r="C76" i="30"/>
  <c r="C80" i="30"/>
  <c r="F88" i="30"/>
  <c r="C88" i="30" s="1"/>
  <c r="C89" i="30"/>
  <c r="C96" i="30"/>
  <c r="I94" i="30"/>
  <c r="I82" i="30" s="1"/>
  <c r="L102" i="30"/>
  <c r="L82" i="30" s="1"/>
  <c r="L74" i="30" s="1"/>
  <c r="L51" i="30" s="1"/>
  <c r="O129" i="30"/>
  <c r="C135" i="30"/>
  <c r="H284" i="30"/>
  <c r="C115" i="30"/>
  <c r="C116" i="30"/>
  <c r="I115" i="30"/>
  <c r="C245" i="30"/>
  <c r="E20" i="30"/>
  <c r="M20" i="30"/>
  <c r="C87" i="30"/>
  <c r="C103" i="30"/>
  <c r="C105" i="30"/>
  <c r="F102" i="30"/>
  <c r="C111" i="30"/>
  <c r="O121" i="30"/>
  <c r="C127" i="30"/>
  <c r="F164" i="30"/>
  <c r="C164" i="30" s="1"/>
  <c r="C165" i="30"/>
  <c r="L173" i="30"/>
  <c r="L172" i="30" s="1"/>
  <c r="J186" i="30"/>
  <c r="J51" i="30" s="1"/>
  <c r="J50" i="30" s="1"/>
  <c r="I21" i="30"/>
  <c r="I57" i="30"/>
  <c r="O83" i="30"/>
  <c r="O82" i="30" s="1"/>
  <c r="O74" i="30" s="1"/>
  <c r="C95" i="30"/>
  <c r="C97" i="30"/>
  <c r="F94" i="30"/>
  <c r="C104" i="30"/>
  <c r="I102" i="30"/>
  <c r="C107" i="30"/>
  <c r="C112" i="30"/>
  <c r="I111" i="30"/>
  <c r="C123" i="30"/>
  <c r="F121" i="30"/>
  <c r="C121" i="30" s="1"/>
  <c r="C125" i="30"/>
  <c r="C128" i="30"/>
  <c r="I127" i="30"/>
  <c r="L129" i="30"/>
  <c r="C159" i="30"/>
  <c r="F130" i="30"/>
  <c r="I135" i="30"/>
  <c r="C141" i="30"/>
  <c r="I143" i="30"/>
  <c r="C143" i="30" s="1"/>
  <c r="F150" i="30"/>
  <c r="I159" i="30"/>
  <c r="C169" i="30"/>
  <c r="F174" i="30"/>
  <c r="F178" i="30"/>
  <c r="I183" i="30"/>
  <c r="C183" i="30" s="1"/>
  <c r="E194" i="30"/>
  <c r="E193" i="30" s="1"/>
  <c r="O195" i="30"/>
  <c r="O204" i="30"/>
  <c r="C216" i="30"/>
  <c r="F215" i="30"/>
  <c r="O215" i="30"/>
  <c r="J229" i="30"/>
  <c r="I230" i="30"/>
  <c r="L237" i="30"/>
  <c r="L230" i="30" s="1"/>
  <c r="C252" i="30"/>
  <c r="F251" i="30"/>
  <c r="O250" i="30"/>
  <c r="C260" i="30"/>
  <c r="F259" i="30"/>
  <c r="L263" i="30"/>
  <c r="C187" i="30"/>
  <c r="J193" i="30"/>
  <c r="C208" i="30"/>
  <c r="F204" i="30"/>
  <c r="O230" i="30"/>
  <c r="O229" i="30" s="1"/>
  <c r="I234" i="30"/>
  <c r="C234" i="30" s="1"/>
  <c r="C235" i="30"/>
  <c r="J284" i="30"/>
  <c r="C272" i="30"/>
  <c r="F271" i="30"/>
  <c r="C271" i="30" s="1"/>
  <c r="G284" i="30"/>
  <c r="C283" i="30"/>
  <c r="I281" i="30"/>
  <c r="C281" i="30" s="1"/>
  <c r="C295" i="30"/>
  <c r="C188" i="30"/>
  <c r="N193" i="30"/>
  <c r="N50" i="30" s="1"/>
  <c r="C196" i="30"/>
  <c r="F195" i="30"/>
  <c r="C199" i="30"/>
  <c r="I197" i="30"/>
  <c r="C207" i="30"/>
  <c r="I204" i="30"/>
  <c r="I203" i="30" s="1"/>
  <c r="C222" i="30"/>
  <c r="C227" i="30"/>
  <c r="K230" i="30"/>
  <c r="K229" i="30" s="1"/>
  <c r="K193" i="30" s="1"/>
  <c r="C247" i="30"/>
  <c r="I245" i="30"/>
  <c r="L251" i="30"/>
  <c r="L250" i="30" s="1"/>
  <c r="M258" i="30"/>
  <c r="M229" i="30" s="1"/>
  <c r="L259" i="30"/>
  <c r="C264" i="30"/>
  <c r="F263" i="30"/>
  <c r="C263" i="30" s="1"/>
  <c r="L269" i="30"/>
  <c r="L268" i="30" s="1"/>
  <c r="C274" i="30"/>
  <c r="C280" i="30"/>
  <c r="F279" i="30"/>
  <c r="C279" i="30" s="1"/>
  <c r="O288" i="30"/>
  <c r="I130" i="30"/>
  <c r="I150" i="30"/>
  <c r="I174" i="30"/>
  <c r="I178" i="30"/>
  <c r="F191" i="30"/>
  <c r="L194" i="30"/>
  <c r="C214" i="30"/>
  <c r="F230" i="30"/>
  <c r="C232" i="30"/>
  <c r="C239" i="30"/>
  <c r="I237" i="30"/>
  <c r="C237" i="30" s="1"/>
  <c r="C242" i="30"/>
  <c r="I258" i="30"/>
  <c r="C266" i="30"/>
  <c r="N284" i="30"/>
  <c r="M269" i="30"/>
  <c r="M268" i="30" s="1"/>
  <c r="C276" i="30"/>
  <c r="F275" i="30"/>
  <c r="C275" i="30" s="1"/>
  <c r="C290" i="30"/>
  <c r="C292" i="30"/>
  <c r="F288" i="30"/>
  <c r="O286" i="30"/>
  <c r="C238" i="30"/>
  <c r="C246" i="30"/>
  <c r="C270" i="30"/>
  <c r="C282" i="30"/>
  <c r="L229" i="30" l="1"/>
  <c r="L284" i="30" s="1"/>
  <c r="O51" i="30"/>
  <c r="M284" i="30"/>
  <c r="M193" i="30"/>
  <c r="M50" i="30" s="1"/>
  <c r="J285" i="30"/>
  <c r="J49" i="30"/>
  <c r="N285" i="30"/>
  <c r="N49" i="30"/>
  <c r="C288" i="30"/>
  <c r="I173" i="30"/>
  <c r="I172" i="30" s="1"/>
  <c r="F269" i="30"/>
  <c r="C215" i="30"/>
  <c r="F173" i="30"/>
  <c r="C174" i="30"/>
  <c r="C94" i="30"/>
  <c r="I53" i="30"/>
  <c r="I52" i="30" s="1"/>
  <c r="D51" i="30"/>
  <c r="D50" i="30" s="1"/>
  <c r="C204" i="30"/>
  <c r="F203" i="30"/>
  <c r="C203" i="30" s="1"/>
  <c r="C251" i="30"/>
  <c r="F250" i="30"/>
  <c r="C250" i="30" s="1"/>
  <c r="I229" i="30"/>
  <c r="I287" i="30"/>
  <c r="I286" i="30" s="1"/>
  <c r="I20" i="30"/>
  <c r="F52" i="30"/>
  <c r="C53" i="30"/>
  <c r="E50" i="30"/>
  <c r="F82" i="30"/>
  <c r="C66" i="30"/>
  <c r="C191" i="30"/>
  <c r="F190" i="30"/>
  <c r="F229" i="30"/>
  <c r="C229" i="30" s="1"/>
  <c r="C230" i="30"/>
  <c r="I129" i="30"/>
  <c r="I74" i="30" s="1"/>
  <c r="I284" i="30" s="1"/>
  <c r="K284" i="30"/>
  <c r="C259" i="30"/>
  <c r="F258" i="30"/>
  <c r="O203" i="30"/>
  <c r="C102" i="30"/>
  <c r="F287" i="30"/>
  <c r="F20" i="30"/>
  <c r="C21" i="30"/>
  <c r="C83" i="30"/>
  <c r="C54" i="30"/>
  <c r="L258" i="30"/>
  <c r="C197" i="30"/>
  <c r="I195" i="30"/>
  <c r="I194" i="30" s="1"/>
  <c r="I193" i="30" s="1"/>
  <c r="E284" i="30"/>
  <c r="O194" i="30"/>
  <c r="C178" i="30"/>
  <c r="C150" i="30"/>
  <c r="F129" i="30"/>
  <c r="C129" i="30" s="1"/>
  <c r="C130" i="30"/>
  <c r="K50" i="30"/>
  <c r="K285" i="30" l="1"/>
  <c r="K49" i="30"/>
  <c r="D285" i="30"/>
  <c r="D49" i="30"/>
  <c r="F172" i="30"/>
  <c r="C172" i="30" s="1"/>
  <c r="C173" i="30"/>
  <c r="L193" i="30"/>
  <c r="L50" i="30" s="1"/>
  <c r="M285" i="30"/>
  <c r="M49" i="30"/>
  <c r="C190" i="30"/>
  <c r="F186" i="30"/>
  <c r="C186" i="30" s="1"/>
  <c r="O193" i="30"/>
  <c r="O284" i="30"/>
  <c r="I51" i="30"/>
  <c r="I50" i="30" s="1"/>
  <c r="E285" i="30"/>
  <c r="E49" i="30"/>
  <c r="C20" i="30"/>
  <c r="C258" i="30"/>
  <c r="F51" i="30"/>
  <c r="C52" i="30"/>
  <c r="F194" i="30"/>
  <c r="F268" i="30"/>
  <c r="C269" i="30"/>
  <c r="O50" i="30"/>
  <c r="C287" i="30"/>
  <c r="F286" i="30"/>
  <c r="C286" i="30" s="1"/>
  <c r="C82" i="30"/>
  <c r="F74" i="30"/>
  <c r="C74" i="30" s="1"/>
  <c r="C195" i="30"/>
  <c r="O285" i="30" l="1"/>
  <c r="O49" i="30"/>
  <c r="F193" i="30"/>
  <c r="C193" i="30" s="1"/>
  <c r="C194" i="30"/>
  <c r="C51" i="30"/>
  <c r="L285" i="30"/>
  <c r="L49" i="30"/>
  <c r="C268" i="30"/>
  <c r="F284" i="30"/>
  <c r="C284" i="30" s="1"/>
  <c r="I285" i="30"/>
  <c r="I49" i="30"/>
  <c r="F50" i="30" l="1"/>
  <c r="F285" i="30" l="1"/>
  <c r="C285" i="30" s="1"/>
  <c r="C50" i="30"/>
  <c r="F49" i="30"/>
  <c r="C49" i="30" s="1"/>
  <c r="E288" i="28" l="1"/>
  <c r="G288" i="28" s="1"/>
  <c r="G287" i="28" s="1"/>
  <c r="F287" i="28"/>
  <c r="G282" i="28"/>
  <c r="G281" i="28"/>
  <c r="G280" i="28" s="1"/>
  <c r="F280" i="28"/>
  <c r="E280" i="28"/>
  <c r="G275" i="28"/>
  <c r="G274" i="28"/>
  <c r="G273" i="28"/>
  <c r="G272" i="28"/>
  <c r="G271" i="28"/>
  <c r="G270" i="28"/>
  <c r="G269" i="28"/>
  <c r="G268" i="28"/>
  <c r="G267" i="28"/>
  <c r="G266" i="28"/>
  <c r="G265" i="28"/>
  <c r="G264" i="28"/>
  <c r="G263" i="28"/>
  <c r="G262" i="28"/>
  <c r="G261" i="28"/>
  <c r="G260" i="28"/>
  <c r="G259" i="28"/>
  <c r="G258" i="28"/>
  <c r="G257" i="28"/>
  <c r="G256" i="28"/>
  <c r="G255" i="28"/>
  <c r="G254" i="28"/>
  <c r="G253" i="28"/>
  <c r="G252" i="28"/>
  <c r="G251" i="28"/>
  <c r="G250" i="28"/>
  <c r="G249" i="28"/>
  <c r="G248" i="28"/>
  <c r="G247" i="28"/>
  <c r="G246" i="28"/>
  <c r="E245" i="28"/>
  <c r="G245" i="28" s="1"/>
  <c r="G244" i="28"/>
  <c r="E243" i="28"/>
  <c r="G243" i="28" s="1"/>
  <c r="G242" i="28"/>
  <c r="G241" i="28"/>
  <c r="G240" i="28"/>
  <c r="G239" i="28"/>
  <c r="G238" i="28"/>
  <c r="G237" i="28"/>
  <c r="G236" i="28"/>
  <c r="G235" i="28"/>
  <c r="G234" i="28"/>
  <c r="G233" i="28"/>
  <c r="G232" i="28"/>
  <c r="G231" i="28"/>
  <c r="G230" i="28"/>
  <c r="G229" i="28"/>
  <c r="G228" i="28"/>
  <c r="G227" i="28"/>
  <c r="G226" i="28"/>
  <c r="G225" i="28"/>
  <c r="G224" i="28"/>
  <c r="G223" i="28"/>
  <c r="G222" i="28"/>
  <c r="G221" i="28"/>
  <c r="G220" i="28"/>
  <c r="G219" i="28"/>
  <c r="G218" i="28"/>
  <c r="G217" i="28"/>
  <c r="G216" i="28"/>
  <c r="E215" i="28"/>
  <c r="G215" i="28" s="1"/>
  <c r="G206" i="28" s="1"/>
  <c r="G214" i="28"/>
  <c r="G213" i="28"/>
  <c r="G212" i="28"/>
  <c r="G211" i="28"/>
  <c r="G210" i="28"/>
  <c r="G209" i="28"/>
  <c r="G208" i="28"/>
  <c r="G207" i="28"/>
  <c r="F206" i="28"/>
  <c r="G201" i="28"/>
  <c r="G200" i="28"/>
  <c r="G199" i="28"/>
  <c r="G198" i="28"/>
  <c r="G197" i="28"/>
  <c r="G196" i="28"/>
  <c r="G195" i="28"/>
  <c r="G194" i="28"/>
  <c r="G193" i="28"/>
  <c r="G192" i="28"/>
  <c r="G191" i="28"/>
  <c r="G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G176" i="28"/>
  <c r="G175" i="28"/>
  <c r="G174" i="28"/>
  <c r="G173" i="28"/>
  <c r="G172" i="28"/>
  <c r="G171" i="28"/>
  <c r="G170" i="28"/>
  <c r="G169" i="28"/>
  <c r="G168" i="28"/>
  <c r="G167" i="28"/>
  <c r="G166" i="28"/>
  <c r="G165" i="28"/>
  <c r="G164" i="28"/>
  <c r="G163" i="28"/>
  <c r="G162" i="28"/>
  <c r="G161" i="28"/>
  <c r="G160" i="28"/>
  <c r="G159" i="28"/>
  <c r="G158" i="28"/>
  <c r="G157" i="28"/>
  <c r="G156" i="28"/>
  <c r="G155" i="28"/>
  <c r="G154" i="28"/>
  <c r="G153" i="28"/>
  <c r="G152" i="28"/>
  <c r="G151" i="28"/>
  <c r="G150" i="28"/>
  <c r="G149" i="28"/>
  <c r="G148" i="28"/>
  <c r="G147" i="28"/>
  <c r="G146" i="28"/>
  <c r="G145" i="28"/>
  <c r="G144" i="28"/>
  <c r="G143" i="28"/>
  <c r="G142" i="28"/>
  <c r="G141" i="28"/>
  <c r="G140" i="28"/>
  <c r="G137" i="28" s="1"/>
  <c r="G139" i="28"/>
  <c r="G138" i="28"/>
  <c r="F137" i="28"/>
  <c r="E137" i="28"/>
  <c r="G132" i="28"/>
  <c r="G131" i="28"/>
  <c r="G130" i="28"/>
  <c r="G129" i="28"/>
  <c r="G128" i="28"/>
  <c r="G127" i="28"/>
  <c r="G126" i="28"/>
  <c r="G125" i="28"/>
  <c r="G124" i="28"/>
  <c r="E123" i="28"/>
  <c r="G123" i="28" s="1"/>
  <c r="G122" i="28"/>
  <c r="E122" i="28"/>
  <c r="E121" i="28"/>
  <c r="G121" i="28" s="1"/>
  <c r="G120" i="28"/>
  <c r="G119" i="28"/>
  <c r="G118" i="28"/>
  <c r="G117" i="28"/>
  <c r="G116" i="28"/>
  <c r="G115" i="28"/>
  <c r="G114" i="28"/>
  <c r="G113" i="28"/>
  <c r="G112" i="28"/>
  <c r="G111" i="28"/>
  <c r="G110" i="28"/>
  <c r="G109" i="28"/>
  <c r="G108" i="28"/>
  <c r="G107" i="28"/>
  <c r="G106" i="28"/>
  <c r="G105" i="28"/>
  <c r="G104" i="28"/>
  <c r="G103" i="28"/>
  <c r="G102" i="28"/>
  <c r="G101" i="28"/>
  <c r="G100" i="28"/>
  <c r="G99" i="28"/>
  <c r="G98" i="28"/>
  <c r="G97" i="28"/>
  <c r="G96" i="28"/>
  <c r="E95" i="28"/>
  <c r="G95" i="28" s="1"/>
  <c r="G94" i="28"/>
  <c r="G93" i="28"/>
  <c r="E93" i="28"/>
  <c r="G92" i="28"/>
  <c r="G91" i="28"/>
  <c r="G90" i="28"/>
  <c r="G89" i="28"/>
  <c r="G87" i="28"/>
  <c r="G86" i="28"/>
  <c r="G85" i="28"/>
  <c r="G84" i="28"/>
  <c r="G83" i="28"/>
  <c r="G82" i="28"/>
  <c r="G81" i="28"/>
  <c r="G80" i="28"/>
  <c r="G79" i="28"/>
  <c r="G78" i="28"/>
  <c r="G77" i="28"/>
  <c r="G76" i="28"/>
  <c r="G75" i="28"/>
  <c r="G74" i="28"/>
  <c r="G73" i="28"/>
  <c r="G72" i="28"/>
  <c r="G71" i="28"/>
  <c r="G70" i="28"/>
  <c r="G69" i="28"/>
  <c r="G68" i="28"/>
  <c r="G67" i="28"/>
  <c r="G66" i="28"/>
  <c r="E66" i="28"/>
  <c r="G65" i="28"/>
  <c r="G64" i="28"/>
  <c r="G63" i="28"/>
  <c r="G62" i="28"/>
  <c r="G61" i="28"/>
  <c r="G60" i="28"/>
  <c r="G59" i="28"/>
  <c r="G58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E43" i="28"/>
  <c r="G42" i="28"/>
  <c r="G41" i="28"/>
  <c r="G40" i="28"/>
  <c r="E40" i="28"/>
  <c r="G39" i="28"/>
  <c r="G38" i="28"/>
  <c r="G37" i="28"/>
  <c r="E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G14" i="28"/>
  <c r="F12" i="28"/>
  <c r="E12" i="28"/>
  <c r="O296" i="27"/>
  <c r="L296" i="27"/>
  <c r="I296" i="27"/>
  <c r="F296" i="27"/>
  <c r="C296" i="27" s="1"/>
  <c r="O295" i="27"/>
  <c r="L295" i="27"/>
  <c r="I295" i="27"/>
  <c r="F295" i="27"/>
  <c r="C295" i="27" s="1"/>
  <c r="O294" i="27"/>
  <c r="L294" i="27"/>
  <c r="I294" i="27"/>
  <c r="F294" i="27"/>
  <c r="C294" i="27" s="1"/>
  <c r="O293" i="27"/>
  <c r="L293" i="27"/>
  <c r="I293" i="27"/>
  <c r="F293" i="27"/>
  <c r="C293" i="27"/>
  <c r="O292" i="27"/>
  <c r="L292" i="27"/>
  <c r="I292" i="27"/>
  <c r="F292" i="27"/>
  <c r="C292" i="27" s="1"/>
  <c r="O291" i="27"/>
  <c r="L291" i="27"/>
  <c r="I291" i="27"/>
  <c r="F291" i="27"/>
  <c r="C291" i="27" s="1"/>
  <c r="O290" i="27"/>
  <c r="L290" i="27"/>
  <c r="I290" i="27"/>
  <c r="F290" i="27"/>
  <c r="C290" i="27" s="1"/>
  <c r="O289" i="27"/>
  <c r="O288" i="27" s="1"/>
  <c r="C288" i="27" s="1"/>
  <c r="L289" i="27"/>
  <c r="I289" i="27"/>
  <c r="F289" i="27"/>
  <c r="C289" i="27"/>
  <c r="N288" i="27"/>
  <c r="M288" i="27"/>
  <c r="L288" i="27"/>
  <c r="K288" i="27"/>
  <c r="J288" i="27"/>
  <c r="I288" i="27"/>
  <c r="H288" i="27"/>
  <c r="G288" i="27"/>
  <c r="F288" i="27"/>
  <c r="E288" i="27"/>
  <c r="D288" i="27"/>
  <c r="O283" i="27"/>
  <c r="L283" i="27"/>
  <c r="I283" i="27"/>
  <c r="F283" i="27"/>
  <c r="C283" i="27"/>
  <c r="O282" i="27"/>
  <c r="L282" i="27"/>
  <c r="I282" i="27"/>
  <c r="F282" i="27"/>
  <c r="C282" i="27" s="1"/>
  <c r="O281" i="27"/>
  <c r="N281" i="27"/>
  <c r="M281" i="27"/>
  <c r="L281" i="27"/>
  <c r="K281" i="27"/>
  <c r="J281" i="27"/>
  <c r="I281" i="27"/>
  <c r="H281" i="27"/>
  <c r="G281" i="27"/>
  <c r="F281" i="27"/>
  <c r="E281" i="27"/>
  <c r="D281" i="27"/>
  <c r="C281" i="27"/>
  <c r="O280" i="27"/>
  <c r="L280" i="27"/>
  <c r="L279" i="27" s="1"/>
  <c r="I280" i="27"/>
  <c r="F280" i="27"/>
  <c r="F279" i="27" s="1"/>
  <c r="C279" i="27" s="1"/>
  <c r="O279" i="27"/>
  <c r="N279" i="27"/>
  <c r="M279" i="27"/>
  <c r="K279" i="27"/>
  <c r="J279" i="27"/>
  <c r="I279" i="27"/>
  <c r="H279" i="27"/>
  <c r="G279" i="27"/>
  <c r="E279" i="27"/>
  <c r="D279" i="27"/>
  <c r="O278" i="27"/>
  <c r="L278" i="27"/>
  <c r="I278" i="27"/>
  <c r="F278" i="27"/>
  <c r="C278" i="27" s="1"/>
  <c r="O277" i="27"/>
  <c r="L277" i="27"/>
  <c r="I277" i="27"/>
  <c r="C277" i="27" s="1"/>
  <c r="F277" i="27"/>
  <c r="O276" i="27"/>
  <c r="L276" i="27"/>
  <c r="L275" i="27" s="1"/>
  <c r="C275" i="27" s="1"/>
  <c r="I276" i="27"/>
  <c r="F276" i="27"/>
  <c r="C276" i="27" s="1"/>
  <c r="O275" i="27"/>
  <c r="N275" i="27"/>
  <c r="M275" i="27"/>
  <c r="K275" i="27"/>
  <c r="J275" i="27"/>
  <c r="I275" i="27"/>
  <c r="H275" i="27"/>
  <c r="G275" i="27"/>
  <c r="F275" i="27"/>
  <c r="E275" i="27"/>
  <c r="D275" i="27"/>
  <c r="O274" i="27"/>
  <c r="L274" i="27"/>
  <c r="I274" i="27"/>
  <c r="F274" i="27"/>
  <c r="C274" i="27" s="1"/>
  <c r="O273" i="27"/>
  <c r="L273" i="27"/>
  <c r="I273" i="27"/>
  <c r="C273" i="27" s="1"/>
  <c r="F273" i="27"/>
  <c r="O272" i="27"/>
  <c r="L272" i="27"/>
  <c r="L271" i="27" s="1"/>
  <c r="I272" i="27"/>
  <c r="F272" i="27"/>
  <c r="C272" i="27" s="1"/>
  <c r="O271" i="27"/>
  <c r="N271" i="27"/>
  <c r="M271" i="27"/>
  <c r="K271" i="27"/>
  <c r="J271" i="27"/>
  <c r="I271" i="27"/>
  <c r="H271" i="27"/>
  <c r="G271" i="27"/>
  <c r="F271" i="27"/>
  <c r="E271" i="27"/>
  <c r="D271" i="27"/>
  <c r="O270" i="27"/>
  <c r="L270" i="27"/>
  <c r="I270" i="27"/>
  <c r="F270" i="27"/>
  <c r="C270" i="27" s="1"/>
  <c r="O269" i="27"/>
  <c r="I269" i="27"/>
  <c r="E269" i="27"/>
  <c r="D269" i="27"/>
  <c r="O268" i="27"/>
  <c r="N268" i="27"/>
  <c r="M268" i="27"/>
  <c r="K268" i="27"/>
  <c r="J268" i="27"/>
  <c r="I268" i="27"/>
  <c r="H268" i="27"/>
  <c r="G268" i="27"/>
  <c r="E268" i="27"/>
  <c r="D268" i="27"/>
  <c r="O267" i="27"/>
  <c r="L267" i="27"/>
  <c r="I267" i="27"/>
  <c r="F267" i="27"/>
  <c r="C267" i="27"/>
  <c r="O266" i="27"/>
  <c r="L266" i="27"/>
  <c r="I266" i="27"/>
  <c r="F266" i="27"/>
  <c r="C266" i="27" s="1"/>
  <c r="O265" i="27"/>
  <c r="L265" i="27"/>
  <c r="I265" i="27"/>
  <c r="F265" i="27"/>
  <c r="C265" i="27"/>
  <c r="O264" i="27"/>
  <c r="L264" i="27"/>
  <c r="L263" i="27" s="1"/>
  <c r="C263" i="27" s="1"/>
  <c r="I264" i="27"/>
  <c r="F264" i="27"/>
  <c r="C264" i="27" s="1"/>
  <c r="O263" i="27"/>
  <c r="N263" i="27"/>
  <c r="M263" i="27"/>
  <c r="K263" i="27"/>
  <c r="J263" i="27"/>
  <c r="I263" i="27"/>
  <c r="H263" i="27"/>
  <c r="G263" i="27"/>
  <c r="F263" i="27"/>
  <c r="E263" i="27"/>
  <c r="D263" i="27"/>
  <c r="O262" i="27"/>
  <c r="L262" i="27"/>
  <c r="I262" i="27"/>
  <c r="F262" i="27"/>
  <c r="C262" i="27" s="1"/>
  <c r="O261" i="27"/>
  <c r="L261" i="27"/>
  <c r="I261" i="27"/>
  <c r="F261" i="27"/>
  <c r="C261" i="27"/>
  <c r="O260" i="27"/>
  <c r="L260" i="27"/>
  <c r="L259" i="27" s="1"/>
  <c r="L258" i="27" s="1"/>
  <c r="L229" i="27" s="1"/>
  <c r="I260" i="27"/>
  <c r="F260" i="27"/>
  <c r="C260" i="27" s="1"/>
  <c r="O259" i="27"/>
  <c r="N259" i="27"/>
  <c r="M259" i="27"/>
  <c r="M258" i="27" s="1"/>
  <c r="M229" i="27" s="1"/>
  <c r="M193" i="27" s="1"/>
  <c r="K259" i="27"/>
  <c r="J259" i="27"/>
  <c r="I259" i="27"/>
  <c r="I258" i="27" s="1"/>
  <c r="H259" i="27"/>
  <c r="G259" i="27"/>
  <c r="E259" i="27"/>
  <c r="E258" i="27" s="1"/>
  <c r="E229" i="27" s="1"/>
  <c r="D259" i="27"/>
  <c r="O258" i="27"/>
  <c r="N258" i="27"/>
  <c r="K258" i="27"/>
  <c r="J258" i="27"/>
  <c r="H258" i="27"/>
  <c r="G258" i="27"/>
  <c r="D258" i="27"/>
  <c r="O257" i="27"/>
  <c r="L257" i="27"/>
  <c r="I257" i="27"/>
  <c r="F257" i="27"/>
  <c r="C257" i="27"/>
  <c r="O256" i="27"/>
  <c r="L256" i="27"/>
  <c r="I256" i="27"/>
  <c r="F256" i="27"/>
  <c r="C256" i="27" s="1"/>
  <c r="O255" i="27"/>
  <c r="L255" i="27"/>
  <c r="I255" i="27"/>
  <c r="F255" i="27"/>
  <c r="C255" i="27"/>
  <c r="O254" i="27"/>
  <c r="L254" i="27"/>
  <c r="I254" i="27"/>
  <c r="F254" i="27"/>
  <c r="C254" i="27"/>
  <c r="O253" i="27"/>
  <c r="L253" i="27"/>
  <c r="I253" i="27"/>
  <c r="F253" i="27"/>
  <c r="C253" i="27" s="1"/>
  <c r="O252" i="27"/>
  <c r="L252" i="27"/>
  <c r="I252" i="27"/>
  <c r="F252" i="27"/>
  <c r="C252" i="27" s="1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O249" i="27"/>
  <c r="L249" i="27"/>
  <c r="I249" i="27"/>
  <c r="F249" i="27"/>
  <c r="C249" i="27"/>
  <c r="O248" i="27"/>
  <c r="L248" i="27"/>
  <c r="I248" i="27"/>
  <c r="F248" i="27"/>
  <c r="C248" i="27" s="1"/>
  <c r="O247" i="27"/>
  <c r="L247" i="27"/>
  <c r="I247" i="27"/>
  <c r="F247" i="27"/>
  <c r="C247" i="27" s="1"/>
  <c r="O246" i="27"/>
  <c r="L246" i="27"/>
  <c r="I246" i="27"/>
  <c r="I245" i="27" s="1"/>
  <c r="F246" i="27"/>
  <c r="C246" i="27"/>
  <c r="O245" i="27"/>
  <c r="N245" i="27"/>
  <c r="M245" i="27"/>
  <c r="L245" i="27"/>
  <c r="K245" i="27"/>
  <c r="J245" i="27"/>
  <c r="H245" i="27"/>
  <c r="G245" i="27"/>
  <c r="F245" i="27"/>
  <c r="E245" i="27"/>
  <c r="D245" i="27"/>
  <c r="O244" i="27"/>
  <c r="L244" i="27"/>
  <c r="I244" i="27"/>
  <c r="F244" i="27"/>
  <c r="C244" i="27" s="1"/>
  <c r="O243" i="27"/>
  <c r="L243" i="27"/>
  <c r="I243" i="27"/>
  <c r="F243" i="27"/>
  <c r="C243" i="27" s="1"/>
  <c r="O242" i="27"/>
  <c r="L242" i="27"/>
  <c r="I242" i="27"/>
  <c r="C242" i="27" s="1"/>
  <c r="F242" i="27"/>
  <c r="O241" i="27"/>
  <c r="L241" i="27"/>
  <c r="I241" i="27"/>
  <c r="F241" i="27"/>
  <c r="C241" i="27"/>
  <c r="O240" i="27"/>
  <c r="L240" i="27"/>
  <c r="I240" i="27"/>
  <c r="F240" i="27"/>
  <c r="C240" i="27" s="1"/>
  <c r="O239" i="27"/>
  <c r="L239" i="27"/>
  <c r="I239" i="27"/>
  <c r="F239" i="27"/>
  <c r="C239" i="27" s="1"/>
  <c r="O238" i="27"/>
  <c r="L238" i="27"/>
  <c r="I238" i="27"/>
  <c r="C238" i="27" s="1"/>
  <c r="F238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O236" i="27"/>
  <c r="L236" i="27"/>
  <c r="I236" i="27"/>
  <c r="F236" i="27"/>
  <c r="C236" i="27" s="1"/>
  <c r="O235" i="27"/>
  <c r="L235" i="27"/>
  <c r="I235" i="27"/>
  <c r="F235" i="27"/>
  <c r="C235" i="27" s="1"/>
  <c r="O234" i="27"/>
  <c r="N234" i="27"/>
  <c r="M234" i="27"/>
  <c r="L234" i="27"/>
  <c r="K234" i="27"/>
  <c r="J234" i="27"/>
  <c r="I234" i="27"/>
  <c r="H234" i="27"/>
  <c r="G234" i="27"/>
  <c r="F234" i="27"/>
  <c r="C234" i="27" s="1"/>
  <c r="E234" i="27"/>
  <c r="D234" i="27"/>
  <c r="O233" i="27"/>
  <c r="L233" i="27"/>
  <c r="I233" i="27"/>
  <c r="F233" i="27"/>
  <c r="C233" i="27"/>
  <c r="O232" i="27"/>
  <c r="N232" i="27"/>
  <c r="M232" i="27"/>
  <c r="L232" i="27"/>
  <c r="K232" i="27"/>
  <c r="J232" i="27"/>
  <c r="I232" i="27"/>
  <c r="H232" i="27"/>
  <c r="G232" i="27"/>
  <c r="F232" i="27"/>
  <c r="E232" i="27"/>
  <c r="D232" i="27"/>
  <c r="C232" i="27"/>
  <c r="O231" i="27"/>
  <c r="L231" i="27"/>
  <c r="I231" i="27"/>
  <c r="F231" i="27"/>
  <c r="C231" i="27" s="1"/>
  <c r="O230" i="27"/>
  <c r="N230" i="27"/>
  <c r="M230" i="27"/>
  <c r="L230" i="27"/>
  <c r="K230" i="27"/>
  <c r="J230" i="27"/>
  <c r="H230" i="27"/>
  <c r="G230" i="27"/>
  <c r="F230" i="27"/>
  <c r="E230" i="27"/>
  <c r="D230" i="27"/>
  <c r="O229" i="27"/>
  <c r="N229" i="27"/>
  <c r="K229" i="27"/>
  <c r="J229" i="27"/>
  <c r="H229" i="27"/>
  <c r="G229" i="27"/>
  <c r="D229" i="27"/>
  <c r="O228" i="27"/>
  <c r="L228" i="27"/>
  <c r="I228" i="27"/>
  <c r="F228" i="27"/>
  <c r="C228" i="27" s="1"/>
  <c r="O227" i="27"/>
  <c r="L227" i="27"/>
  <c r="I227" i="27"/>
  <c r="F227" i="27"/>
  <c r="C227" i="27" s="1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O225" i="27"/>
  <c r="L225" i="27"/>
  <c r="I225" i="27"/>
  <c r="F225" i="27"/>
  <c r="C225" i="27" s="1"/>
  <c r="O224" i="27"/>
  <c r="L224" i="27"/>
  <c r="I224" i="27"/>
  <c r="F224" i="27"/>
  <c r="C224" i="27" s="1"/>
  <c r="O223" i="27"/>
  <c r="L223" i="27"/>
  <c r="I223" i="27"/>
  <c r="F223" i="27"/>
  <c r="C223" i="27" s="1"/>
  <c r="O222" i="27"/>
  <c r="L222" i="27"/>
  <c r="I222" i="27"/>
  <c r="F222" i="27"/>
  <c r="C222" i="27"/>
  <c r="O221" i="27"/>
  <c r="L221" i="27"/>
  <c r="I221" i="27"/>
  <c r="F221" i="27"/>
  <c r="C221" i="27" s="1"/>
  <c r="O220" i="27"/>
  <c r="L220" i="27"/>
  <c r="I220" i="27"/>
  <c r="F220" i="27"/>
  <c r="C220" i="27" s="1"/>
  <c r="O219" i="27"/>
  <c r="L219" i="27"/>
  <c r="I219" i="27"/>
  <c r="F219" i="27"/>
  <c r="C219" i="27" s="1"/>
  <c r="O218" i="27"/>
  <c r="L218" i="27"/>
  <c r="I218" i="27"/>
  <c r="F218" i="27"/>
  <c r="C218" i="27"/>
  <c r="O217" i="27"/>
  <c r="L217" i="27"/>
  <c r="I217" i="27"/>
  <c r="F217" i="27"/>
  <c r="C217" i="27" s="1"/>
  <c r="O216" i="27"/>
  <c r="L216" i="27"/>
  <c r="I216" i="27"/>
  <c r="F216" i="27"/>
  <c r="C216" i="27" s="1"/>
  <c r="O215" i="27"/>
  <c r="N215" i="27"/>
  <c r="M215" i="27"/>
  <c r="L215" i="27"/>
  <c r="K215" i="27"/>
  <c r="J215" i="27"/>
  <c r="I215" i="27"/>
  <c r="H215" i="27"/>
  <c r="G215" i="27"/>
  <c r="F215" i="27"/>
  <c r="C215" i="27" s="1"/>
  <c r="E215" i="27"/>
  <c r="D215" i="27"/>
  <c r="O214" i="27"/>
  <c r="L214" i="27"/>
  <c r="I214" i="27"/>
  <c r="F214" i="27"/>
  <c r="C214" i="27"/>
  <c r="O213" i="27"/>
  <c r="L213" i="27"/>
  <c r="I213" i="27"/>
  <c r="F213" i="27"/>
  <c r="C213" i="27" s="1"/>
  <c r="O212" i="27"/>
  <c r="L212" i="27"/>
  <c r="I212" i="27"/>
  <c r="F212" i="27"/>
  <c r="C212" i="27"/>
  <c r="O211" i="27"/>
  <c r="L211" i="27"/>
  <c r="I211" i="27"/>
  <c r="F211" i="27"/>
  <c r="C211" i="27" s="1"/>
  <c r="O210" i="27"/>
  <c r="L210" i="27"/>
  <c r="I210" i="27"/>
  <c r="F210" i="27"/>
  <c r="C210" i="27" s="1"/>
  <c r="O209" i="27"/>
  <c r="L209" i="27"/>
  <c r="I209" i="27"/>
  <c r="F209" i="27"/>
  <c r="C209" i="27"/>
  <c r="O208" i="27"/>
  <c r="L208" i="27"/>
  <c r="I208" i="27"/>
  <c r="F208" i="27"/>
  <c r="C208" i="27" s="1"/>
  <c r="O207" i="27"/>
  <c r="L207" i="27"/>
  <c r="I207" i="27"/>
  <c r="F207" i="27"/>
  <c r="C207" i="27" s="1"/>
  <c r="O206" i="27"/>
  <c r="L206" i="27"/>
  <c r="I206" i="27"/>
  <c r="F206" i="27"/>
  <c r="C206" i="27" s="1"/>
  <c r="O205" i="27"/>
  <c r="L205" i="27"/>
  <c r="I205" i="27"/>
  <c r="F205" i="27"/>
  <c r="C205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O202" i="27"/>
  <c r="L202" i="27"/>
  <c r="I202" i="27"/>
  <c r="F202" i="27"/>
  <c r="C202" i="27" s="1"/>
  <c r="O201" i="27"/>
  <c r="L201" i="27"/>
  <c r="I201" i="27"/>
  <c r="F201" i="27"/>
  <c r="C201" i="27"/>
  <c r="O200" i="27"/>
  <c r="L200" i="27"/>
  <c r="I200" i="27"/>
  <c r="F200" i="27"/>
  <c r="C200" i="27" s="1"/>
  <c r="O199" i="27"/>
  <c r="L199" i="27"/>
  <c r="I199" i="27"/>
  <c r="C199" i="27" s="1"/>
  <c r="F199" i="27"/>
  <c r="O198" i="27"/>
  <c r="L198" i="27"/>
  <c r="I198" i="27"/>
  <c r="F198" i="27"/>
  <c r="C198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O196" i="27"/>
  <c r="L196" i="27"/>
  <c r="L195" i="27" s="1"/>
  <c r="I196" i="27"/>
  <c r="F196" i="27"/>
  <c r="C196" i="27" s="1"/>
  <c r="O195" i="27"/>
  <c r="N195" i="27"/>
  <c r="M195" i="27"/>
  <c r="K195" i="27"/>
  <c r="J195" i="27"/>
  <c r="I195" i="27"/>
  <c r="I194" i="27" s="1"/>
  <c r="H195" i="27"/>
  <c r="G195" i="27"/>
  <c r="F195" i="27"/>
  <c r="E195" i="27"/>
  <c r="E194" i="27" s="1"/>
  <c r="E193" i="27" s="1"/>
  <c r="D195" i="27"/>
  <c r="O194" i="27"/>
  <c r="N194" i="27"/>
  <c r="N193" i="27" s="1"/>
  <c r="M194" i="27"/>
  <c r="K194" i="27"/>
  <c r="J194" i="27"/>
  <c r="H194" i="27"/>
  <c r="G194" i="27"/>
  <c r="F194" i="27"/>
  <c r="D194" i="27"/>
  <c r="O193" i="27"/>
  <c r="K193" i="27"/>
  <c r="J193" i="27"/>
  <c r="H193" i="27"/>
  <c r="G193" i="27"/>
  <c r="D193" i="27"/>
  <c r="O192" i="27"/>
  <c r="L192" i="27"/>
  <c r="I192" i="27"/>
  <c r="F192" i="27"/>
  <c r="C192" i="27" s="1"/>
  <c r="O191" i="27"/>
  <c r="N191" i="27"/>
  <c r="M191" i="27"/>
  <c r="L191" i="27"/>
  <c r="K191" i="27"/>
  <c r="J191" i="27"/>
  <c r="I191" i="27"/>
  <c r="H191" i="27"/>
  <c r="G191" i="27"/>
  <c r="F191" i="27"/>
  <c r="C191" i="27" s="1"/>
  <c r="E191" i="27"/>
  <c r="D191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O189" i="27"/>
  <c r="L189" i="27"/>
  <c r="I189" i="27"/>
  <c r="F189" i="27"/>
  <c r="C189" i="27"/>
  <c r="O188" i="27"/>
  <c r="L188" i="27"/>
  <c r="I188" i="27"/>
  <c r="F188" i="27"/>
  <c r="C188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O185" i="27"/>
  <c r="L185" i="27"/>
  <c r="I185" i="27"/>
  <c r="F185" i="27"/>
  <c r="C185" i="27" s="1"/>
  <c r="O184" i="27"/>
  <c r="L184" i="27"/>
  <c r="I184" i="27"/>
  <c r="I183" i="27" s="1"/>
  <c r="F184" i="27"/>
  <c r="C184" i="27"/>
  <c r="O183" i="27"/>
  <c r="N183" i="27"/>
  <c r="M183" i="27"/>
  <c r="L183" i="27"/>
  <c r="K183" i="27"/>
  <c r="J183" i="27"/>
  <c r="H183" i="27"/>
  <c r="G183" i="27"/>
  <c r="F183" i="27"/>
  <c r="E183" i="27"/>
  <c r="D183" i="27"/>
  <c r="O182" i="27"/>
  <c r="L182" i="27"/>
  <c r="I182" i="27"/>
  <c r="F182" i="27"/>
  <c r="C182" i="27" s="1"/>
  <c r="O181" i="27"/>
  <c r="L181" i="27"/>
  <c r="I181" i="27"/>
  <c r="F181" i="27"/>
  <c r="C181" i="27" s="1"/>
  <c r="O180" i="27"/>
  <c r="L180" i="27"/>
  <c r="I180" i="27"/>
  <c r="C180" i="27" s="1"/>
  <c r="F180" i="27"/>
  <c r="O179" i="27"/>
  <c r="L179" i="27"/>
  <c r="I179" i="27"/>
  <c r="F179" i="27"/>
  <c r="F178" i="27" s="1"/>
  <c r="C178" i="27" s="1"/>
  <c r="C179" i="27"/>
  <c r="O178" i="27"/>
  <c r="N178" i="27"/>
  <c r="M178" i="27"/>
  <c r="L178" i="27"/>
  <c r="K178" i="27"/>
  <c r="J178" i="27"/>
  <c r="I178" i="27"/>
  <c r="H178" i="27"/>
  <c r="G178" i="27"/>
  <c r="E178" i="27"/>
  <c r="D178" i="27"/>
  <c r="O177" i="27"/>
  <c r="L177" i="27"/>
  <c r="I177" i="27"/>
  <c r="F177" i="27"/>
  <c r="C177" i="27" s="1"/>
  <c r="O176" i="27"/>
  <c r="L176" i="27"/>
  <c r="I176" i="27"/>
  <c r="F176" i="27"/>
  <c r="C176" i="27"/>
  <c r="O175" i="27"/>
  <c r="L175" i="27"/>
  <c r="I175" i="27"/>
  <c r="F175" i="27"/>
  <c r="C175" i="27" s="1"/>
  <c r="O174" i="27"/>
  <c r="N174" i="27"/>
  <c r="M174" i="27"/>
  <c r="L174" i="27"/>
  <c r="K174" i="27"/>
  <c r="J174" i="27"/>
  <c r="I174" i="27"/>
  <c r="H174" i="27"/>
  <c r="G174" i="27"/>
  <c r="E174" i="27"/>
  <c r="D174" i="27"/>
  <c r="O173" i="27"/>
  <c r="N173" i="27"/>
  <c r="M173" i="27"/>
  <c r="L173" i="27"/>
  <c r="K173" i="27"/>
  <c r="J173" i="27"/>
  <c r="I173" i="27"/>
  <c r="H173" i="27"/>
  <c r="G173" i="27"/>
  <c r="E173" i="27"/>
  <c r="D173" i="27"/>
  <c r="O172" i="27"/>
  <c r="N172" i="27"/>
  <c r="M172" i="27"/>
  <c r="L172" i="27"/>
  <c r="K172" i="27"/>
  <c r="J172" i="27"/>
  <c r="H172" i="27"/>
  <c r="G172" i="27"/>
  <c r="E172" i="27"/>
  <c r="D172" i="27"/>
  <c r="O171" i="27"/>
  <c r="L171" i="27"/>
  <c r="I171" i="27"/>
  <c r="F171" i="27"/>
  <c r="C171" i="27" s="1"/>
  <c r="O170" i="27"/>
  <c r="L170" i="27"/>
  <c r="I170" i="27"/>
  <c r="F170" i="27"/>
  <c r="C170" i="27" s="1"/>
  <c r="O169" i="27"/>
  <c r="L169" i="27"/>
  <c r="I169" i="27"/>
  <c r="F169" i="27"/>
  <c r="C169" i="27" s="1"/>
  <c r="O168" i="27"/>
  <c r="L168" i="27"/>
  <c r="I168" i="27"/>
  <c r="F168" i="27"/>
  <c r="C168" i="27"/>
  <c r="O167" i="27"/>
  <c r="L167" i="27"/>
  <c r="I167" i="27"/>
  <c r="F167" i="27"/>
  <c r="C167" i="27" s="1"/>
  <c r="O166" i="27"/>
  <c r="L166" i="27"/>
  <c r="I166" i="27"/>
  <c r="F166" i="27"/>
  <c r="C166" i="27" s="1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O163" i="27"/>
  <c r="L163" i="27"/>
  <c r="I163" i="27"/>
  <c r="F163" i="27"/>
  <c r="C163" i="27" s="1"/>
  <c r="O162" i="27"/>
  <c r="L162" i="27"/>
  <c r="I162" i="27"/>
  <c r="F162" i="27"/>
  <c r="C162" i="27" s="1"/>
  <c r="O161" i="27"/>
  <c r="L161" i="27"/>
  <c r="I161" i="27"/>
  <c r="F161" i="27"/>
  <c r="C161" i="27"/>
  <c r="O160" i="27"/>
  <c r="L160" i="27"/>
  <c r="I160" i="27"/>
  <c r="F160" i="27"/>
  <c r="C160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O158" i="27"/>
  <c r="L158" i="27"/>
  <c r="I158" i="27"/>
  <c r="F158" i="27"/>
  <c r="C158" i="27" s="1"/>
  <c r="O157" i="27"/>
  <c r="L157" i="27"/>
  <c r="I157" i="27"/>
  <c r="F157" i="27"/>
  <c r="C157" i="27"/>
  <c r="O156" i="27"/>
  <c r="L156" i="27"/>
  <c r="I156" i="27"/>
  <c r="F156" i="27"/>
  <c r="C156" i="27" s="1"/>
  <c r="O155" i="27"/>
  <c r="L155" i="27"/>
  <c r="I155" i="27"/>
  <c r="F155" i="27"/>
  <c r="C155" i="27" s="1"/>
  <c r="O154" i="27"/>
  <c r="L154" i="27"/>
  <c r="I154" i="27"/>
  <c r="F154" i="27"/>
  <c r="C154" i="27" s="1"/>
  <c r="O153" i="27"/>
  <c r="L153" i="27"/>
  <c r="I153" i="27"/>
  <c r="F153" i="27"/>
  <c r="C153" i="27"/>
  <c r="O152" i="27"/>
  <c r="L152" i="27"/>
  <c r="I152" i="27"/>
  <c r="F152" i="27"/>
  <c r="C152" i="27" s="1"/>
  <c r="O151" i="27"/>
  <c r="O150" i="27" s="1"/>
  <c r="L151" i="27"/>
  <c r="I151" i="27"/>
  <c r="F151" i="27"/>
  <c r="C151" i="27" s="1"/>
  <c r="N150" i="27"/>
  <c r="M150" i="27"/>
  <c r="L150" i="27"/>
  <c r="K150" i="27"/>
  <c r="J150" i="27"/>
  <c r="I150" i="27"/>
  <c r="H150" i="27"/>
  <c r="G150" i="27"/>
  <c r="F150" i="27"/>
  <c r="C150" i="27" s="1"/>
  <c r="E150" i="27"/>
  <c r="D150" i="27"/>
  <c r="O149" i="27"/>
  <c r="L149" i="27"/>
  <c r="I149" i="27"/>
  <c r="F149" i="27"/>
  <c r="C149" i="27"/>
  <c r="O148" i="27"/>
  <c r="L148" i="27"/>
  <c r="I148" i="27"/>
  <c r="F148" i="27"/>
  <c r="C148" i="27" s="1"/>
  <c r="O147" i="27"/>
  <c r="L147" i="27"/>
  <c r="I147" i="27"/>
  <c r="F147" i="27"/>
  <c r="C147" i="27" s="1"/>
  <c r="O146" i="27"/>
  <c r="L146" i="27"/>
  <c r="I146" i="27"/>
  <c r="F146" i="27"/>
  <c r="C146" i="27" s="1"/>
  <c r="O145" i="27"/>
  <c r="L145" i="27"/>
  <c r="I145" i="27"/>
  <c r="F145" i="27"/>
  <c r="C145" i="27"/>
  <c r="O144" i="27"/>
  <c r="O143" i="27" s="1"/>
  <c r="L144" i="27"/>
  <c r="I144" i="27"/>
  <c r="F144" i="27"/>
  <c r="C144" i="27" s="1"/>
  <c r="N143" i="27"/>
  <c r="M143" i="27"/>
  <c r="L143" i="27"/>
  <c r="K143" i="27"/>
  <c r="J143" i="27"/>
  <c r="I143" i="27"/>
  <c r="H143" i="27"/>
  <c r="G143" i="27"/>
  <c r="E143" i="27"/>
  <c r="D143" i="27"/>
  <c r="O142" i="27"/>
  <c r="L142" i="27"/>
  <c r="I142" i="27"/>
  <c r="F142" i="27"/>
  <c r="C142" i="27" s="1"/>
  <c r="O141" i="27"/>
  <c r="O140" i="27" s="1"/>
  <c r="C140" i="27" s="1"/>
  <c r="L141" i="27"/>
  <c r="I141" i="27"/>
  <c r="F141" i="27"/>
  <c r="C141" i="27"/>
  <c r="N140" i="27"/>
  <c r="M140" i="27"/>
  <c r="L140" i="27"/>
  <c r="K140" i="27"/>
  <c r="J140" i="27"/>
  <c r="I140" i="27"/>
  <c r="H140" i="27"/>
  <c r="G140" i="27"/>
  <c r="F140" i="27"/>
  <c r="E140" i="27"/>
  <c r="D140" i="27"/>
  <c r="O139" i="27"/>
  <c r="L139" i="27"/>
  <c r="I139" i="27"/>
  <c r="F139" i="27"/>
  <c r="C139" i="27" s="1"/>
  <c r="O138" i="27"/>
  <c r="L138" i="27"/>
  <c r="I138" i="27"/>
  <c r="F138" i="27"/>
  <c r="C138" i="27" s="1"/>
  <c r="O137" i="27"/>
  <c r="L137" i="27"/>
  <c r="I137" i="27"/>
  <c r="F137" i="27"/>
  <c r="C137" i="27"/>
  <c r="O136" i="27"/>
  <c r="L136" i="27"/>
  <c r="I136" i="27"/>
  <c r="F136" i="27"/>
  <c r="C136" i="27" s="1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O134" i="27"/>
  <c r="L134" i="27"/>
  <c r="I134" i="27"/>
  <c r="F134" i="27"/>
  <c r="C134" i="27" s="1"/>
  <c r="O133" i="27"/>
  <c r="L133" i="27"/>
  <c r="I133" i="27"/>
  <c r="F133" i="27"/>
  <c r="C133" i="27"/>
  <c r="O132" i="27"/>
  <c r="L132" i="27"/>
  <c r="I132" i="27"/>
  <c r="F132" i="27"/>
  <c r="C132" i="27" s="1"/>
  <c r="O131" i="27"/>
  <c r="O130" i="27" s="1"/>
  <c r="O129" i="27" s="1"/>
  <c r="L131" i="27"/>
  <c r="I131" i="27"/>
  <c r="F131" i="27"/>
  <c r="C131" i="27"/>
  <c r="N130" i="27"/>
  <c r="M130" i="27"/>
  <c r="L130" i="27"/>
  <c r="K130" i="27"/>
  <c r="J130" i="27"/>
  <c r="I130" i="27"/>
  <c r="H130" i="27"/>
  <c r="G130" i="27"/>
  <c r="F130" i="27"/>
  <c r="E130" i="27"/>
  <c r="D130" i="27"/>
  <c r="N129" i="27"/>
  <c r="M129" i="27"/>
  <c r="L129" i="27"/>
  <c r="K129" i="27"/>
  <c r="J129" i="27"/>
  <c r="I129" i="27"/>
  <c r="H129" i="27"/>
  <c r="G129" i="27"/>
  <c r="E129" i="27"/>
  <c r="D129" i="27"/>
  <c r="O128" i="27"/>
  <c r="L128" i="27"/>
  <c r="I128" i="27"/>
  <c r="F128" i="27"/>
  <c r="C128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O126" i="27"/>
  <c r="L126" i="27"/>
  <c r="I126" i="27"/>
  <c r="F126" i="27"/>
  <c r="C126" i="27" s="1"/>
  <c r="O125" i="27"/>
  <c r="L125" i="27"/>
  <c r="I125" i="27"/>
  <c r="C125" i="27" s="1"/>
  <c r="F125" i="27"/>
  <c r="O124" i="27"/>
  <c r="L124" i="27"/>
  <c r="I124" i="27"/>
  <c r="F124" i="27"/>
  <c r="C124" i="27"/>
  <c r="O123" i="27"/>
  <c r="L123" i="27"/>
  <c r="I123" i="27"/>
  <c r="F123" i="27"/>
  <c r="C123" i="27" s="1"/>
  <c r="O122" i="27"/>
  <c r="L122" i="27"/>
  <c r="I122" i="27"/>
  <c r="F122" i="27"/>
  <c r="C122" i="27" s="1"/>
  <c r="O121" i="27"/>
  <c r="N121" i="27"/>
  <c r="M121" i="27"/>
  <c r="L121" i="27"/>
  <c r="K121" i="27"/>
  <c r="J121" i="27"/>
  <c r="I121" i="27"/>
  <c r="H121" i="27"/>
  <c r="G121" i="27"/>
  <c r="F121" i="27"/>
  <c r="C121" i="27" s="1"/>
  <c r="E121" i="27"/>
  <c r="D121" i="27"/>
  <c r="O120" i="27"/>
  <c r="L120" i="27"/>
  <c r="I120" i="27"/>
  <c r="F120" i="27"/>
  <c r="C120" i="27"/>
  <c r="O119" i="27"/>
  <c r="L119" i="27"/>
  <c r="I119" i="27"/>
  <c r="F119" i="27"/>
  <c r="C119" i="27" s="1"/>
  <c r="O118" i="27"/>
  <c r="L118" i="27"/>
  <c r="I118" i="27"/>
  <c r="F118" i="27"/>
  <c r="C118" i="27" s="1"/>
  <c r="O117" i="27"/>
  <c r="L117" i="27"/>
  <c r="I117" i="27"/>
  <c r="F117" i="27"/>
  <c r="C117" i="27"/>
  <c r="O116" i="27"/>
  <c r="O115" i="27" s="1"/>
  <c r="C115" i="27" s="1"/>
  <c r="L116" i="27"/>
  <c r="I116" i="27"/>
  <c r="F116" i="27"/>
  <c r="C116" i="27"/>
  <c r="N115" i="27"/>
  <c r="M115" i="27"/>
  <c r="L115" i="27"/>
  <c r="K115" i="27"/>
  <c r="J115" i="27"/>
  <c r="I115" i="27"/>
  <c r="H115" i="27"/>
  <c r="G115" i="27"/>
  <c r="F115" i="27"/>
  <c r="E115" i="27"/>
  <c r="D115" i="27"/>
  <c r="O114" i="27"/>
  <c r="L114" i="27"/>
  <c r="I114" i="27"/>
  <c r="F114" i="27"/>
  <c r="C114" i="27" s="1"/>
  <c r="O113" i="27"/>
  <c r="L113" i="27"/>
  <c r="I113" i="27"/>
  <c r="C113" i="27" s="1"/>
  <c r="F113" i="27"/>
  <c r="O112" i="27"/>
  <c r="L112" i="27"/>
  <c r="I112" i="27"/>
  <c r="F112" i="27"/>
  <c r="C112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O110" i="27"/>
  <c r="L110" i="27"/>
  <c r="I110" i="27"/>
  <c r="F110" i="27"/>
  <c r="C110" i="27" s="1"/>
  <c r="O109" i="27"/>
  <c r="L109" i="27"/>
  <c r="I109" i="27"/>
  <c r="C109" i="27" s="1"/>
  <c r="F109" i="27"/>
  <c r="O108" i="27"/>
  <c r="L108" i="27"/>
  <c r="I108" i="27"/>
  <c r="F108" i="27"/>
  <c r="C108" i="27"/>
  <c r="O107" i="27"/>
  <c r="L107" i="27"/>
  <c r="I107" i="27"/>
  <c r="F107" i="27"/>
  <c r="C107" i="27" s="1"/>
  <c r="O106" i="27"/>
  <c r="L106" i="27"/>
  <c r="I106" i="27"/>
  <c r="F106" i="27"/>
  <c r="C106" i="27" s="1"/>
  <c r="O105" i="27"/>
  <c r="L105" i="27"/>
  <c r="I105" i="27"/>
  <c r="C105" i="27" s="1"/>
  <c r="F105" i="27"/>
  <c r="O104" i="27"/>
  <c r="L104" i="27"/>
  <c r="I104" i="27"/>
  <c r="F104" i="27"/>
  <c r="C104" i="27"/>
  <c r="O103" i="27"/>
  <c r="O102" i="27" s="1"/>
  <c r="L103" i="27"/>
  <c r="I103" i="27"/>
  <c r="F103" i="27"/>
  <c r="C103" i="27" s="1"/>
  <c r="N102" i="27"/>
  <c r="M102" i="27"/>
  <c r="L102" i="27"/>
  <c r="K102" i="27"/>
  <c r="J102" i="27"/>
  <c r="I102" i="27"/>
  <c r="H102" i="27"/>
  <c r="G102" i="27"/>
  <c r="E102" i="27"/>
  <c r="D102" i="27"/>
  <c r="O101" i="27"/>
  <c r="L101" i="27"/>
  <c r="I101" i="27"/>
  <c r="C101" i="27" s="1"/>
  <c r="F101" i="27"/>
  <c r="O100" i="27"/>
  <c r="L100" i="27"/>
  <c r="I100" i="27"/>
  <c r="F100" i="27"/>
  <c r="C100" i="27"/>
  <c r="O99" i="27"/>
  <c r="L99" i="27"/>
  <c r="I99" i="27"/>
  <c r="F99" i="27"/>
  <c r="C99" i="27" s="1"/>
  <c r="O98" i="27"/>
  <c r="L98" i="27"/>
  <c r="I98" i="27"/>
  <c r="F98" i="27"/>
  <c r="C98" i="27" s="1"/>
  <c r="O97" i="27"/>
  <c r="L97" i="27"/>
  <c r="I97" i="27"/>
  <c r="C97" i="27" s="1"/>
  <c r="F97" i="27"/>
  <c r="O96" i="27"/>
  <c r="L96" i="27"/>
  <c r="I96" i="27"/>
  <c r="F96" i="27"/>
  <c r="C96" i="27"/>
  <c r="O95" i="27"/>
  <c r="O94" i="27" s="1"/>
  <c r="O82" i="27" s="1"/>
  <c r="L95" i="27"/>
  <c r="I95" i="27"/>
  <c r="F95" i="27"/>
  <c r="C95" i="27" s="1"/>
  <c r="N94" i="27"/>
  <c r="M94" i="27"/>
  <c r="L94" i="27"/>
  <c r="K94" i="27"/>
  <c r="J94" i="27"/>
  <c r="I94" i="27"/>
  <c r="H94" i="27"/>
  <c r="G94" i="27"/>
  <c r="E94" i="27"/>
  <c r="D94" i="27"/>
  <c r="O93" i="27"/>
  <c r="L93" i="27"/>
  <c r="I93" i="27"/>
  <c r="C93" i="27" s="1"/>
  <c r="F93" i="27"/>
  <c r="O92" i="27"/>
  <c r="L92" i="27"/>
  <c r="I92" i="27"/>
  <c r="F92" i="27"/>
  <c r="C92" i="27"/>
  <c r="O91" i="27"/>
  <c r="L91" i="27"/>
  <c r="I91" i="27"/>
  <c r="F91" i="27"/>
  <c r="C91" i="27" s="1"/>
  <c r="O90" i="27"/>
  <c r="L90" i="27"/>
  <c r="I90" i="27"/>
  <c r="F90" i="27"/>
  <c r="C90" i="27" s="1"/>
  <c r="O89" i="27"/>
  <c r="L89" i="27"/>
  <c r="L88" i="27" s="1"/>
  <c r="L82" i="27" s="1"/>
  <c r="L74" i="27" s="1"/>
  <c r="I89" i="27"/>
  <c r="I88" i="27" s="1"/>
  <c r="F89" i="27"/>
  <c r="O88" i="27"/>
  <c r="N88" i="27"/>
  <c r="M88" i="27"/>
  <c r="K88" i="27"/>
  <c r="J88" i="27"/>
  <c r="H88" i="27"/>
  <c r="G88" i="27"/>
  <c r="F88" i="27"/>
  <c r="E88" i="27"/>
  <c r="D88" i="27"/>
  <c r="O87" i="27"/>
  <c r="L87" i="27"/>
  <c r="I87" i="27"/>
  <c r="F87" i="27"/>
  <c r="C87" i="27" s="1"/>
  <c r="O86" i="27"/>
  <c r="L86" i="27"/>
  <c r="I86" i="27"/>
  <c r="F86" i="27"/>
  <c r="C86" i="27" s="1"/>
  <c r="O85" i="27"/>
  <c r="L85" i="27"/>
  <c r="I85" i="27"/>
  <c r="C85" i="27" s="1"/>
  <c r="F85" i="27"/>
  <c r="O84" i="27"/>
  <c r="L84" i="27"/>
  <c r="I84" i="27"/>
  <c r="F84" i="27"/>
  <c r="C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N82" i="27"/>
  <c r="M82" i="27"/>
  <c r="K82" i="27"/>
  <c r="J82" i="27"/>
  <c r="H82" i="27"/>
  <c r="G82" i="27"/>
  <c r="E82" i="27"/>
  <c r="D82" i="27"/>
  <c r="O81" i="27"/>
  <c r="L81" i="27"/>
  <c r="I81" i="27"/>
  <c r="F81" i="27"/>
  <c r="C81" i="27"/>
  <c r="O80" i="27"/>
  <c r="L80" i="27"/>
  <c r="I80" i="27"/>
  <c r="F80" i="27"/>
  <c r="C80" i="27" s="1"/>
  <c r="O79" i="27"/>
  <c r="N79" i="27"/>
  <c r="M79" i="27"/>
  <c r="L79" i="27"/>
  <c r="K79" i="27"/>
  <c r="J79" i="27"/>
  <c r="I79" i="27"/>
  <c r="H79" i="27"/>
  <c r="G79" i="27"/>
  <c r="F79" i="27"/>
  <c r="E79" i="27"/>
  <c r="D79" i="27"/>
  <c r="C79" i="27"/>
  <c r="O78" i="27"/>
  <c r="L78" i="27"/>
  <c r="I78" i="27"/>
  <c r="F78" i="27"/>
  <c r="C78" i="27" s="1"/>
  <c r="O77" i="27"/>
  <c r="L77" i="27"/>
  <c r="I77" i="27"/>
  <c r="I76" i="27" s="1"/>
  <c r="F77" i="27"/>
  <c r="C77" i="27"/>
  <c r="O76" i="27"/>
  <c r="N76" i="27"/>
  <c r="N75" i="27" s="1"/>
  <c r="N74" i="27" s="1"/>
  <c r="M76" i="27"/>
  <c r="L76" i="27"/>
  <c r="K76" i="27"/>
  <c r="J76" i="27"/>
  <c r="J75" i="27" s="1"/>
  <c r="J74" i="27" s="1"/>
  <c r="H76" i="27"/>
  <c r="G76" i="27"/>
  <c r="F76" i="27"/>
  <c r="F75" i="27" s="1"/>
  <c r="E76" i="27"/>
  <c r="D76" i="27"/>
  <c r="O75" i="27"/>
  <c r="M75" i="27"/>
  <c r="L75" i="27"/>
  <c r="K75" i="27"/>
  <c r="H75" i="27"/>
  <c r="G75" i="27"/>
  <c r="E75" i="27"/>
  <c r="D75" i="27"/>
  <c r="M74" i="27"/>
  <c r="K74" i="27"/>
  <c r="H74" i="27"/>
  <c r="G74" i="27"/>
  <c r="E74" i="27"/>
  <c r="D74" i="27"/>
  <c r="O73" i="27"/>
  <c r="L73" i="27"/>
  <c r="I73" i="27"/>
  <c r="C73" i="27" s="1"/>
  <c r="F73" i="27"/>
  <c r="O72" i="27"/>
  <c r="L72" i="27"/>
  <c r="I72" i="27"/>
  <c r="F72" i="27"/>
  <c r="C72" i="27"/>
  <c r="O71" i="27"/>
  <c r="L71" i="27"/>
  <c r="I71" i="27"/>
  <c r="F71" i="27"/>
  <c r="C71" i="27" s="1"/>
  <c r="O70" i="27"/>
  <c r="L70" i="27"/>
  <c r="I70" i="27"/>
  <c r="F70" i="27"/>
  <c r="C70" i="27" s="1"/>
  <c r="O69" i="27"/>
  <c r="L69" i="27"/>
  <c r="L68" i="27" s="1"/>
  <c r="L66" i="27" s="1"/>
  <c r="I69" i="27"/>
  <c r="I68" i="27" s="1"/>
  <c r="F69" i="27"/>
  <c r="O68" i="27"/>
  <c r="N68" i="27"/>
  <c r="N66" i="27" s="1"/>
  <c r="N52" i="27" s="1"/>
  <c r="N51" i="27" s="1"/>
  <c r="N50" i="27" s="1"/>
  <c r="M68" i="27"/>
  <c r="K68" i="27"/>
  <c r="K66" i="27" s="1"/>
  <c r="J68" i="27"/>
  <c r="J66" i="27" s="1"/>
  <c r="J52" i="27" s="1"/>
  <c r="J51" i="27" s="1"/>
  <c r="J50" i="27" s="1"/>
  <c r="H68" i="27"/>
  <c r="G68" i="27"/>
  <c r="F68" i="27"/>
  <c r="C68" i="27" s="1"/>
  <c r="E68" i="27"/>
  <c r="D68" i="27"/>
  <c r="O67" i="27"/>
  <c r="L67" i="27"/>
  <c r="I67" i="27"/>
  <c r="C67" i="27" s="1"/>
  <c r="F67" i="27"/>
  <c r="M66" i="27"/>
  <c r="H66" i="27"/>
  <c r="G66" i="27"/>
  <c r="F66" i="27"/>
  <c r="E66" i="27"/>
  <c r="D66" i="27"/>
  <c r="O65" i="27"/>
  <c r="L65" i="27"/>
  <c r="I65" i="27"/>
  <c r="C65" i="27" s="1"/>
  <c r="F65" i="27"/>
  <c r="O64" i="27"/>
  <c r="L64" i="27"/>
  <c r="C64" i="27" s="1"/>
  <c r="I64" i="27"/>
  <c r="F64" i="27"/>
  <c r="O63" i="27"/>
  <c r="L63" i="27"/>
  <c r="I63" i="27"/>
  <c r="F63" i="27"/>
  <c r="C63" i="27"/>
  <c r="O62" i="27"/>
  <c r="L62" i="27"/>
  <c r="I62" i="27"/>
  <c r="F62" i="27"/>
  <c r="C62" i="27" s="1"/>
  <c r="O61" i="27"/>
  <c r="L61" i="27"/>
  <c r="I61" i="27"/>
  <c r="C61" i="27" s="1"/>
  <c r="F61" i="27"/>
  <c r="O60" i="27"/>
  <c r="L60" i="27"/>
  <c r="C60" i="27" s="1"/>
  <c r="I60" i="27"/>
  <c r="F60" i="27"/>
  <c r="O59" i="27"/>
  <c r="O57" i="27" s="1"/>
  <c r="L59" i="27"/>
  <c r="I59" i="27"/>
  <c r="F59" i="27"/>
  <c r="C59" i="27"/>
  <c r="O58" i="27"/>
  <c r="L58" i="27"/>
  <c r="L57" i="27" s="1"/>
  <c r="I58" i="27"/>
  <c r="F58" i="27"/>
  <c r="F57" i="27" s="1"/>
  <c r="C57" i="27" s="1"/>
  <c r="N57" i="27"/>
  <c r="M57" i="27"/>
  <c r="K57" i="27"/>
  <c r="J57" i="27"/>
  <c r="I57" i="27"/>
  <c r="H57" i="27"/>
  <c r="G57" i="27"/>
  <c r="E57" i="27"/>
  <c r="D57" i="27"/>
  <c r="O56" i="27"/>
  <c r="L56" i="27"/>
  <c r="C56" i="27" s="1"/>
  <c r="I56" i="27"/>
  <c r="F56" i="27"/>
  <c r="O55" i="27"/>
  <c r="O54" i="27" s="1"/>
  <c r="L55" i="27"/>
  <c r="I55" i="27"/>
  <c r="F55" i="27"/>
  <c r="F54" i="27" s="1"/>
  <c r="C55" i="27"/>
  <c r="N54" i="27"/>
  <c r="M54" i="27"/>
  <c r="L54" i="27"/>
  <c r="K54" i="27"/>
  <c r="J54" i="27"/>
  <c r="I54" i="27"/>
  <c r="H54" i="27"/>
  <c r="H53" i="27" s="1"/>
  <c r="H52" i="27" s="1"/>
  <c r="H51" i="27" s="1"/>
  <c r="H50" i="27" s="1"/>
  <c r="G54" i="27"/>
  <c r="E54" i="27"/>
  <c r="D54" i="27"/>
  <c r="D53" i="27" s="1"/>
  <c r="D52" i="27" s="1"/>
  <c r="D51" i="27" s="1"/>
  <c r="D50" i="27" s="1"/>
  <c r="N53" i="27"/>
  <c r="M53" i="27"/>
  <c r="M52" i="27" s="1"/>
  <c r="M51" i="27" s="1"/>
  <c r="M50" i="27" s="1"/>
  <c r="K53" i="27"/>
  <c r="J53" i="27"/>
  <c r="I53" i="27"/>
  <c r="G53" i="27"/>
  <c r="E53" i="27"/>
  <c r="E52" i="27" s="1"/>
  <c r="E51" i="27" s="1"/>
  <c r="E50" i="27" s="1"/>
  <c r="K52" i="27"/>
  <c r="G52" i="27"/>
  <c r="K51" i="27"/>
  <c r="K50" i="27" s="1"/>
  <c r="G51" i="27"/>
  <c r="G50" i="27" s="1"/>
  <c r="O46" i="27"/>
  <c r="C46" i="27"/>
  <c r="O45" i="27"/>
  <c r="C45" i="27"/>
  <c r="O44" i="27"/>
  <c r="C44" i="27" s="1"/>
  <c r="N44" i="27"/>
  <c r="M44" i="27"/>
  <c r="L43" i="27"/>
  <c r="I43" i="27"/>
  <c r="C43" i="27" s="1"/>
  <c r="F43" i="27"/>
  <c r="L42" i="27"/>
  <c r="K42" i="27"/>
  <c r="J42" i="27"/>
  <c r="H42" i="27"/>
  <c r="G42" i="27"/>
  <c r="F42" i="27"/>
  <c r="E42" i="27"/>
  <c r="D42" i="27"/>
  <c r="F41" i="27"/>
  <c r="C41" i="27"/>
  <c r="L40" i="27"/>
  <c r="C40" i="27"/>
  <c r="L39" i="27"/>
  <c r="C39" i="27"/>
  <c r="L38" i="27"/>
  <c r="C38" i="27"/>
  <c r="L37" i="27"/>
  <c r="C37" i="27"/>
  <c r="L36" i="27"/>
  <c r="C36" i="27" s="1"/>
  <c r="K36" i="27"/>
  <c r="J36" i="27"/>
  <c r="L35" i="27"/>
  <c r="C35" i="27"/>
  <c r="L34" i="27"/>
  <c r="C34" i="27"/>
  <c r="L33" i="27"/>
  <c r="C33" i="27" s="1"/>
  <c r="K33" i="27"/>
  <c r="J33" i="27"/>
  <c r="L32" i="27"/>
  <c r="L31" i="27" s="1"/>
  <c r="C32" i="27"/>
  <c r="K31" i="27"/>
  <c r="J31" i="27"/>
  <c r="J26" i="27" s="1"/>
  <c r="J20" i="27" s="1"/>
  <c r="L30" i="27"/>
  <c r="C30" i="27"/>
  <c r="L29" i="27"/>
  <c r="C29" i="27"/>
  <c r="L28" i="27"/>
  <c r="C28" i="27"/>
  <c r="L27" i="27"/>
  <c r="C27" i="27" s="1"/>
  <c r="K27" i="27"/>
  <c r="J27" i="27"/>
  <c r="K26" i="27"/>
  <c r="K20" i="27" s="1"/>
  <c r="F25" i="27"/>
  <c r="C25" i="27"/>
  <c r="I24" i="27"/>
  <c r="F24" i="27"/>
  <c r="C24" i="27"/>
  <c r="O23" i="27"/>
  <c r="O21" i="27" s="1"/>
  <c r="L23" i="27"/>
  <c r="I23" i="27"/>
  <c r="F23" i="27"/>
  <c r="C23" i="27"/>
  <c r="O22" i="27"/>
  <c r="L22" i="27"/>
  <c r="L21" i="27" s="1"/>
  <c r="I22" i="27"/>
  <c r="F22" i="27"/>
  <c r="F21" i="27" s="1"/>
  <c r="N21" i="27"/>
  <c r="N287" i="27" s="1"/>
  <c r="N286" i="27" s="1"/>
  <c r="M21" i="27"/>
  <c r="M287" i="27" s="1"/>
  <c r="M286" i="27" s="1"/>
  <c r="K21" i="27"/>
  <c r="K287" i="27" s="1"/>
  <c r="K286" i="27" s="1"/>
  <c r="J21" i="27"/>
  <c r="J287" i="27" s="1"/>
  <c r="J286" i="27" s="1"/>
  <c r="I21" i="27"/>
  <c r="I287" i="27" s="1"/>
  <c r="I286" i="27" s="1"/>
  <c r="H21" i="27"/>
  <c r="H287" i="27" s="1"/>
  <c r="H286" i="27" s="1"/>
  <c r="G21" i="27"/>
  <c r="G287" i="27" s="1"/>
  <c r="G286" i="27" s="1"/>
  <c r="E21" i="27"/>
  <c r="E287" i="27" s="1"/>
  <c r="E286" i="27" s="1"/>
  <c r="D21" i="27"/>
  <c r="D287" i="27" s="1"/>
  <c r="D286" i="27" s="1"/>
  <c r="N20" i="27"/>
  <c r="H20" i="27"/>
  <c r="G20" i="27"/>
  <c r="D20" i="27"/>
  <c r="O296" i="26"/>
  <c r="L296" i="26"/>
  <c r="I296" i="26"/>
  <c r="F296" i="26"/>
  <c r="C296" i="26"/>
  <c r="O295" i="26"/>
  <c r="L295" i="26"/>
  <c r="I295" i="26"/>
  <c r="F295" i="26"/>
  <c r="O294" i="26"/>
  <c r="L294" i="26"/>
  <c r="I294" i="26"/>
  <c r="C294" i="26" s="1"/>
  <c r="F294" i="26"/>
  <c r="O293" i="26"/>
  <c r="L293" i="26"/>
  <c r="C293" i="26" s="1"/>
  <c r="I293" i="26"/>
  <c r="F293" i="26"/>
  <c r="O292" i="26"/>
  <c r="L292" i="26"/>
  <c r="I292" i="26"/>
  <c r="F292" i="26"/>
  <c r="C292" i="26"/>
  <c r="O291" i="26"/>
  <c r="L291" i="26"/>
  <c r="I291" i="26"/>
  <c r="F291" i="26"/>
  <c r="C291" i="26" s="1"/>
  <c r="O290" i="26"/>
  <c r="L290" i="26"/>
  <c r="I290" i="26"/>
  <c r="C290" i="26" s="1"/>
  <c r="F290" i="26"/>
  <c r="O289" i="26"/>
  <c r="L289" i="26"/>
  <c r="C289" i="26" s="1"/>
  <c r="I289" i="26"/>
  <c r="F289" i="26"/>
  <c r="F288" i="26" s="1"/>
  <c r="O288" i="26"/>
  <c r="N288" i="26"/>
  <c r="M288" i="26"/>
  <c r="K288" i="26"/>
  <c r="J288" i="26"/>
  <c r="H288" i="26"/>
  <c r="G288" i="26"/>
  <c r="E288" i="26"/>
  <c r="D288" i="26"/>
  <c r="O283" i="26"/>
  <c r="L283" i="26"/>
  <c r="I283" i="26"/>
  <c r="F283" i="26"/>
  <c r="C283" i="26" s="1"/>
  <c r="O282" i="26"/>
  <c r="L282" i="26"/>
  <c r="I282" i="26"/>
  <c r="C282" i="26" s="1"/>
  <c r="F282" i="26"/>
  <c r="O281" i="26"/>
  <c r="N281" i="26"/>
  <c r="M281" i="26"/>
  <c r="L281" i="26"/>
  <c r="K281" i="26"/>
  <c r="J281" i="26"/>
  <c r="H281" i="26"/>
  <c r="G281" i="26"/>
  <c r="F281" i="26"/>
  <c r="E281" i="26"/>
  <c r="D281" i="26"/>
  <c r="O280" i="26"/>
  <c r="O279" i="26" s="1"/>
  <c r="L280" i="26"/>
  <c r="I280" i="26"/>
  <c r="F280" i="26"/>
  <c r="C280" i="26"/>
  <c r="N279" i="26"/>
  <c r="M279" i="26"/>
  <c r="L279" i="26"/>
  <c r="K279" i="26"/>
  <c r="J279" i="26"/>
  <c r="I279" i="26"/>
  <c r="H279" i="26"/>
  <c r="G279" i="26"/>
  <c r="F279" i="26"/>
  <c r="C279" i="26" s="1"/>
  <c r="E279" i="26"/>
  <c r="D279" i="26"/>
  <c r="O278" i="26"/>
  <c r="L278" i="26"/>
  <c r="I278" i="26"/>
  <c r="C278" i="26" s="1"/>
  <c r="F278" i="26"/>
  <c r="O277" i="26"/>
  <c r="L277" i="26"/>
  <c r="C277" i="26" s="1"/>
  <c r="I277" i="26"/>
  <c r="F277" i="26"/>
  <c r="O276" i="26"/>
  <c r="O275" i="26" s="1"/>
  <c r="L276" i="26"/>
  <c r="I276" i="26"/>
  <c r="F276" i="26"/>
  <c r="C276" i="26"/>
  <c r="N275" i="26"/>
  <c r="M275" i="26"/>
  <c r="L275" i="26"/>
  <c r="K275" i="26"/>
  <c r="J275" i="26"/>
  <c r="I275" i="26"/>
  <c r="H275" i="26"/>
  <c r="G275" i="26"/>
  <c r="F275" i="26"/>
  <c r="C275" i="26" s="1"/>
  <c r="E275" i="26"/>
  <c r="D275" i="26"/>
  <c r="O274" i="26"/>
  <c r="L274" i="26"/>
  <c r="I274" i="26"/>
  <c r="C274" i="26" s="1"/>
  <c r="F274" i="26"/>
  <c r="O273" i="26"/>
  <c r="L273" i="26"/>
  <c r="I273" i="26"/>
  <c r="F273" i="26"/>
  <c r="C273" i="26" s="1"/>
  <c r="O272" i="26"/>
  <c r="O271" i="26" s="1"/>
  <c r="O269" i="26" s="1"/>
  <c r="O268" i="26" s="1"/>
  <c r="L272" i="26"/>
  <c r="I272" i="26"/>
  <c r="F272" i="26"/>
  <c r="C272" i="26"/>
  <c r="N271" i="26"/>
  <c r="M271" i="26"/>
  <c r="M269" i="26" s="1"/>
  <c r="M268" i="26" s="1"/>
  <c r="L271" i="26"/>
  <c r="L269" i="26" s="1"/>
  <c r="L268" i="26" s="1"/>
  <c r="K271" i="26"/>
  <c r="J271" i="26"/>
  <c r="I271" i="26"/>
  <c r="H271" i="26"/>
  <c r="H269" i="26" s="1"/>
  <c r="H268" i="26" s="1"/>
  <c r="G271" i="26"/>
  <c r="F271" i="26"/>
  <c r="C271" i="26" s="1"/>
  <c r="E271" i="26"/>
  <c r="E269" i="26" s="1"/>
  <c r="E268" i="26" s="1"/>
  <c r="D271" i="26"/>
  <c r="D269" i="26" s="1"/>
  <c r="D268" i="26" s="1"/>
  <c r="O270" i="26"/>
  <c r="L270" i="26"/>
  <c r="I270" i="26"/>
  <c r="C270" i="26" s="1"/>
  <c r="F270" i="26"/>
  <c r="N269" i="26"/>
  <c r="N268" i="26" s="1"/>
  <c r="K269" i="26"/>
  <c r="J269" i="26"/>
  <c r="J268" i="26" s="1"/>
  <c r="G269" i="26"/>
  <c r="F269" i="26"/>
  <c r="K268" i="26"/>
  <c r="G268" i="26"/>
  <c r="O267" i="26"/>
  <c r="L267" i="26"/>
  <c r="I267" i="26"/>
  <c r="F267" i="26"/>
  <c r="F263" i="26" s="1"/>
  <c r="O266" i="26"/>
  <c r="L266" i="26"/>
  <c r="I266" i="26"/>
  <c r="C266" i="26" s="1"/>
  <c r="F266" i="26"/>
  <c r="O265" i="26"/>
  <c r="L265" i="26"/>
  <c r="C265" i="26" s="1"/>
  <c r="I265" i="26"/>
  <c r="F265" i="26"/>
  <c r="O264" i="26"/>
  <c r="O263" i="26" s="1"/>
  <c r="L264" i="26"/>
  <c r="I264" i="26"/>
  <c r="F264" i="26"/>
  <c r="C264" i="26"/>
  <c r="N263" i="26"/>
  <c r="M263" i="26"/>
  <c r="L263" i="26"/>
  <c r="K263" i="26"/>
  <c r="J263" i="26"/>
  <c r="H263" i="26"/>
  <c r="G263" i="26"/>
  <c r="E263" i="26"/>
  <c r="D263" i="26"/>
  <c r="O262" i="26"/>
  <c r="L262" i="26"/>
  <c r="I262" i="26"/>
  <c r="F262" i="26"/>
  <c r="O261" i="26"/>
  <c r="L261" i="26"/>
  <c r="C261" i="26" s="1"/>
  <c r="I261" i="26"/>
  <c r="F261" i="26"/>
  <c r="O260" i="26"/>
  <c r="O259" i="26" s="1"/>
  <c r="L260" i="26"/>
  <c r="I260" i="26"/>
  <c r="F260" i="26"/>
  <c r="C260" i="26"/>
  <c r="N259" i="26"/>
  <c r="M259" i="26"/>
  <c r="K259" i="26"/>
  <c r="J259" i="26"/>
  <c r="H259" i="26"/>
  <c r="H258" i="26" s="1"/>
  <c r="G259" i="26"/>
  <c r="F259" i="26"/>
  <c r="E259" i="26"/>
  <c r="D259" i="26"/>
  <c r="D258" i="26" s="1"/>
  <c r="N258" i="26"/>
  <c r="M258" i="26"/>
  <c r="K258" i="26"/>
  <c r="J258" i="26"/>
  <c r="G258" i="26"/>
  <c r="E258" i="26"/>
  <c r="O257" i="26"/>
  <c r="L257" i="26"/>
  <c r="C257" i="26" s="1"/>
  <c r="I257" i="26"/>
  <c r="F257" i="26"/>
  <c r="O256" i="26"/>
  <c r="O250" i="26" s="1"/>
  <c r="L256" i="26"/>
  <c r="I256" i="26"/>
  <c r="F256" i="26"/>
  <c r="C256" i="26"/>
  <c r="O255" i="26"/>
  <c r="L255" i="26"/>
  <c r="I255" i="26"/>
  <c r="F255" i="26"/>
  <c r="C255" i="26" s="1"/>
  <c r="O254" i="26"/>
  <c r="L254" i="26"/>
  <c r="I254" i="26"/>
  <c r="C254" i="26" s="1"/>
  <c r="F254" i="26"/>
  <c r="O253" i="26"/>
  <c r="L253" i="26"/>
  <c r="C253" i="26" s="1"/>
  <c r="I253" i="26"/>
  <c r="F253" i="26"/>
  <c r="O252" i="26"/>
  <c r="O251" i="26" s="1"/>
  <c r="L252" i="26"/>
  <c r="I252" i="26"/>
  <c r="F252" i="26"/>
  <c r="F251" i="26" s="1"/>
  <c r="N251" i="26"/>
  <c r="M251" i="26"/>
  <c r="L251" i="26"/>
  <c r="L250" i="26" s="1"/>
  <c r="K251" i="26"/>
  <c r="J251" i="26"/>
  <c r="J250" i="26" s="1"/>
  <c r="I251" i="26"/>
  <c r="H251" i="26"/>
  <c r="H250" i="26" s="1"/>
  <c r="G251" i="26"/>
  <c r="E251" i="26"/>
  <c r="E250" i="26" s="1"/>
  <c r="D251" i="26"/>
  <c r="D250" i="26" s="1"/>
  <c r="N250" i="26"/>
  <c r="M250" i="26"/>
  <c r="K250" i="26"/>
  <c r="I250" i="26"/>
  <c r="G250" i="26"/>
  <c r="O249" i="26"/>
  <c r="L249" i="26"/>
  <c r="I249" i="26"/>
  <c r="F249" i="26"/>
  <c r="C249" i="26" s="1"/>
  <c r="O248" i="26"/>
  <c r="O245" i="26" s="1"/>
  <c r="L248" i="26"/>
  <c r="I248" i="26"/>
  <c r="F248" i="26"/>
  <c r="C248" i="26"/>
  <c r="O247" i="26"/>
  <c r="L247" i="26"/>
  <c r="I247" i="26"/>
  <c r="F247" i="26"/>
  <c r="C247" i="26" s="1"/>
  <c r="O246" i="26"/>
  <c r="L246" i="26"/>
  <c r="L245" i="26" s="1"/>
  <c r="I246" i="26"/>
  <c r="C246" i="26" s="1"/>
  <c r="F246" i="26"/>
  <c r="N245" i="26"/>
  <c r="M245" i="26"/>
  <c r="K245" i="26"/>
  <c r="J245" i="26"/>
  <c r="H245" i="26"/>
  <c r="H230" i="26" s="1"/>
  <c r="H229" i="26" s="1"/>
  <c r="G245" i="26"/>
  <c r="E245" i="26"/>
  <c r="D245" i="26"/>
  <c r="D230" i="26" s="1"/>
  <c r="D229" i="26" s="1"/>
  <c r="O244" i="26"/>
  <c r="L244" i="26"/>
  <c r="I244" i="26"/>
  <c r="C244" i="26" s="1"/>
  <c r="F244" i="26"/>
  <c r="O243" i="26"/>
  <c r="L243" i="26"/>
  <c r="I243" i="26"/>
  <c r="F243" i="26"/>
  <c r="O242" i="26"/>
  <c r="L242" i="26"/>
  <c r="L237" i="26" s="1"/>
  <c r="I242" i="26"/>
  <c r="F242" i="26"/>
  <c r="O241" i="26"/>
  <c r="L241" i="26"/>
  <c r="I241" i="26"/>
  <c r="F241" i="26"/>
  <c r="C241" i="26"/>
  <c r="O240" i="26"/>
  <c r="L240" i="26"/>
  <c r="I240" i="26"/>
  <c r="F240" i="26"/>
  <c r="F237" i="26" s="1"/>
  <c r="O239" i="26"/>
  <c r="L239" i="26"/>
  <c r="I239" i="26"/>
  <c r="F239" i="26"/>
  <c r="O238" i="26"/>
  <c r="O237" i="26" s="1"/>
  <c r="O230" i="26" s="1"/>
  <c r="L238" i="26"/>
  <c r="I238" i="26"/>
  <c r="I237" i="26" s="1"/>
  <c r="F238" i="26"/>
  <c r="N237" i="26"/>
  <c r="M237" i="26"/>
  <c r="K237" i="26"/>
  <c r="J237" i="26"/>
  <c r="H237" i="26"/>
  <c r="G237" i="26"/>
  <c r="E237" i="26"/>
  <c r="D237" i="26"/>
  <c r="O236" i="26"/>
  <c r="L236" i="26"/>
  <c r="I236" i="26"/>
  <c r="F236" i="26"/>
  <c r="C236" i="26" s="1"/>
  <c r="O235" i="26"/>
  <c r="L235" i="26"/>
  <c r="I235" i="26"/>
  <c r="F235" i="26"/>
  <c r="F234" i="26" s="1"/>
  <c r="C234" i="26" s="1"/>
  <c r="O234" i="26"/>
  <c r="N234" i="26"/>
  <c r="M234" i="26"/>
  <c r="L234" i="26"/>
  <c r="K234" i="26"/>
  <c r="J234" i="26"/>
  <c r="I234" i="26"/>
  <c r="H234" i="26"/>
  <c r="G234" i="26"/>
  <c r="E234" i="26"/>
  <c r="D234" i="26"/>
  <c r="O233" i="26"/>
  <c r="L233" i="26"/>
  <c r="L232" i="26" s="1"/>
  <c r="I233" i="26"/>
  <c r="F233" i="26"/>
  <c r="F232" i="26" s="1"/>
  <c r="O232" i="26"/>
  <c r="N232" i="26"/>
  <c r="N230" i="26" s="1"/>
  <c r="N229" i="26" s="1"/>
  <c r="M232" i="26"/>
  <c r="M230" i="26" s="1"/>
  <c r="M229" i="26" s="1"/>
  <c r="K232" i="26"/>
  <c r="J232" i="26"/>
  <c r="J230" i="26" s="1"/>
  <c r="J229" i="26" s="1"/>
  <c r="I232" i="26"/>
  <c r="H232" i="26"/>
  <c r="G232" i="26"/>
  <c r="E232" i="26"/>
  <c r="E230" i="26" s="1"/>
  <c r="E229" i="26" s="1"/>
  <c r="D232" i="26"/>
  <c r="O231" i="26"/>
  <c r="L231" i="26"/>
  <c r="I231" i="26"/>
  <c r="F231" i="26"/>
  <c r="C231" i="26" s="1"/>
  <c r="K230" i="26"/>
  <c r="K229" i="26" s="1"/>
  <c r="G230" i="26"/>
  <c r="G229" i="26" s="1"/>
  <c r="O228" i="26"/>
  <c r="L228" i="26"/>
  <c r="I228" i="26"/>
  <c r="C228" i="26" s="1"/>
  <c r="F228" i="26"/>
  <c r="O227" i="26"/>
  <c r="L227" i="26"/>
  <c r="L226" i="26" s="1"/>
  <c r="I227" i="26"/>
  <c r="F227" i="26"/>
  <c r="C227" i="26" s="1"/>
  <c r="O226" i="26"/>
  <c r="N226" i="26"/>
  <c r="M226" i="26"/>
  <c r="K226" i="26"/>
  <c r="J226" i="26"/>
  <c r="I226" i="26"/>
  <c r="H226" i="26"/>
  <c r="G226" i="26"/>
  <c r="E226" i="26"/>
  <c r="D226" i="26"/>
  <c r="O225" i="26"/>
  <c r="L225" i="26"/>
  <c r="I225" i="26"/>
  <c r="F225" i="26"/>
  <c r="C225" i="26" s="1"/>
  <c r="O224" i="26"/>
  <c r="L224" i="26"/>
  <c r="I224" i="26"/>
  <c r="C224" i="26" s="1"/>
  <c r="F224" i="26"/>
  <c r="O223" i="26"/>
  <c r="L223" i="26"/>
  <c r="I223" i="26"/>
  <c r="F223" i="26"/>
  <c r="C223" i="26" s="1"/>
  <c r="O222" i="26"/>
  <c r="L222" i="26"/>
  <c r="I222" i="26"/>
  <c r="F222" i="26"/>
  <c r="C222" i="26"/>
  <c r="O221" i="26"/>
  <c r="L221" i="26"/>
  <c r="I221" i="26"/>
  <c r="F221" i="26"/>
  <c r="C221" i="26" s="1"/>
  <c r="O220" i="26"/>
  <c r="L220" i="26"/>
  <c r="I220" i="26"/>
  <c r="C220" i="26" s="1"/>
  <c r="F220" i="26"/>
  <c r="O219" i="26"/>
  <c r="L219" i="26"/>
  <c r="L215" i="26" s="1"/>
  <c r="I219" i="26"/>
  <c r="F219" i="26"/>
  <c r="C219" i="26" s="1"/>
  <c r="O218" i="26"/>
  <c r="L218" i="26"/>
  <c r="I218" i="26"/>
  <c r="F218" i="26"/>
  <c r="C218" i="26"/>
  <c r="O217" i="26"/>
  <c r="L217" i="26"/>
  <c r="I217" i="26"/>
  <c r="F217" i="26"/>
  <c r="C217" i="26" s="1"/>
  <c r="O216" i="26"/>
  <c r="O215" i="26" s="1"/>
  <c r="L216" i="26"/>
  <c r="I216" i="26"/>
  <c r="C216" i="26" s="1"/>
  <c r="F216" i="26"/>
  <c r="N215" i="26"/>
  <c r="M215" i="26"/>
  <c r="K215" i="26"/>
  <c r="J215" i="26"/>
  <c r="H215" i="26"/>
  <c r="G215" i="26"/>
  <c r="F215" i="26"/>
  <c r="E215" i="26"/>
  <c r="D215" i="26"/>
  <c r="O214" i="26"/>
  <c r="L214" i="26"/>
  <c r="I214" i="26"/>
  <c r="F214" i="26"/>
  <c r="C214" i="26"/>
  <c r="O213" i="26"/>
  <c r="L213" i="26"/>
  <c r="I213" i="26"/>
  <c r="F213" i="26"/>
  <c r="C213" i="26" s="1"/>
  <c r="O212" i="26"/>
  <c r="L212" i="26"/>
  <c r="I212" i="26"/>
  <c r="C212" i="26" s="1"/>
  <c r="F212" i="26"/>
  <c r="O211" i="26"/>
  <c r="L211" i="26"/>
  <c r="I211" i="26"/>
  <c r="F211" i="26"/>
  <c r="C211" i="26" s="1"/>
  <c r="O210" i="26"/>
  <c r="L210" i="26"/>
  <c r="I210" i="26"/>
  <c r="F210" i="26"/>
  <c r="C210" i="26"/>
  <c r="O209" i="26"/>
  <c r="L209" i="26"/>
  <c r="I209" i="26"/>
  <c r="F209" i="26"/>
  <c r="C209" i="26" s="1"/>
  <c r="O208" i="26"/>
  <c r="L208" i="26"/>
  <c r="I208" i="26"/>
  <c r="C208" i="26" s="1"/>
  <c r="F208" i="26"/>
  <c r="O207" i="26"/>
  <c r="L207" i="26"/>
  <c r="I207" i="26"/>
  <c r="F207" i="26"/>
  <c r="C207" i="26" s="1"/>
  <c r="O206" i="26"/>
  <c r="O204" i="26" s="1"/>
  <c r="O203" i="26" s="1"/>
  <c r="L206" i="26"/>
  <c r="I206" i="26"/>
  <c r="F206" i="26"/>
  <c r="C206" i="26"/>
  <c r="O205" i="26"/>
  <c r="L205" i="26"/>
  <c r="L204" i="26" s="1"/>
  <c r="L203" i="26" s="1"/>
  <c r="I205" i="26"/>
  <c r="F205" i="26"/>
  <c r="F204" i="26" s="1"/>
  <c r="N204" i="26"/>
  <c r="M204" i="26"/>
  <c r="M203" i="26" s="1"/>
  <c r="K204" i="26"/>
  <c r="K203" i="26" s="1"/>
  <c r="J204" i="26"/>
  <c r="I204" i="26"/>
  <c r="H204" i="26"/>
  <c r="G204" i="26"/>
  <c r="G203" i="26" s="1"/>
  <c r="E204" i="26"/>
  <c r="E203" i="26" s="1"/>
  <c r="D204" i="26"/>
  <c r="N203" i="26"/>
  <c r="J203" i="26"/>
  <c r="H203" i="26"/>
  <c r="D203" i="26"/>
  <c r="O202" i="26"/>
  <c r="L202" i="26"/>
  <c r="I202" i="26"/>
  <c r="F202" i="26"/>
  <c r="C202" i="26"/>
  <c r="O201" i="26"/>
  <c r="L201" i="26"/>
  <c r="I201" i="26"/>
  <c r="F201" i="26"/>
  <c r="C201" i="26" s="1"/>
  <c r="O200" i="26"/>
  <c r="L200" i="26"/>
  <c r="I200" i="26"/>
  <c r="C200" i="26" s="1"/>
  <c r="F200" i="26"/>
  <c r="O199" i="26"/>
  <c r="L199" i="26"/>
  <c r="I199" i="26"/>
  <c r="F199" i="26"/>
  <c r="C199" i="26" s="1"/>
  <c r="O198" i="26"/>
  <c r="O197" i="26" s="1"/>
  <c r="L198" i="26"/>
  <c r="I198" i="26"/>
  <c r="I197" i="26" s="1"/>
  <c r="F198" i="26"/>
  <c r="C198" i="26"/>
  <c r="N197" i="26"/>
  <c r="M197" i="26"/>
  <c r="M195" i="26" s="1"/>
  <c r="L197" i="26"/>
  <c r="L195" i="26" s="1"/>
  <c r="L194" i="26" s="1"/>
  <c r="K197" i="26"/>
  <c r="J197" i="26"/>
  <c r="H197" i="26"/>
  <c r="H195" i="26" s="1"/>
  <c r="H194" i="26" s="1"/>
  <c r="G197" i="26"/>
  <c r="F197" i="26"/>
  <c r="E197" i="26"/>
  <c r="E195" i="26" s="1"/>
  <c r="E194" i="26" s="1"/>
  <c r="E193" i="26" s="1"/>
  <c r="D197" i="26"/>
  <c r="D195" i="26" s="1"/>
  <c r="D194" i="26" s="1"/>
  <c r="O196" i="26"/>
  <c r="O195" i="26" s="1"/>
  <c r="O194" i="26" s="1"/>
  <c r="L196" i="26"/>
  <c r="I196" i="26"/>
  <c r="C196" i="26" s="1"/>
  <c r="F196" i="26"/>
  <c r="N195" i="26"/>
  <c r="N194" i="26" s="1"/>
  <c r="N193" i="26" s="1"/>
  <c r="K195" i="26"/>
  <c r="J195" i="26"/>
  <c r="J194" i="26" s="1"/>
  <c r="J193" i="26" s="1"/>
  <c r="G195" i="26"/>
  <c r="F195" i="26"/>
  <c r="K194" i="26"/>
  <c r="K193" i="26" s="1"/>
  <c r="G194" i="26"/>
  <c r="G193" i="26" s="1"/>
  <c r="H193" i="26"/>
  <c r="D193" i="26"/>
  <c r="O192" i="26"/>
  <c r="O191" i="26" s="1"/>
  <c r="O190" i="26" s="1"/>
  <c r="L192" i="26"/>
  <c r="I192" i="26"/>
  <c r="F192" i="26"/>
  <c r="N191" i="26"/>
  <c r="N190" i="26" s="1"/>
  <c r="M191" i="26"/>
  <c r="L191" i="26"/>
  <c r="L190" i="26" s="1"/>
  <c r="K191" i="26"/>
  <c r="J191" i="26"/>
  <c r="J190" i="26" s="1"/>
  <c r="H191" i="26"/>
  <c r="H190" i="26" s="1"/>
  <c r="G191" i="26"/>
  <c r="F191" i="26"/>
  <c r="E191" i="26"/>
  <c r="D191" i="26"/>
  <c r="D190" i="26" s="1"/>
  <c r="M190" i="26"/>
  <c r="K190" i="26"/>
  <c r="G190" i="26"/>
  <c r="E190" i="26"/>
  <c r="O189" i="26"/>
  <c r="L189" i="26"/>
  <c r="I189" i="26"/>
  <c r="F189" i="26"/>
  <c r="C189" i="26" s="1"/>
  <c r="O188" i="26"/>
  <c r="O187" i="26" s="1"/>
  <c r="O186" i="26" s="1"/>
  <c r="L188" i="26"/>
  <c r="I188" i="26"/>
  <c r="F188" i="26"/>
  <c r="N187" i="26"/>
  <c r="N186" i="26" s="1"/>
  <c r="M187" i="26"/>
  <c r="L187" i="26"/>
  <c r="L186" i="26" s="1"/>
  <c r="K187" i="26"/>
  <c r="J187" i="26"/>
  <c r="J186" i="26" s="1"/>
  <c r="H187" i="26"/>
  <c r="H186" i="26" s="1"/>
  <c r="G187" i="26"/>
  <c r="F187" i="26"/>
  <c r="E187" i="26"/>
  <c r="D187" i="26"/>
  <c r="D186" i="26" s="1"/>
  <c r="M186" i="26"/>
  <c r="K186" i="26"/>
  <c r="G186" i="26"/>
  <c r="E186" i="26"/>
  <c r="O185" i="26"/>
  <c r="L185" i="26"/>
  <c r="I185" i="26"/>
  <c r="F185" i="26"/>
  <c r="C185" i="26" s="1"/>
  <c r="O184" i="26"/>
  <c r="O183" i="26" s="1"/>
  <c r="L184" i="26"/>
  <c r="I184" i="26"/>
  <c r="F184" i="26"/>
  <c r="N183" i="26"/>
  <c r="M183" i="26"/>
  <c r="L183" i="26"/>
  <c r="K183" i="26"/>
  <c r="J183" i="26"/>
  <c r="H183" i="26"/>
  <c r="G183" i="26"/>
  <c r="F183" i="26"/>
  <c r="E183" i="26"/>
  <c r="D183" i="26"/>
  <c r="O182" i="26"/>
  <c r="O178" i="26" s="1"/>
  <c r="L182" i="26"/>
  <c r="I182" i="26"/>
  <c r="F182" i="26"/>
  <c r="C182" i="26"/>
  <c r="O181" i="26"/>
  <c r="L181" i="26"/>
  <c r="I181" i="26"/>
  <c r="F181" i="26"/>
  <c r="C181" i="26" s="1"/>
  <c r="O180" i="26"/>
  <c r="L180" i="26"/>
  <c r="I180" i="26"/>
  <c r="F180" i="26"/>
  <c r="O179" i="26"/>
  <c r="L179" i="26"/>
  <c r="L178" i="26" s="1"/>
  <c r="I179" i="26"/>
  <c r="F179" i="26"/>
  <c r="N178" i="26"/>
  <c r="M178" i="26"/>
  <c r="K178" i="26"/>
  <c r="J178" i="26"/>
  <c r="H178" i="26"/>
  <c r="G178" i="26"/>
  <c r="E178" i="26"/>
  <c r="D178" i="26"/>
  <c r="O177" i="26"/>
  <c r="L177" i="26"/>
  <c r="I177" i="26"/>
  <c r="F177" i="26"/>
  <c r="C177" i="26" s="1"/>
  <c r="O176" i="26"/>
  <c r="L176" i="26"/>
  <c r="I176" i="26"/>
  <c r="F176" i="26"/>
  <c r="O175" i="26"/>
  <c r="L175" i="26"/>
  <c r="L174" i="26" s="1"/>
  <c r="I175" i="26"/>
  <c r="F175" i="26"/>
  <c r="C175" i="26" s="1"/>
  <c r="O174" i="26"/>
  <c r="N174" i="26"/>
  <c r="M174" i="26"/>
  <c r="M173" i="26" s="1"/>
  <c r="K174" i="26"/>
  <c r="K173" i="26" s="1"/>
  <c r="K172" i="26" s="1"/>
  <c r="J174" i="26"/>
  <c r="H174" i="26"/>
  <c r="G174" i="26"/>
  <c r="G173" i="26" s="1"/>
  <c r="G172" i="26" s="1"/>
  <c r="E174" i="26"/>
  <c r="E173" i="26" s="1"/>
  <c r="E172" i="26" s="1"/>
  <c r="D174" i="26"/>
  <c r="N173" i="26"/>
  <c r="L173" i="26"/>
  <c r="L172" i="26" s="1"/>
  <c r="J173" i="26"/>
  <c r="H173" i="26"/>
  <c r="H172" i="26" s="1"/>
  <c r="D173" i="26"/>
  <c r="D172" i="26" s="1"/>
  <c r="M172" i="26"/>
  <c r="O171" i="26"/>
  <c r="L171" i="26"/>
  <c r="I171" i="26"/>
  <c r="F171" i="26"/>
  <c r="O170" i="26"/>
  <c r="L170" i="26"/>
  <c r="I170" i="26"/>
  <c r="F170" i="26"/>
  <c r="C170" i="26"/>
  <c r="O169" i="26"/>
  <c r="L169" i="26"/>
  <c r="I169" i="26"/>
  <c r="F169" i="26"/>
  <c r="C169" i="26" s="1"/>
  <c r="O168" i="26"/>
  <c r="L168" i="26"/>
  <c r="I168" i="26"/>
  <c r="F168" i="26"/>
  <c r="C168" i="26"/>
  <c r="O167" i="26"/>
  <c r="L167" i="26"/>
  <c r="I167" i="26"/>
  <c r="F167" i="26"/>
  <c r="C167" i="26" s="1"/>
  <c r="O166" i="26"/>
  <c r="L166" i="26"/>
  <c r="I166" i="26"/>
  <c r="C166" i="26" s="1"/>
  <c r="F166" i="26"/>
  <c r="N165" i="26"/>
  <c r="N164" i="26" s="1"/>
  <c r="M165" i="26"/>
  <c r="L165" i="26"/>
  <c r="L164" i="26" s="1"/>
  <c r="K165" i="26"/>
  <c r="J165" i="26"/>
  <c r="J164" i="26" s="1"/>
  <c r="H165" i="26"/>
  <c r="H164" i="26" s="1"/>
  <c r="G165" i="26"/>
  <c r="E165" i="26"/>
  <c r="D165" i="26"/>
  <c r="D164" i="26" s="1"/>
  <c r="M164" i="26"/>
  <c r="K164" i="26"/>
  <c r="G164" i="26"/>
  <c r="E164" i="26"/>
  <c r="O163" i="26"/>
  <c r="L163" i="26"/>
  <c r="I163" i="26"/>
  <c r="F163" i="26"/>
  <c r="O162" i="26"/>
  <c r="L162" i="26"/>
  <c r="I162" i="26"/>
  <c r="F162" i="26"/>
  <c r="C162" i="26"/>
  <c r="O161" i="26"/>
  <c r="L161" i="26"/>
  <c r="I161" i="26"/>
  <c r="F161" i="26"/>
  <c r="C161" i="26" s="1"/>
  <c r="O160" i="26"/>
  <c r="O159" i="26" s="1"/>
  <c r="L160" i="26"/>
  <c r="I160" i="26"/>
  <c r="I159" i="26" s="1"/>
  <c r="F160" i="26"/>
  <c r="C160" i="26"/>
  <c r="N159" i="26"/>
  <c r="M159" i="26"/>
  <c r="L159" i="26"/>
  <c r="K159" i="26"/>
  <c r="J159" i="26"/>
  <c r="H159" i="26"/>
  <c r="G159" i="26"/>
  <c r="F159" i="26"/>
  <c r="C159" i="26" s="1"/>
  <c r="E159" i="26"/>
  <c r="D159" i="26"/>
  <c r="O158" i="26"/>
  <c r="L158" i="26"/>
  <c r="I158" i="26"/>
  <c r="F158" i="26"/>
  <c r="C158" i="26"/>
  <c r="O157" i="26"/>
  <c r="L157" i="26"/>
  <c r="I157" i="26"/>
  <c r="F157" i="26"/>
  <c r="C157" i="26" s="1"/>
  <c r="O156" i="26"/>
  <c r="L156" i="26"/>
  <c r="I156" i="26"/>
  <c r="F156" i="26"/>
  <c r="C156" i="26"/>
  <c r="O155" i="26"/>
  <c r="L155" i="26"/>
  <c r="I155" i="26"/>
  <c r="F155" i="26"/>
  <c r="C155" i="26" s="1"/>
  <c r="O154" i="26"/>
  <c r="L154" i="26"/>
  <c r="I154" i="26"/>
  <c r="C154" i="26" s="1"/>
  <c r="F154" i="26"/>
  <c r="O153" i="26"/>
  <c r="L153" i="26"/>
  <c r="I153" i="26"/>
  <c r="F153" i="26"/>
  <c r="O152" i="26"/>
  <c r="O150" i="26" s="1"/>
  <c r="L152" i="26"/>
  <c r="I152" i="26"/>
  <c r="C152" i="26" s="1"/>
  <c r="F152" i="26"/>
  <c r="O151" i="26"/>
  <c r="L151" i="26"/>
  <c r="L150" i="26" s="1"/>
  <c r="I151" i="26"/>
  <c r="F151" i="26"/>
  <c r="N150" i="26"/>
  <c r="M150" i="26"/>
  <c r="K150" i="26"/>
  <c r="J150" i="26"/>
  <c r="I150" i="26"/>
  <c r="H150" i="26"/>
  <c r="G150" i="26"/>
  <c r="E150" i="26"/>
  <c r="D150" i="26"/>
  <c r="O149" i="26"/>
  <c r="L149" i="26"/>
  <c r="I149" i="26"/>
  <c r="F149" i="26"/>
  <c r="O148" i="26"/>
  <c r="L148" i="26"/>
  <c r="I148" i="26"/>
  <c r="C148" i="26" s="1"/>
  <c r="F148" i="26"/>
  <c r="O147" i="26"/>
  <c r="L147" i="26"/>
  <c r="L143" i="26" s="1"/>
  <c r="I147" i="26"/>
  <c r="F147" i="26"/>
  <c r="O146" i="26"/>
  <c r="L146" i="26"/>
  <c r="I146" i="26"/>
  <c r="F146" i="26"/>
  <c r="C146" i="26"/>
  <c r="O145" i="26"/>
  <c r="L145" i="26"/>
  <c r="I145" i="26"/>
  <c r="F145" i="26"/>
  <c r="C145" i="26" s="1"/>
  <c r="O144" i="26"/>
  <c r="O143" i="26" s="1"/>
  <c r="L144" i="26"/>
  <c r="I144" i="26"/>
  <c r="F144" i="26"/>
  <c r="C144" i="26"/>
  <c r="N143" i="26"/>
  <c r="M143" i="26"/>
  <c r="K143" i="26"/>
  <c r="J143" i="26"/>
  <c r="H143" i="26"/>
  <c r="G143" i="26"/>
  <c r="F143" i="26"/>
  <c r="E143" i="26"/>
  <c r="D143" i="26"/>
  <c r="O142" i="26"/>
  <c r="L142" i="26"/>
  <c r="I142" i="26"/>
  <c r="F142" i="26"/>
  <c r="C142" i="26"/>
  <c r="O141" i="26"/>
  <c r="L141" i="26"/>
  <c r="L140" i="26" s="1"/>
  <c r="I141" i="26"/>
  <c r="F141" i="26"/>
  <c r="O140" i="26"/>
  <c r="N140" i="26"/>
  <c r="M140" i="26"/>
  <c r="K140" i="26"/>
  <c r="J140" i="26"/>
  <c r="I140" i="26"/>
  <c r="H140" i="26"/>
  <c r="G140" i="26"/>
  <c r="E140" i="26"/>
  <c r="D140" i="26"/>
  <c r="O139" i="26"/>
  <c r="L139" i="26"/>
  <c r="I139" i="26"/>
  <c r="F139" i="26"/>
  <c r="C139" i="26" s="1"/>
  <c r="O138" i="26"/>
  <c r="L138" i="26"/>
  <c r="I138" i="26"/>
  <c r="F138" i="26"/>
  <c r="C138" i="26"/>
  <c r="O137" i="26"/>
  <c r="L137" i="26"/>
  <c r="I137" i="26"/>
  <c r="F137" i="26"/>
  <c r="C137" i="26" s="1"/>
  <c r="D137" i="26"/>
  <c r="O136" i="26"/>
  <c r="L136" i="26"/>
  <c r="L135" i="26" s="1"/>
  <c r="I136" i="26"/>
  <c r="F136" i="26"/>
  <c r="C136" i="26" s="1"/>
  <c r="O135" i="26"/>
  <c r="N135" i="26"/>
  <c r="M135" i="26"/>
  <c r="K135" i="26"/>
  <c r="K129" i="26" s="1"/>
  <c r="J135" i="26"/>
  <c r="I135" i="26"/>
  <c r="H135" i="26"/>
  <c r="G135" i="26"/>
  <c r="G129" i="26" s="1"/>
  <c r="E135" i="26"/>
  <c r="D135" i="26"/>
  <c r="O134" i="26"/>
  <c r="L134" i="26"/>
  <c r="I134" i="26"/>
  <c r="F134" i="26"/>
  <c r="F130" i="26" s="1"/>
  <c r="O133" i="26"/>
  <c r="L133" i="26"/>
  <c r="I133" i="26"/>
  <c r="C133" i="26" s="1"/>
  <c r="F133" i="26"/>
  <c r="O132" i="26"/>
  <c r="L132" i="26"/>
  <c r="I132" i="26"/>
  <c r="F132" i="26"/>
  <c r="C132" i="26" s="1"/>
  <c r="O131" i="26"/>
  <c r="O130" i="26" s="1"/>
  <c r="O129" i="26" s="1"/>
  <c r="L131" i="26"/>
  <c r="I131" i="26"/>
  <c r="I130" i="26" s="1"/>
  <c r="F131" i="26"/>
  <c r="C131" i="26"/>
  <c r="N130" i="26"/>
  <c r="N129" i="26" s="1"/>
  <c r="M130" i="26"/>
  <c r="L130" i="26"/>
  <c r="L129" i="26" s="1"/>
  <c r="K130" i="26"/>
  <c r="J130" i="26"/>
  <c r="J129" i="26" s="1"/>
  <c r="H130" i="26"/>
  <c r="H129" i="26" s="1"/>
  <c r="G130" i="26"/>
  <c r="E130" i="26"/>
  <c r="D130" i="26"/>
  <c r="D129" i="26" s="1"/>
  <c r="M129" i="26"/>
  <c r="E129" i="26"/>
  <c r="O128" i="26"/>
  <c r="L128" i="26"/>
  <c r="L127" i="26" s="1"/>
  <c r="I128" i="26"/>
  <c r="F128" i="26"/>
  <c r="C128" i="26" s="1"/>
  <c r="O127" i="26"/>
  <c r="N127" i="26"/>
  <c r="M127" i="26"/>
  <c r="K127" i="26"/>
  <c r="J127" i="26"/>
  <c r="I127" i="26"/>
  <c r="H127" i="26"/>
  <c r="G127" i="26"/>
  <c r="E127" i="26"/>
  <c r="D127" i="26"/>
  <c r="O126" i="26"/>
  <c r="L126" i="26"/>
  <c r="I126" i="26"/>
  <c r="F126" i="26"/>
  <c r="C126" i="26" s="1"/>
  <c r="D126" i="26"/>
  <c r="O125" i="26"/>
  <c r="L125" i="26"/>
  <c r="L121" i="26" s="1"/>
  <c r="I125" i="26"/>
  <c r="F125" i="26"/>
  <c r="C125" i="26" s="1"/>
  <c r="O124" i="26"/>
  <c r="L124" i="26"/>
  <c r="I124" i="26"/>
  <c r="F124" i="26"/>
  <c r="C124" i="26"/>
  <c r="O123" i="26"/>
  <c r="L123" i="26"/>
  <c r="I123" i="26"/>
  <c r="F123" i="26"/>
  <c r="C123" i="26" s="1"/>
  <c r="O122" i="26"/>
  <c r="O121" i="26" s="1"/>
  <c r="L122" i="26"/>
  <c r="I122" i="26"/>
  <c r="C122" i="26" s="1"/>
  <c r="F122" i="26"/>
  <c r="N121" i="26"/>
  <c r="M121" i="26"/>
  <c r="K121" i="26"/>
  <c r="J121" i="26"/>
  <c r="H121" i="26"/>
  <c r="G121" i="26"/>
  <c r="F121" i="26"/>
  <c r="E121" i="26"/>
  <c r="D121" i="26"/>
  <c r="O120" i="26"/>
  <c r="O115" i="26" s="1"/>
  <c r="L120" i="26"/>
  <c r="I120" i="26"/>
  <c r="F120" i="26"/>
  <c r="C120" i="26"/>
  <c r="O119" i="26"/>
  <c r="L119" i="26"/>
  <c r="I119" i="26"/>
  <c r="F119" i="26"/>
  <c r="C119" i="26" s="1"/>
  <c r="O118" i="26"/>
  <c r="L118" i="26"/>
  <c r="I118" i="26"/>
  <c r="C118" i="26" s="1"/>
  <c r="F118" i="26"/>
  <c r="O117" i="26"/>
  <c r="L117" i="26"/>
  <c r="I117" i="26"/>
  <c r="F117" i="26"/>
  <c r="D117" i="26"/>
  <c r="D115" i="26" s="1"/>
  <c r="C117" i="26"/>
  <c r="O116" i="26"/>
  <c r="L116" i="26"/>
  <c r="L115" i="26" s="1"/>
  <c r="I116" i="26"/>
  <c r="F116" i="26"/>
  <c r="F115" i="26" s="1"/>
  <c r="N115" i="26"/>
  <c r="M115" i="26"/>
  <c r="K115" i="26"/>
  <c r="J115" i="26"/>
  <c r="I115" i="26"/>
  <c r="H115" i="26"/>
  <c r="G115" i="26"/>
  <c r="E115" i="26"/>
  <c r="O114" i="26"/>
  <c r="L114" i="26"/>
  <c r="I114" i="26"/>
  <c r="F114" i="26"/>
  <c r="C114" i="26" s="1"/>
  <c r="O113" i="26"/>
  <c r="O111" i="26" s="1"/>
  <c r="L113" i="26"/>
  <c r="I113" i="26"/>
  <c r="F113" i="26"/>
  <c r="C113" i="26"/>
  <c r="O112" i="26"/>
  <c r="L112" i="26"/>
  <c r="L111" i="26" s="1"/>
  <c r="I112" i="26"/>
  <c r="F112" i="26"/>
  <c r="F111" i="26" s="1"/>
  <c r="C111" i="26" s="1"/>
  <c r="N111" i="26"/>
  <c r="M111" i="26"/>
  <c r="K111" i="26"/>
  <c r="J111" i="26"/>
  <c r="I111" i="26"/>
  <c r="H111" i="26"/>
  <c r="G111" i="26"/>
  <c r="E111" i="26"/>
  <c r="D111" i="26"/>
  <c r="O110" i="26"/>
  <c r="L110" i="26"/>
  <c r="I110" i="26"/>
  <c r="F110" i="26"/>
  <c r="C110" i="26" s="1"/>
  <c r="O109" i="26"/>
  <c r="L109" i="26"/>
  <c r="I109" i="26"/>
  <c r="F109" i="26"/>
  <c r="C109" i="26"/>
  <c r="O108" i="26"/>
  <c r="L108" i="26"/>
  <c r="I108" i="26"/>
  <c r="F108" i="26"/>
  <c r="C108" i="26" s="1"/>
  <c r="O107" i="26"/>
  <c r="L107" i="26"/>
  <c r="I107" i="26"/>
  <c r="C107" i="26" s="1"/>
  <c r="F107" i="26"/>
  <c r="O106" i="26"/>
  <c r="L106" i="26"/>
  <c r="L102" i="26" s="1"/>
  <c r="I106" i="26"/>
  <c r="F106" i="26"/>
  <c r="C106" i="26" s="1"/>
  <c r="O105" i="26"/>
  <c r="L105" i="26"/>
  <c r="I105" i="26"/>
  <c r="F105" i="26"/>
  <c r="C105" i="26"/>
  <c r="O104" i="26"/>
  <c r="L104" i="26"/>
  <c r="I104" i="26"/>
  <c r="F104" i="26"/>
  <c r="C104" i="26" s="1"/>
  <c r="O103" i="26"/>
  <c r="O102" i="26" s="1"/>
  <c r="L103" i="26"/>
  <c r="I103" i="26"/>
  <c r="C103" i="26" s="1"/>
  <c r="F103" i="26"/>
  <c r="N102" i="26"/>
  <c r="M102" i="26"/>
  <c r="K102" i="26"/>
  <c r="J102" i="26"/>
  <c r="H102" i="26"/>
  <c r="G102" i="26"/>
  <c r="F102" i="26"/>
  <c r="E102" i="26"/>
  <c r="D102" i="26"/>
  <c r="O101" i="26"/>
  <c r="L101" i="26"/>
  <c r="I101" i="26"/>
  <c r="F101" i="26"/>
  <c r="C101" i="26"/>
  <c r="O100" i="26"/>
  <c r="L100" i="26"/>
  <c r="I100" i="26"/>
  <c r="F100" i="26"/>
  <c r="C100" i="26" s="1"/>
  <c r="O99" i="26"/>
  <c r="L99" i="26"/>
  <c r="I99" i="26"/>
  <c r="C99" i="26" s="1"/>
  <c r="F99" i="26"/>
  <c r="O98" i="26"/>
  <c r="L98" i="26"/>
  <c r="I98" i="26"/>
  <c r="F98" i="26"/>
  <c r="C98" i="26" s="1"/>
  <c r="O97" i="26"/>
  <c r="L97" i="26"/>
  <c r="I97" i="26"/>
  <c r="F97" i="26"/>
  <c r="C97" i="26"/>
  <c r="O96" i="26"/>
  <c r="L96" i="26"/>
  <c r="L94" i="26" s="1"/>
  <c r="I96" i="26"/>
  <c r="F96" i="26"/>
  <c r="C96" i="26" s="1"/>
  <c r="O95" i="26"/>
  <c r="L95" i="26"/>
  <c r="I95" i="26"/>
  <c r="I94" i="26" s="1"/>
  <c r="D95" i="26"/>
  <c r="D94" i="26" s="1"/>
  <c r="O94" i="26"/>
  <c r="N94" i="26"/>
  <c r="M94" i="26"/>
  <c r="K94" i="26"/>
  <c r="J94" i="26"/>
  <c r="H94" i="26"/>
  <c r="G94" i="26"/>
  <c r="E94" i="26"/>
  <c r="O93" i="26"/>
  <c r="L93" i="26"/>
  <c r="I93" i="26"/>
  <c r="F93" i="26"/>
  <c r="C93" i="26" s="1"/>
  <c r="O92" i="26"/>
  <c r="L92" i="26"/>
  <c r="I92" i="26"/>
  <c r="C92" i="26" s="1"/>
  <c r="F92" i="26"/>
  <c r="O91" i="26"/>
  <c r="L91" i="26"/>
  <c r="I91" i="26"/>
  <c r="F91" i="26"/>
  <c r="C91" i="26" s="1"/>
  <c r="O90" i="26"/>
  <c r="O88" i="26" s="1"/>
  <c r="L90" i="26"/>
  <c r="I90" i="26"/>
  <c r="F90" i="26"/>
  <c r="C90" i="26"/>
  <c r="O89" i="26"/>
  <c r="L89" i="26"/>
  <c r="L88" i="26" s="1"/>
  <c r="I89" i="26"/>
  <c r="F89" i="26"/>
  <c r="F88" i="26" s="1"/>
  <c r="N88" i="26"/>
  <c r="M88" i="26"/>
  <c r="M82" i="26" s="1"/>
  <c r="K88" i="26"/>
  <c r="J88" i="26"/>
  <c r="I88" i="26"/>
  <c r="H88" i="26"/>
  <c r="G88" i="26"/>
  <c r="E88" i="26"/>
  <c r="E82" i="26" s="1"/>
  <c r="D88" i="26"/>
  <c r="O87" i="26"/>
  <c r="L87" i="26"/>
  <c r="L83" i="26" s="1"/>
  <c r="I87" i="26"/>
  <c r="F87" i="26"/>
  <c r="C87" i="26" s="1"/>
  <c r="O86" i="26"/>
  <c r="L86" i="26"/>
  <c r="I86" i="26"/>
  <c r="F86" i="26"/>
  <c r="C86" i="26"/>
  <c r="O85" i="26"/>
  <c r="L85" i="26"/>
  <c r="I85" i="26"/>
  <c r="F85" i="26"/>
  <c r="C85" i="26" s="1"/>
  <c r="O84" i="26"/>
  <c r="O83" i="26" s="1"/>
  <c r="L84" i="26"/>
  <c r="I84" i="26"/>
  <c r="C84" i="26" s="1"/>
  <c r="F84" i="26"/>
  <c r="N83" i="26"/>
  <c r="N82" i="26" s="1"/>
  <c r="M83" i="26"/>
  <c r="K83" i="26"/>
  <c r="J83" i="26"/>
  <c r="J82" i="26" s="1"/>
  <c r="H83" i="26"/>
  <c r="H82" i="26" s="1"/>
  <c r="G83" i="26"/>
  <c r="F83" i="26"/>
  <c r="E83" i="26"/>
  <c r="D83" i="26"/>
  <c r="D82" i="26" s="1"/>
  <c r="K82" i="26"/>
  <c r="G82" i="26"/>
  <c r="O81" i="26"/>
  <c r="L81" i="26"/>
  <c r="I81" i="26"/>
  <c r="F81" i="26"/>
  <c r="C81" i="26" s="1"/>
  <c r="O80" i="26"/>
  <c r="O79" i="26" s="1"/>
  <c r="L80" i="26"/>
  <c r="I80" i="26"/>
  <c r="C80" i="26" s="1"/>
  <c r="F80" i="26"/>
  <c r="N79" i="26"/>
  <c r="M79" i="26"/>
  <c r="L79" i="26"/>
  <c r="K79" i="26"/>
  <c r="J79" i="26"/>
  <c r="H79" i="26"/>
  <c r="G79" i="26"/>
  <c r="F79" i="26"/>
  <c r="E79" i="26"/>
  <c r="D79" i="26"/>
  <c r="O78" i="26"/>
  <c r="O76" i="26" s="1"/>
  <c r="L78" i="26"/>
  <c r="I78" i="26"/>
  <c r="F78" i="26"/>
  <c r="C78" i="26"/>
  <c r="O77" i="26"/>
  <c r="L77" i="26"/>
  <c r="L76" i="26" s="1"/>
  <c r="L75" i="26" s="1"/>
  <c r="I77" i="26"/>
  <c r="F77" i="26"/>
  <c r="F76" i="26" s="1"/>
  <c r="N76" i="26"/>
  <c r="M76" i="26"/>
  <c r="M75" i="26" s="1"/>
  <c r="M74" i="26" s="1"/>
  <c r="K76" i="26"/>
  <c r="K75" i="26" s="1"/>
  <c r="J76" i="26"/>
  <c r="I76" i="26"/>
  <c r="H76" i="26"/>
  <c r="G76" i="26"/>
  <c r="G75" i="26" s="1"/>
  <c r="E76" i="26"/>
  <c r="E75" i="26" s="1"/>
  <c r="E74" i="26" s="1"/>
  <c r="D76" i="26"/>
  <c r="N75" i="26"/>
  <c r="N74" i="26" s="1"/>
  <c r="J75" i="26"/>
  <c r="H75" i="26"/>
  <c r="H74" i="26" s="1"/>
  <c r="D75" i="26"/>
  <c r="D74" i="26" s="1"/>
  <c r="O73" i="26"/>
  <c r="L73" i="26"/>
  <c r="I73" i="26"/>
  <c r="F73" i="26"/>
  <c r="C73" i="26" s="1"/>
  <c r="O72" i="26"/>
  <c r="L72" i="26"/>
  <c r="I72" i="26"/>
  <c r="C72" i="26" s="1"/>
  <c r="F72" i="26"/>
  <c r="O71" i="26"/>
  <c r="L71" i="26"/>
  <c r="I71" i="26"/>
  <c r="F71" i="26"/>
  <c r="C71" i="26" s="1"/>
  <c r="O70" i="26"/>
  <c r="O68" i="26" s="1"/>
  <c r="O66" i="26" s="1"/>
  <c r="L70" i="26"/>
  <c r="I70" i="26"/>
  <c r="F70" i="26"/>
  <c r="C70" i="26"/>
  <c r="O69" i="26"/>
  <c r="L69" i="26"/>
  <c r="L68" i="26" s="1"/>
  <c r="I69" i="26"/>
  <c r="F69" i="26"/>
  <c r="F68" i="26" s="1"/>
  <c r="C68" i="26" s="1"/>
  <c r="N68" i="26"/>
  <c r="M68" i="26"/>
  <c r="M66" i="26" s="1"/>
  <c r="K68" i="26"/>
  <c r="J68" i="26"/>
  <c r="I68" i="26"/>
  <c r="I66" i="26" s="1"/>
  <c r="H68" i="26"/>
  <c r="G68" i="26"/>
  <c r="E68" i="26"/>
  <c r="E66" i="26" s="1"/>
  <c r="D68" i="26"/>
  <c r="O67" i="26"/>
  <c r="L67" i="26"/>
  <c r="L66" i="26" s="1"/>
  <c r="I67" i="26"/>
  <c r="F67" i="26"/>
  <c r="C67" i="26" s="1"/>
  <c r="N66" i="26"/>
  <c r="K66" i="26"/>
  <c r="J66" i="26"/>
  <c r="H66" i="26"/>
  <c r="G66" i="26"/>
  <c r="D66" i="26"/>
  <c r="O65" i="26"/>
  <c r="L65" i="26"/>
  <c r="I65" i="26"/>
  <c r="F65" i="26"/>
  <c r="C65" i="26" s="1"/>
  <c r="D65" i="26"/>
  <c r="O64" i="26"/>
  <c r="L64" i="26"/>
  <c r="I64" i="26"/>
  <c r="F64" i="26"/>
  <c r="C64" i="26" s="1"/>
  <c r="O63" i="26"/>
  <c r="L63" i="26"/>
  <c r="I63" i="26"/>
  <c r="F63" i="26"/>
  <c r="C63" i="26"/>
  <c r="O62" i="26"/>
  <c r="L62" i="26"/>
  <c r="I62" i="26"/>
  <c r="F62" i="26"/>
  <c r="C62" i="26" s="1"/>
  <c r="O61" i="26"/>
  <c r="L61" i="26"/>
  <c r="I61" i="26"/>
  <c r="C61" i="26" s="1"/>
  <c r="F61" i="26"/>
  <c r="O60" i="26"/>
  <c r="L60" i="26"/>
  <c r="I60" i="26"/>
  <c r="F60" i="26"/>
  <c r="O59" i="26"/>
  <c r="O57" i="26" s="1"/>
  <c r="L59" i="26"/>
  <c r="I59" i="26"/>
  <c r="F59" i="26"/>
  <c r="C59" i="26"/>
  <c r="O58" i="26"/>
  <c r="L58" i="26"/>
  <c r="L57" i="26" s="1"/>
  <c r="I58" i="26"/>
  <c r="F58" i="26"/>
  <c r="N57" i="26"/>
  <c r="M57" i="26"/>
  <c r="M53" i="26" s="1"/>
  <c r="M52" i="26" s="1"/>
  <c r="M51" i="26" s="1"/>
  <c r="K57" i="26"/>
  <c r="J57" i="26"/>
  <c r="H57" i="26"/>
  <c r="G57" i="26"/>
  <c r="E57" i="26"/>
  <c r="D57" i="26"/>
  <c r="O56" i="26"/>
  <c r="L56" i="26"/>
  <c r="I56" i="26"/>
  <c r="F56" i="26"/>
  <c r="C56" i="26" s="1"/>
  <c r="O55" i="26"/>
  <c r="O54" i="26" s="1"/>
  <c r="O53" i="26" s="1"/>
  <c r="O52" i="26" s="1"/>
  <c r="L55" i="26"/>
  <c r="I55" i="26"/>
  <c r="I54" i="26" s="1"/>
  <c r="F55" i="26"/>
  <c r="C55" i="26"/>
  <c r="N54" i="26"/>
  <c r="N53" i="26" s="1"/>
  <c r="M54" i="26"/>
  <c r="L54" i="26"/>
  <c r="K54" i="26"/>
  <c r="J54" i="26"/>
  <c r="J53" i="26" s="1"/>
  <c r="H54" i="26"/>
  <c r="H53" i="26" s="1"/>
  <c r="H52" i="26" s="1"/>
  <c r="H51" i="26" s="1"/>
  <c r="G54" i="26"/>
  <c r="F54" i="26"/>
  <c r="E54" i="26"/>
  <c r="D54" i="26"/>
  <c r="D53" i="26" s="1"/>
  <c r="D52" i="26" s="1"/>
  <c r="D51" i="26" s="1"/>
  <c r="D50" i="26" s="1"/>
  <c r="K53" i="26"/>
  <c r="K52" i="26" s="1"/>
  <c r="G53" i="26"/>
  <c r="G52" i="26" s="1"/>
  <c r="E53" i="26"/>
  <c r="E52" i="26" s="1"/>
  <c r="E51" i="26" s="1"/>
  <c r="E50" i="26" s="1"/>
  <c r="E285" i="26" s="1"/>
  <c r="N52" i="26"/>
  <c r="J52" i="26"/>
  <c r="H50" i="26"/>
  <c r="E49" i="26"/>
  <c r="O46" i="26"/>
  <c r="C46" i="26"/>
  <c r="O45" i="26"/>
  <c r="C45" i="26"/>
  <c r="O44" i="26"/>
  <c r="N44" i="26"/>
  <c r="M44" i="26"/>
  <c r="C44" i="26"/>
  <c r="L43" i="26"/>
  <c r="I43" i="26"/>
  <c r="F43" i="26"/>
  <c r="L42" i="26"/>
  <c r="K42" i="26"/>
  <c r="J42" i="26"/>
  <c r="H42" i="26"/>
  <c r="G42" i="26"/>
  <c r="F42" i="26"/>
  <c r="E42" i="26"/>
  <c r="D42" i="26"/>
  <c r="F41" i="26"/>
  <c r="C41" i="26"/>
  <c r="L40" i="26"/>
  <c r="C40" i="26"/>
  <c r="L39" i="26"/>
  <c r="C39" i="26"/>
  <c r="L38" i="26"/>
  <c r="C38" i="26"/>
  <c r="L37" i="26"/>
  <c r="C37" i="26"/>
  <c r="L36" i="26"/>
  <c r="K36" i="26"/>
  <c r="J36" i="26"/>
  <c r="C36" i="26"/>
  <c r="L35" i="26"/>
  <c r="C35" i="26"/>
  <c r="L34" i="26"/>
  <c r="C34" i="26"/>
  <c r="L33" i="26"/>
  <c r="K33" i="26"/>
  <c r="J33" i="26"/>
  <c r="C33" i="26"/>
  <c r="L32" i="26"/>
  <c r="L31" i="26" s="1"/>
  <c r="L26" i="26" s="1"/>
  <c r="C32" i="26"/>
  <c r="K31" i="26"/>
  <c r="J31" i="26"/>
  <c r="C31" i="26"/>
  <c r="L30" i="26"/>
  <c r="C30" i="26"/>
  <c r="L29" i="26"/>
  <c r="C29" i="26"/>
  <c r="L28" i="26"/>
  <c r="C28" i="26"/>
  <c r="L27" i="26"/>
  <c r="K27" i="26"/>
  <c r="K26" i="26" s="1"/>
  <c r="K20" i="26" s="1"/>
  <c r="J27" i="26"/>
  <c r="C27" i="26"/>
  <c r="J26" i="26"/>
  <c r="F25" i="26"/>
  <c r="C25" i="26"/>
  <c r="I24" i="26"/>
  <c r="O23" i="26"/>
  <c r="L23" i="26"/>
  <c r="I23" i="26"/>
  <c r="F23" i="26"/>
  <c r="C23" i="26" s="1"/>
  <c r="O22" i="26"/>
  <c r="L22" i="26"/>
  <c r="I22" i="26"/>
  <c r="I21" i="26" s="1"/>
  <c r="F22" i="26"/>
  <c r="C22" i="26" s="1"/>
  <c r="O21" i="26"/>
  <c r="O287" i="26" s="1"/>
  <c r="N21" i="26"/>
  <c r="M21" i="26"/>
  <c r="M287" i="26" s="1"/>
  <c r="M286" i="26" s="1"/>
  <c r="L21" i="26"/>
  <c r="L287" i="26" s="1"/>
  <c r="K21" i="26"/>
  <c r="K287" i="26" s="1"/>
  <c r="K286" i="26" s="1"/>
  <c r="J21" i="26"/>
  <c r="H21" i="26"/>
  <c r="H287" i="26" s="1"/>
  <c r="H286" i="26" s="1"/>
  <c r="G21" i="26"/>
  <c r="G287" i="26" s="1"/>
  <c r="G286" i="26" s="1"/>
  <c r="F21" i="26"/>
  <c r="E21" i="26"/>
  <c r="E287" i="26" s="1"/>
  <c r="E286" i="26" s="1"/>
  <c r="D21" i="26"/>
  <c r="D287" i="26" s="1"/>
  <c r="D286" i="26" s="1"/>
  <c r="O20" i="26"/>
  <c r="M20" i="26"/>
  <c r="H20" i="26"/>
  <c r="G20" i="26"/>
  <c r="E20" i="26"/>
  <c r="O296" i="25"/>
  <c r="L296" i="25"/>
  <c r="I296" i="25"/>
  <c r="F296" i="25"/>
  <c r="C296" i="25" s="1"/>
  <c r="O295" i="25"/>
  <c r="L295" i="25"/>
  <c r="I295" i="25"/>
  <c r="C295" i="25" s="1"/>
  <c r="F295" i="25"/>
  <c r="O294" i="25"/>
  <c r="L294" i="25"/>
  <c r="I294" i="25"/>
  <c r="F294" i="25"/>
  <c r="O293" i="25"/>
  <c r="L293" i="25"/>
  <c r="I293" i="25"/>
  <c r="F293" i="25"/>
  <c r="C293" i="25"/>
  <c r="O292" i="25"/>
  <c r="L292" i="25"/>
  <c r="I292" i="25"/>
  <c r="F292" i="25"/>
  <c r="C292" i="25" s="1"/>
  <c r="O291" i="25"/>
  <c r="L291" i="25"/>
  <c r="I291" i="25"/>
  <c r="C291" i="25" s="1"/>
  <c r="F291" i="25"/>
  <c r="O290" i="25"/>
  <c r="L290" i="25"/>
  <c r="C290" i="25" s="1"/>
  <c r="I290" i="25"/>
  <c r="F290" i="25"/>
  <c r="O289" i="25"/>
  <c r="O288" i="25" s="1"/>
  <c r="L289" i="25"/>
  <c r="I289" i="25"/>
  <c r="F289" i="25"/>
  <c r="F288" i="25" s="1"/>
  <c r="C289" i="25"/>
  <c r="N288" i="25"/>
  <c r="M288" i="25"/>
  <c r="K288" i="25"/>
  <c r="J288" i="25"/>
  <c r="I288" i="25"/>
  <c r="H288" i="25"/>
  <c r="G288" i="25"/>
  <c r="E288" i="25"/>
  <c r="D288" i="25"/>
  <c r="O283" i="25"/>
  <c r="L283" i="25"/>
  <c r="I283" i="25"/>
  <c r="F283" i="25"/>
  <c r="C283" i="25" s="1"/>
  <c r="O282" i="25"/>
  <c r="L282" i="25"/>
  <c r="L281" i="25" s="1"/>
  <c r="I282" i="25"/>
  <c r="C282" i="25" s="1"/>
  <c r="F282" i="25"/>
  <c r="O281" i="25"/>
  <c r="N281" i="25"/>
  <c r="M281" i="25"/>
  <c r="K281" i="25"/>
  <c r="J281" i="25"/>
  <c r="H281" i="25"/>
  <c r="G281" i="25"/>
  <c r="F281" i="25"/>
  <c r="E281" i="25"/>
  <c r="D281" i="25"/>
  <c r="O280" i="25"/>
  <c r="O279" i="25" s="1"/>
  <c r="L280" i="25"/>
  <c r="I280" i="25"/>
  <c r="F280" i="25"/>
  <c r="F279" i="25" s="1"/>
  <c r="C280" i="25"/>
  <c r="N279" i="25"/>
  <c r="M279" i="25"/>
  <c r="L279" i="25"/>
  <c r="K279" i="25"/>
  <c r="J279" i="25"/>
  <c r="I279" i="25"/>
  <c r="H279" i="25"/>
  <c r="G279" i="25"/>
  <c r="E279" i="25"/>
  <c r="D279" i="25"/>
  <c r="O278" i="25"/>
  <c r="L278" i="25"/>
  <c r="I278" i="25"/>
  <c r="C278" i="25" s="1"/>
  <c r="F278" i="25"/>
  <c r="O277" i="25"/>
  <c r="L277" i="25"/>
  <c r="C277" i="25" s="1"/>
  <c r="I277" i="25"/>
  <c r="F277" i="25"/>
  <c r="O276" i="25"/>
  <c r="O275" i="25" s="1"/>
  <c r="L276" i="25"/>
  <c r="I276" i="25"/>
  <c r="F276" i="25"/>
  <c r="F275" i="25" s="1"/>
  <c r="C275" i="25" s="1"/>
  <c r="C276" i="25"/>
  <c r="N275" i="25"/>
  <c r="M275" i="25"/>
  <c r="L275" i="25"/>
  <c r="K275" i="25"/>
  <c r="J275" i="25"/>
  <c r="I275" i="25"/>
  <c r="H275" i="25"/>
  <c r="G275" i="25"/>
  <c r="E275" i="25"/>
  <c r="D275" i="25"/>
  <c r="O274" i="25"/>
  <c r="L274" i="25"/>
  <c r="I274" i="25"/>
  <c r="C274" i="25" s="1"/>
  <c r="F274" i="25"/>
  <c r="O273" i="25"/>
  <c r="L273" i="25"/>
  <c r="C273" i="25" s="1"/>
  <c r="I273" i="25"/>
  <c r="F273" i="25"/>
  <c r="O272" i="25"/>
  <c r="O271" i="25" s="1"/>
  <c r="O269" i="25" s="1"/>
  <c r="O268" i="25" s="1"/>
  <c r="L272" i="25"/>
  <c r="I272" i="25"/>
  <c r="F272" i="25"/>
  <c r="F271" i="25" s="1"/>
  <c r="C272" i="25"/>
  <c r="N271" i="25"/>
  <c r="M271" i="25"/>
  <c r="M269" i="25" s="1"/>
  <c r="M268" i="25" s="1"/>
  <c r="L271" i="25"/>
  <c r="K271" i="25"/>
  <c r="J271" i="25"/>
  <c r="I271" i="25"/>
  <c r="H271" i="25"/>
  <c r="H269" i="25" s="1"/>
  <c r="H268" i="25" s="1"/>
  <c r="G271" i="25"/>
  <c r="E271" i="25"/>
  <c r="E269" i="25" s="1"/>
  <c r="E268" i="25" s="1"/>
  <c r="D271" i="25"/>
  <c r="D269" i="25" s="1"/>
  <c r="D268" i="25" s="1"/>
  <c r="O270" i="25"/>
  <c r="L270" i="25"/>
  <c r="L269" i="25" s="1"/>
  <c r="L268" i="25" s="1"/>
  <c r="I270" i="25"/>
  <c r="C270" i="25" s="1"/>
  <c r="F270" i="25"/>
  <c r="N269" i="25"/>
  <c r="N268" i="25" s="1"/>
  <c r="K269" i="25"/>
  <c r="J269" i="25"/>
  <c r="J268" i="25" s="1"/>
  <c r="G269" i="25"/>
  <c r="K268" i="25"/>
  <c r="G268" i="25"/>
  <c r="O267" i="25"/>
  <c r="L267" i="25"/>
  <c r="I267" i="25"/>
  <c r="F267" i="25"/>
  <c r="C267" i="25" s="1"/>
  <c r="O266" i="25"/>
  <c r="L266" i="25"/>
  <c r="I266" i="25"/>
  <c r="C266" i="25" s="1"/>
  <c r="F266" i="25"/>
  <c r="O265" i="25"/>
  <c r="L265" i="25"/>
  <c r="C265" i="25" s="1"/>
  <c r="I265" i="25"/>
  <c r="F265" i="25"/>
  <c r="O264" i="25"/>
  <c r="O263" i="25" s="1"/>
  <c r="L264" i="25"/>
  <c r="I264" i="25"/>
  <c r="F264" i="25"/>
  <c r="F263" i="25" s="1"/>
  <c r="C264" i="25"/>
  <c r="N263" i="25"/>
  <c r="M263" i="25"/>
  <c r="L263" i="25"/>
  <c r="K263" i="25"/>
  <c r="J263" i="25"/>
  <c r="H263" i="25"/>
  <c r="G263" i="25"/>
  <c r="E263" i="25"/>
  <c r="D263" i="25"/>
  <c r="O262" i="25"/>
  <c r="L262" i="25"/>
  <c r="I262" i="25"/>
  <c r="C262" i="25" s="1"/>
  <c r="F262" i="25"/>
  <c r="O261" i="25"/>
  <c r="L261" i="25"/>
  <c r="C261" i="25" s="1"/>
  <c r="I261" i="25"/>
  <c r="F261" i="25"/>
  <c r="O260" i="25"/>
  <c r="O259" i="25" s="1"/>
  <c r="O258" i="25" s="1"/>
  <c r="L260" i="25"/>
  <c r="I260" i="25"/>
  <c r="F260" i="25"/>
  <c r="F259" i="25" s="1"/>
  <c r="C260" i="25"/>
  <c r="N259" i="25"/>
  <c r="M259" i="25"/>
  <c r="L259" i="25"/>
  <c r="L258" i="25" s="1"/>
  <c r="K259" i="25"/>
  <c r="J259" i="25"/>
  <c r="H259" i="25"/>
  <c r="H258" i="25" s="1"/>
  <c r="G259" i="25"/>
  <c r="E259" i="25"/>
  <c r="D259" i="25"/>
  <c r="D258" i="25" s="1"/>
  <c r="N258" i="25"/>
  <c r="M258" i="25"/>
  <c r="K258" i="25"/>
  <c r="J258" i="25"/>
  <c r="G258" i="25"/>
  <c r="E258" i="25"/>
  <c r="O257" i="25"/>
  <c r="L257" i="25"/>
  <c r="C257" i="25" s="1"/>
  <c r="I257" i="25"/>
  <c r="F257" i="25"/>
  <c r="O256" i="25"/>
  <c r="L256" i="25"/>
  <c r="I256" i="25"/>
  <c r="F256" i="25"/>
  <c r="C256" i="25"/>
  <c r="O255" i="25"/>
  <c r="L255" i="25"/>
  <c r="I255" i="25"/>
  <c r="F255" i="25"/>
  <c r="C255" i="25" s="1"/>
  <c r="O254" i="25"/>
  <c r="L254" i="25"/>
  <c r="I254" i="25"/>
  <c r="C254" i="25" s="1"/>
  <c r="F254" i="25"/>
  <c r="O253" i="25"/>
  <c r="L253" i="25"/>
  <c r="C253" i="25" s="1"/>
  <c r="I253" i="25"/>
  <c r="F253" i="25"/>
  <c r="O252" i="25"/>
  <c r="O251" i="25" s="1"/>
  <c r="O250" i="25" s="1"/>
  <c r="L252" i="25"/>
  <c r="I252" i="25"/>
  <c r="F252" i="25"/>
  <c r="F251" i="25" s="1"/>
  <c r="C252" i="25"/>
  <c r="N251" i="25"/>
  <c r="M251" i="25"/>
  <c r="L251" i="25"/>
  <c r="L250" i="25" s="1"/>
  <c r="K251" i="25"/>
  <c r="J251" i="25"/>
  <c r="H251" i="25"/>
  <c r="H250" i="25" s="1"/>
  <c r="G251" i="25"/>
  <c r="E251" i="25"/>
  <c r="D251" i="25"/>
  <c r="D250" i="25" s="1"/>
  <c r="N250" i="25"/>
  <c r="M250" i="25"/>
  <c r="K250" i="25"/>
  <c r="J250" i="25"/>
  <c r="G250" i="25"/>
  <c r="E250" i="25"/>
  <c r="O249" i="25"/>
  <c r="L249" i="25"/>
  <c r="C249" i="25" s="1"/>
  <c r="I249" i="25"/>
  <c r="F249" i="25"/>
  <c r="O248" i="25"/>
  <c r="O245" i="25" s="1"/>
  <c r="L248" i="25"/>
  <c r="I248" i="25"/>
  <c r="F248" i="25"/>
  <c r="C248" i="25"/>
  <c r="O247" i="25"/>
  <c r="L247" i="25"/>
  <c r="I247" i="25"/>
  <c r="F247" i="25"/>
  <c r="C247" i="25" s="1"/>
  <c r="O246" i="25"/>
  <c r="L246" i="25"/>
  <c r="L245" i="25" s="1"/>
  <c r="I246" i="25"/>
  <c r="C246" i="25" s="1"/>
  <c r="F246" i="25"/>
  <c r="N245" i="25"/>
  <c r="M245" i="25"/>
  <c r="K245" i="25"/>
  <c r="J245" i="25"/>
  <c r="H245" i="25"/>
  <c r="G245" i="25"/>
  <c r="F245" i="25"/>
  <c r="E245" i="25"/>
  <c r="D245" i="25"/>
  <c r="O244" i="25"/>
  <c r="L244" i="25"/>
  <c r="I244" i="25"/>
  <c r="F244" i="25"/>
  <c r="C244" i="25"/>
  <c r="O243" i="25"/>
  <c r="L243" i="25"/>
  <c r="I243" i="25"/>
  <c r="F243" i="25"/>
  <c r="C243" i="25" s="1"/>
  <c r="O242" i="25"/>
  <c r="L242" i="25"/>
  <c r="I242" i="25"/>
  <c r="C242" i="25" s="1"/>
  <c r="F242" i="25"/>
  <c r="O241" i="25"/>
  <c r="L241" i="25"/>
  <c r="C241" i="25" s="1"/>
  <c r="I241" i="25"/>
  <c r="F241" i="25"/>
  <c r="O240" i="25"/>
  <c r="O237" i="25" s="1"/>
  <c r="L240" i="25"/>
  <c r="I240" i="25"/>
  <c r="F240" i="25"/>
  <c r="C240" i="25"/>
  <c r="O239" i="25"/>
  <c r="L239" i="25"/>
  <c r="I239" i="25"/>
  <c r="F239" i="25"/>
  <c r="C239" i="25" s="1"/>
  <c r="O238" i="25"/>
  <c r="L238" i="25"/>
  <c r="L237" i="25" s="1"/>
  <c r="I238" i="25"/>
  <c r="C238" i="25" s="1"/>
  <c r="F238" i="25"/>
  <c r="N237" i="25"/>
  <c r="M237" i="25"/>
  <c r="K237" i="25"/>
  <c r="J237" i="25"/>
  <c r="H237" i="25"/>
  <c r="G237" i="25"/>
  <c r="F237" i="25"/>
  <c r="E237" i="25"/>
  <c r="D237" i="25"/>
  <c r="O236" i="25"/>
  <c r="O234" i="25" s="1"/>
  <c r="L236" i="25"/>
  <c r="I236" i="25"/>
  <c r="F236" i="25"/>
  <c r="C236" i="25"/>
  <c r="O235" i="25"/>
  <c r="L235" i="25"/>
  <c r="L234" i="25" s="1"/>
  <c r="I235" i="25"/>
  <c r="F235" i="25"/>
  <c r="F234" i="25" s="1"/>
  <c r="N234" i="25"/>
  <c r="M234" i="25"/>
  <c r="K234" i="25"/>
  <c r="J234" i="25"/>
  <c r="I234" i="25"/>
  <c r="H234" i="25"/>
  <c r="G234" i="25"/>
  <c r="E234" i="25"/>
  <c r="D234" i="25"/>
  <c r="O233" i="25"/>
  <c r="L233" i="25"/>
  <c r="C233" i="25" s="1"/>
  <c r="I233" i="25"/>
  <c r="F233" i="25"/>
  <c r="F232" i="25" s="1"/>
  <c r="O232" i="25"/>
  <c r="O230" i="25" s="1"/>
  <c r="O229" i="25" s="1"/>
  <c r="N232" i="25"/>
  <c r="M232" i="25"/>
  <c r="K232" i="25"/>
  <c r="K230" i="25" s="1"/>
  <c r="K229" i="25" s="1"/>
  <c r="J232" i="25"/>
  <c r="I232" i="25"/>
  <c r="H232" i="25"/>
  <c r="H230" i="25" s="1"/>
  <c r="G232" i="25"/>
  <c r="G230" i="25" s="1"/>
  <c r="G229" i="25" s="1"/>
  <c r="E232" i="25"/>
  <c r="D232" i="25"/>
  <c r="D230" i="25" s="1"/>
  <c r="D229" i="25" s="1"/>
  <c r="O231" i="25"/>
  <c r="L231" i="25"/>
  <c r="I231" i="25"/>
  <c r="F231" i="25"/>
  <c r="F230" i="25" s="1"/>
  <c r="N230" i="25"/>
  <c r="M230" i="25"/>
  <c r="M229" i="25" s="1"/>
  <c r="J230" i="25"/>
  <c r="E230" i="25"/>
  <c r="E229" i="25" s="1"/>
  <c r="N229" i="25"/>
  <c r="J229" i="25"/>
  <c r="O228" i="25"/>
  <c r="L228" i="25"/>
  <c r="I228" i="25"/>
  <c r="F228" i="25"/>
  <c r="C228" i="25"/>
  <c r="O227" i="25"/>
  <c r="L227" i="25"/>
  <c r="L226" i="25" s="1"/>
  <c r="I227" i="25"/>
  <c r="F227" i="25"/>
  <c r="F226" i="25" s="1"/>
  <c r="C226" i="25" s="1"/>
  <c r="O226" i="25"/>
  <c r="N226" i="25"/>
  <c r="M226" i="25"/>
  <c r="K226" i="25"/>
  <c r="J226" i="25"/>
  <c r="I226" i="25"/>
  <c r="H226" i="25"/>
  <c r="G226" i="25"/>
  <c r="E226" i="25"/>
  <c r="D226" i="25"/>
  <c r="O225" i="25"/>
  <c r="L225" i="25"/>
  <c r="C225" i="25" s="1"/>
  <c r="I225" i="25"/>
  <c r="F225" i="25"/>
  <c r="O224" i="25"/>
  <c r="L224" i="25"/>
  <c r="I224" i="25"/>
  <c r="F224" i="25"/>
  <c r="C224" i="25"/>
  <c r="O223" i="25"/>
  <c r="L223" i="25"/>
  <c r="I223" i="25"/>
  <c r="F223" i="25"/>
  <c r="C223" i="25" s="1"/>
  <c r="O222" i="25"/>
  <c r="L222" i="25"/>
  <c r="I222" i="25"/>
  <c r="C222" i="25" s="1"/>
  <c r="F222" i="25"/>
  <c r="O221" i="25"/>
  <c r="L221" i="25"/>
  <c r="C221" i="25" s="1"/>
  <c r="I221" i="25"/>
  <c r="F221" i="25"/>
  <c r="O220" i="25"/>
  <c r="L220" i="25"/>
  <c r="I220" i="25"/>
  <c r="F220" i="25"/>
  <c r="C220" i="25"/>
  <c r="O219" i="25"/>
  <c r="L219" i="25"/>
  <c r="I219" i="25"/>
  <c r="F219" i="25"/>
  <c r="C219" i="25" s="1"/>
  <c r="O218" i="25"/>
  <c r="L218" i="25"/>
  <c r="I218" i="25"/>
  <c r="C218" i="25" s="1"/>
  <c r="F218" i="25"/>
  <c r="O217" i="25"/>
  <c r="L217" i="25"/>
  <c r="C217" i="25" s="1"/>
  <c r="I217" i="25"/>
  <c r="F217" i="25"/>
  <c r="O216" i="25"/>
  <c r="O215" i="25" s="1"/>
  <c r="L216" i="25"/>
  <c r="I216" i="25"/>
  <c r="F216" i="25"/>
  <c r="F215" i="25" s="1"/>
  <c r="C216" i="25"/>
  <c r="N215" i="25"/>
  <c r="M215" i="25"/>
  <c r="L215" i="25"/>
  <c r="K215" i="25"/>
  <c r="J215" i="25"/>
  <c r="H215" i="25"/>
  <c r="G215" i="25"/>
  <c r="E215" i="25"/>
  <c r="D215" i="25"/>
  <c r="O214" i="25"/>
  <c r="L214" i="25"/>
  <c r="I214" i="25"/>
  <c r="C214" i="25" s="1"/>
  <c r="F214" i="25"/>
  <c r="O213" i="25"/>
  <c r="L213" i="25"/>
  <c r="C213" i="25" s="1"/>
  <c r="I213" i="25"/>
  <c r="F213" i="25"/>
  <c r="O212" i="25"/>
  <c r="L212" i="25"/>
  <c r="I212" i="25"/>
  <c r="F212" i="25"/>
  <c r="C212" i="25"/>
  <c r="O211" i="25"/>
  <c r="L211" i="25"/>
  <c r="I211" i="25"/>
  <c r="F211" i="25"/>
  <c r="C211" i="25" s="1"/>
  <c r="O210" i="25"/>
  <c r="L210" i="25"/>
  <c r="I210" i="25"/>
  <c r="C210" i="25" s="1"/>
  <c r="F210" i="25"/>
  <c r="O209" i="25"/>
  <c r="L209" i="25"/>
  <c r="C209" i="25" s="1"/>
  <c r="I209" i="25"/>
  <c r="F209" i="25"/>
  <c r="O208" i="25"/>
  <c r="L208" i="25"/>
  <c r="I208" i="25"/>
  <c r="F208" i="25"/>
  <c r="C208" i="25"/>
  <c r="O207" i="25"/>
  <c r="L207" i="25"/>
  <c r="I207" i="25"/>
  <c r="F207" i="25"/>
  <c r="C207" i="25" s="1"/>
  <c r="O206" i="25"/>
  <c r="L206" i="25"/>
  <c r="I206" i="25"/>
  <c r="C206" i="25" s="1"/>
  <c r="F206" i="25"/>
  <c r="O205" i="25"/>
  <c r="L205" i="25"/>
  <c r="C205" i="25" s="1"/>
  <c r="I205" i="25"/>
  <c r="F205" i="25"/>
  <c r="F204" i="25" s="1"/>
  <c r="O204" i="25"/>
  <c r="O203" i="25" s="1"/>
  <c r="N204" i="25"/>
  <c r="M204" i="25"/>
  <c r="K204" i="25"/>
  <c r="K203" i="25" s="1"/>
  <c r="J204" i="25"/>
  <c r="H204" i="25"/>
  <c r="G204" i="25"/>
  <c r="G203" i="25" s="1"/>
  <c r="E204" i="25"/>
  <c r="D204" i="25"/>
  <c r="N203" i="25"/>
  <c r="M203" i="25"/>
  <c r="J203" i="25"/>
  <c r="H203" i="25"/>
  <c r="E203" i="25"/>
  <c r="D203" i="25"/>
  <c r="O202" i="25"/>
  <c r="L202" i="25"/>
  <c r="I202" i="25"/>
  <c r="C202" i="25" s="1"/>
  <c r="F202" i="25"/>
  <c r="O201" i="25"/>
  <c r="L201" i="25"/>
  <c r="C201" i="25" s="1"/>
  <c r="I201" i="25"/>
  <c r="F201" i="25"/>
  <c r="O200" i="25"/>
  <c r="L200" i="25"/>
  <c r="I200" i="25"/>
  <c r="F200" i="25"/>
  <c r="C200" i="25"/>
  <c r="O199" i="25"/>
  <c r="L199" i="25"/>
  <c r="I199" i="25"/>
  <c r="F199" i="25"/>
  <c r="C199" i="25" s="1"/>
  <c r="O198" i="25"/>
  <c r="L198" i="25"/>
  <c r="L197" i="25" s="1"/>
  <c r="L195" i="25" s="1"/>
  <c r="I198" i="25"/>
  <c r="C198" i="25" s="1"/>
  <c r="F198" i="25"/>
  <c r="O197" i="25"/>
  <c r="N197" i="25"/>
  <c r="N195" i="25" s="1"/>
  <c r="N194" i="25" s="1"/>
  <c r="M197" i="25"/>
  <c r="K197" i="25"/>
  <c r="K195" i="25" s="1"/>
  <c r="K194" i="25" s="1"/>
  <c r="K193" i="25" s="1"/>
  <c r="J197" i="25"/>
  <c r="J195" i="25" s="1"/>
  <c r="J194" i="25" s="1"/>
  <c r="J193" i="25" s="1"/>
  <c r="H197" i="25"/>
  <c r="G197" i="25"/>
  <c r="G195" i="25" s="1"/>
  <c r="G194" i="25" s="1"/>
  <c r="G193" i="25" s="1"/>
  <c r="F197" i="25"/>
  <c r="E197" i="25"/>
  <c r="D197" i="25"/>
  <c r="O196" i="25"/>
  <c r="O195" i="25" s="1"/>
  <c r="O194" i="25" s="1"/>
  <c r="O193" i="25" s="1"/>
  <c r="L196" i="25"/>
  <c r="I196" i="25"/>
  <c r="F196" i="25"/>
  <c r="F195" i="25" s="1"/>
  <c r="C196" i="25"/>
  <c r="M195" i="25"/>
  <c r="H195" i="25"/>
  <c r="H194" i="25" s="1"/>
  <c r="E195" i="25"/>
  <c r="D195" i="25"/>
  <c r="D194" i="25" s="1"/>
  <c r="D193" i="25" s="1"/>
  <c r="M194" i="25"/>
  <c r="M193" i="25" s="1"/>
  <c r="E194" i="25"/>
  <c r="E193" i="25" s="1"/>
  <c r="O192" i="25"/>
  <c r="O191" i="25" s="1"/>
  <c r="O190" i="25" s="1"/>
  <c r="L192" i="25"/>
  <c r="I192" i="25"/>
  <c r="F192" i="25"/>
  <c r="F191" i="25" s="1"/>
  <c r="C192" i="25"/>
  <c r="N191" i="25"/>
  <c r="M191" i="25"/>
  <c r="L191" i="25"/>
  <c r="L190" i="25" s="1"/>
  <c r="K191" i="25"/>
  <c r="J191" i="25"/>
  <c r="I191" i="25"/>
  <c r="H191" i="25"/>
  <c r="H190" i="25" s="1"/>
  <c r="G191" i="25"/>
  <c r="E191" i="25"/>
  <c r="D191" i="25"/>
  <c r="D190" i="25" s="1"/>
  <c r="N190" i="25"/>
  <c r="M190" i="25"/>
  <c r="K190" i="25"/>
  <c r="J190" i="25"/>
  <c r="I190" i="25"/>
  <c r="G190" i="25"/>
  <c r="E190" i="25"/>
  <c r="O189" i="25"/>
  <c r="L189" i="25"/>
  <c r="C189" i="25" s="1"/>
  <c r="I189" i="25"/>
  <c r="F189" i="25"/>
  <c r="O188" i="25"/>
  <c r="O187" i="25" s="1"/>
  <c r="O186" i="25" s="1"/>
  <c r="L188" i="25"/>
  <c r="I188" i="25"/>
  <c r="F188" i="25"/>
  <c r="F187" i="25" s="1"/>
  <c r="C188" i="25"/>
  <c r="N187" i="25"/>
  <c r="M187" i="25"/>
  <c r="L187" i="25"/>
  <c r="K187" i="25"/>
  <c r="J187" i="25"/>
  <c r="I187" i="25"/>
  <c r="H187" i="25"/>
  <c r="G187" i="25"/>
  <c r="E187" i="25"/>
  <c r="D187" i="25"/>
  <c r="N186" i="25"/>
  <c r="M186" i="25"/>
  <c r="K186" i="25"/>
  <c r="J186" i="25"/>
  <c r="I186" i="25"/>
  <c r="G186" i="25"/>
  <c r="E186" i="25"/>
  <c r="O185" i="25"/>
  <c r="L185" i="25"/>
  <c r="C185" i="25" s="1"/>
  <c r="I185" i="25"/>
  <c r="F185" i="25"/>
  <c r="O184" i="25"/>
  <c r="O183" i="25" s="1"/>
  <c r="L184" i="25"/>
  <c r="I184" i="25"/>
  <c r="F184" i="25"/>
  <c r="F183" i="25" s="1"/>
  <c r="C183" i="25" s="1"/>
  <c r="C184" i="25"/>
  <c r="N183" i="25"/>
  <c r="M183" i="25"/>
  <c r="L183" i="25"/>
  <c r="K183" i="25"/>
  <c r="J183" i="25"/>
  <c r="I183" i="25"/>
  <c r="H183" i="25"/>
  <c r="G183" i="25"/>
  <c r="E183" i="25"/>
  <c r="D183" i="25"/>
  <c r="O182" i="25"/>
  <c r="L182" i="25"/>
  <c r="I182" i="25"/>
  <c r="C182" i="25" s="1"/>
  <c r="F182" i="25"/>
  <c r="O181" i="25"/>
  <c r="L181" i="25"/>
  <c r="C181" i="25" s="1"/>
  <c r="I181" i="25"/>
  <c r="F181" i="25"/>
  <c r="O180" i="25"/>
  <c r="O178" i="25" s="1"/>
  <c r="L180" i="25"/>
  <c r="I180" i="25"/>
  <c r="F180" i="25"/>
  <c r="C180" i="25"/>
  <c r="O179" i="25"/>
  <c r="L179" i="25"/>
  <c r="L178" i="25" s="1"/>
  <c r="I179" i="25"/>
  <c r="F179" i="25"/>
  <c r="F178" i="25" s="1"/>
  <c r="C178" i="25" s="1"/>
  <c r="N178" i="25"/>
  <c r="M178" i="25"/>
  <c r="K178" i="25"/>
  <c r="J178" i="25"/>
  <c r="I178" i="25"/>
  <c r="H178" i="25"/>
  <c r="G178" i="25"/>
  <c r="E178" i="25"/>
  <c r="D178" i="25"/>
  <c r="O177" i="25"/>
  <c r="L177" i="25"/>
  <c r="C177" i="25" s="1"/>
  <c r="I177" i="25"/>
  <c r="F177" i="25"/>
  <c r="O176" i="25"/>
  <c r="O174" i="25" s="1"/>
  <c r="O173" i="25" s="1"/>
  <c r="O172" i="25" s="1"/>
  <c r="L176" i="25"/>
  <c r="I176" i="25"/>
  <c r="F176" i="25"/>
  <c r="C176" i="25"/>
  <c r="O175" i="25"/>
  <c r="L175" i="25"/>
  <c r="L174" i="25" s="1"/>
  <c r="L173" i="25" s="1"/>
  <c r="L172" i="25" s="1"/>
  <c r="I175" i="25"/>
  <c r="F175" i="25"/>
  <c r="F174" i="25" s="1"/>
  <c r="N174" i="25"/>
  <c r="M174" i="25"/>
  <c r="M173" i="25" s="1"/>
  <c r="M172" i="25" s="1"/>
  <c r="K174" i="25"/>
  <c r="J174" i="25"/>
  <c r="I174" i="25"/>
  <c r="I173" i="25" s="1"/>
  <c r="I172" i="25" s="1"/>
  <c r="H174" i="25"/>
  <c r="G174" i="25"/>
  <c r="E174" i="25"/>
  <c r="E173" i="25" s="1"/>
  <c r="E172" i="25" s="1"/>
  <c r="D174" i="25"/>
  <c r="N173" i="25"/>
  <c r="N172" i="25" s="1"/>
  <c r="K173" i="25"/>
  <c r="J173" i="25"/>
  <c r="J172" i="25" s="1"/>
  <c r="H173" i="25"/>
  <c r="G173" i="25"/>
  <c r="D173" i="25"/>
  <c r="K172" i="25"/>
  <c r="H172" i="25"/>
  <c r="G172" i="25"/>
  <c r="D172" i="25"/>
  <c r="O171" i="25"/>
  <c r="L171" i="25"/>
  <c r="I171" i="25"/>
  <c r="F171" i="25"/>
  <c r="C171" i="25" s="1"/>
  <c r="O170" i="25"/>
  <c r="L170" i="25"/>
  <c r="I170" i="25"/>
  <c r="C170" i="25" s="1"/>
  <c r="F170" i="25"/>
  <c r="O169" i="25"/>
  <c r="L169" i="25"/>
  <c r="C169" i="25" s="1"/>
  <c r="I169" i="25"/>
  <c r="F169" i="25"/>
  <c r="O168" i="25"/>
  <c r="O165" i="25" s="1"/>
  <c r="O164" i="25" s="1"/>
  <c r="L168" i="25"/>
  <c r="I168" i="25"/>
  <c r="F168" i="25"/>
  <c r="C168" i="25"/>
  <c r="O167" i="25"/>
  <c r="L167" i="25"/>
  <c r="I167" i="25"/>
  <c r="F167" i="25"/>
  <c r="C167" i="25" s="1"/>
  <c r="O166" i="25"/>
  <c r="L166" i="25"/>
  <c r="L165" i="25" s="1"/>
  <c r="L164" i="25" s="1"/>
  <c r="I166" i="25"/>
  <c r="C166" i="25" s="1"/>
  <c r="F166" i="25"/>
  <c r="N165" i="25"/>
  <c r="N164" i="25" s="1"/>
  <c r="M165" i="25"/>
  <c r="K165" i="25"/>
  <c r="J165" i="25"/>
  <c r="J164" i="25" s="1"/>
  <c r="H165" i="25"/>
  <c r="G165" i="25"/>
  <c r="F165" i="25"/>
  <c r="E165" i="25"/>
  <c r="D165" i="25"/>
  <c r="M164" i="25"/>
  <c r="K164" i="25"/>
  <c r="H164" i="25"/>
  <c r="G164" i="25"/>
  <c r="E164" i="25"/>
  <c r="D164" i="25"/>
  <c r="O163" i="25"/>
  <c r="L163" i="25"/>
  <c r="I163" i="25"/>
  <c r="F163" i="25"/>
  <c r="C163" i="25" s="1"/>
  <c r="O162" i="25"/>
  <c r="L162" i="25"/>
  <c r="I162" i="25"/>
  <c r="C162" i="25" s="1"/>
  <c r="F162" i="25"/>
  <c r="O161" i="25"/>
  <c r="L161" i="25"/>
  <c r="C161" i="25" s="1"/>
  <c r="I161" i="25"/>
  <c r="F161" i="25"/>
  <c r="O160" i="25"/>
  <c r="O159" i="25" s="1"/>
  <c r="L160" i="25"/>
  <c r="I160" i="25"/>
  <c r="F160" i="25"/>
  <c r="F159" i="25" s="1"/>
  <c r="C160" i="25"/>
  <c r="N159" i="25"/>
  <c r="M159" i="25"/>
  <c r="L159" i="25"/>
  <c r="K159" i="25"/>
  <c r="J159" i="25"/>
  <c r="I159" i="25"/>
  <c r="H159" i="25"/>
  <c r="G159" i="25"/>
  <c r="E159" i="25"/>
  <c r="D159" i="25"/>
  <c r="O158" i="25"/>
  <c r="L158" i="25"/>
  <c r="I158" i="25"/>
  <c r="C158" i="25" s="1"/>
  <c r="F158" i="25"/>
  <c r="O157" i="25"/>
  <c r="L157" i="25"/>
  <c r="C157" i="25" s="1"/>
  <c r="I157" i="25"/>
  <c r="F157" i="25"/>
  <c r="O156" i="25"/>
  <c r="L156" i="25"/>
  <c r="I156" i="25"/>
  <c r="F156" i="25"/>
  <c r="C156" i="25"/>
  <c r="O155" i="25"/>
  <c r="L155" i="25"/>
  <c r="I155" i="25"/>
  <c r="F155" i="25"/>
  <c r="C155" i="25" s="1"/>
  <c r="O154" i="25"/>
  <c r="L154" i="25"/>
  <c r="I154" i="25"/>
  <c r="C154" i="25" s="1"/>
  <c r="F154" i="25"/>
  <c r="O153" i="25"/>
  <c r="L153" i="25"/>
  <c r="C153" i="25" s="1"/>
  <c r="I153" i="25"/>
  <c r="F153" i="25"/>
  <c r="O152" i="25"/>
  <c r="O150" i="25" s="1"/>
  <c r="L152" i="25"/>
  <c r="I152" i="25"/>
  <c r="F152" i="25"/>
  <c r="C152" i="25"/>
  <c r="O151" i="25"/>
  <c r="L151" i="25"/>
  <c r="L150" i="25" s="1"/>
  <c r="I151" i="25"/>
  <c r="F151" i="25"/>
  <c r="F150" i="25" s="1"/>
  <c r="N150" i="25"/>
  <c r="M150" i="25"/>
  <c r="K150" i="25"/>
  <c r="J150" i="25"/>
  <c r="I150" i="25"/>
  <c r="H150" i="25"/>
  <c r="G150" i="25"/>
  <c r="E150" i="25"/>
  <c r="D150" i="25"/>
  <c r="O149" i="25"/>
  <c r="L149" i="25"/>
  <c r="C149" i="25" s="1"/>
  <c r="I149" i="25"/>
  <c r="F149" i="25"/>
  <c r="O148" i="25"/>
  <c r="L148" i="25"/>
  <c r="I148" i="25"/>
  <c r="F148" i="25"/>
  <c r="C148" i="25"/>
  <c r="O147" i="25"/>
  <c r="L147" i="25"/>
  <c r="I147" i="25"/>
  <c r="F147" i="25"/>
  <c r="C147" i="25" s="1"/>
  <c r="O146" i="25"/>
  <c r="L146" i="25"/>
  <c r="I146" i="25"/>
  <c r="C146" i="25" s="1"/>
  <c r="F146" i="25"/>
  <c r="O145" i="25"/>
  <c r="L145" i="25"/>
  <c r="C145" i="25" s="1"/>
  <c r="I145" i="25"/>
  <c r="F145" i="25"/>
  <c r="O144" i="25"/>
  <c r="O143" i="25" s="1"/>
  <c r="L144" i="25"/>
  <c r="I144" i="25"/>
  <c r="F144" i="25"/>
  <c r="F143" i="25" s="1"/>
  <c r="C144" i="25"/>
  <c r="N143" i="25"/>
  <c r="M143" i="25"/>
  <c r="L143" i="25"/>
  <c r="K143" i="25"/>
  <c r="J143" i="25"/>
  <c r="H143" i="25"/>
  <c r="G143" i="25"/>
  <c r="E143" i="25"/>
  <c r="D143" i="25"/>
  <c r="O142" i="25"/>
  <c r="L142" i="25"/>
  <c r="I142" i="25"/>
  <c r="C142" i="25" s="1"/>
  <c r="F142" i="25"/>
  <c r="O141" i="25"/>
  <c r="L141" i="25"/>
  <c r="C141" i="25" s="1"/>
  <c r="I141" i="25"/>
  <c r="F141" i="25"/>
  <c r="F140" i="25" s="1"/>
  <c r="O140" i="25"/>
  <c r="N140" i="25"/>
  <c r="M140" i="25"/>
  <c r="K140" i="25"/>
  <c r="J140" i="25"/>
  <c r="H140" i="25"/>
  <c r="G140" i="25"/>
  <c r="E140" i="25"/>
  <c r="D140" i="25"/>
  <c r="O139" i="25"/>
  <c r="L139" i="25"/>
  <c r="I139" i="25"/>
  <c r="F139" i="25"/>
  <c r="C139" i="25" s="1"/>
  <c r="O138" i="25"/>
  <c r="L138" i="25"/>
  <c r="I138" i="25"/>
  <c r="C138" i="25" s="1"/>
  <c r="F138" i="25"/>
  <c r="O137" i="25"/>
  <c r="L137" i="25"/>
  <c r="C137" i="25" s="1"/>
  <c r="I137" i="25"/>
  <c r="F137" i="25"/>
  <c r="O136" i="25"/>
  <c r="O135" i="25" s="1"/>
  <c r="L136" i="25"/>
  <c r="I136" i="25"/>
  <c r="F136" i="25"/>
  <c r="F135" i="25" s="1"/>
  <c r="C136" i="25"/>
  <c r="N135" i="25"/>
  <c r="M135" i="25"/>
  <c r="L135" i="25"/>
  <c r="K135" i="25"/>
  <c r="J135" i="25"/>
  <c r="H135" i="25"/>
  <c r="H129" i="25" s="1"/>
  <c r="G135" i="25"/>
  <c r="E135" i="25"/>
  <c r="D135" i="25"/>
  <c r="D129" i="25" s="1"/>
  <c r="O134" i="25"/>
  <c r="L134" i="25"/>
  <c r="I134" i="25"/>
  <c r="C134" i="25" s="1"/>
  <c r="F134" i="25"/>
  <c r="O133" i="25"/>
  <c r="L133" i="25"/>
  <c r="C133" i="25" s="1"/>
  <c r="I133" i="25"/>
  <c r="F133" i="25"/>
  <c r="O132" i="25"/>
  <c r="O130" i="25" s="1"/>
  <c r="O129" i="25" s="1"/>
  <c r="L132" i="25"/>
  <c r="I132" i="25"/>
  <c r="F132" i="25"/>
  <c r="C132" i="25"/>
  <c r="O131" i="25"/>
  <c r="L131" i="25"/>
  <c r="L130" i="25" s="1"/>
  <c r="I131" i="25"/>
  <c r="F131" i="25"/>
  <c r="F130" i="25" s="1"/>
  <c r="N130" i="25"/>
  <c r="M130" i="25"/>
  <c r="M129" i="25" s="1"/>
  <c r="K130" i="25"/>
  <c r="J130" i="25"/>
  <c r="I130" i="25"/>
  <c r="H130" i="25"/>
  <c r="G130" i="25"/>
  <c r="E130" i="25"/>
  <c r="E129" i="25" s="1"/>
  <c r="D130" i="25"/>
  <c r="N129" i="25"/>
  <c r="K129" i="25"/>
  <c r="J129" i="25"/>
  <c r="G129" i="25"/>
  <c r="O128" i="25"/>
  <c r="O127" i="25" s="1"/>
  <c r="L128" i="25"/>
  <c r="I128" i="25"/>
  <c r="F128" i="25"/>
  <c r="F127" i="25" s="1"/>
  <c r="C128" i="25"/>
  <c r="N127" i="25"/>
  <c r="M127" i="25"/>
  <c r="L127" i="25"/>
  <c r="K127" i="25"/>
  <c r="J127" i="25"/>
  <c r="I127" i="25"/>
  <c r="H127" i="25"/>
  <c r="G127" i="25"/>
  <c r="E127" i="25"/>
  <c r="D127" i="25"/>
  <c r="O126" i="25"/>
  <c r="L126" i="25"/>
  <c r="I126" i="25"/>
  <c r="C126" i="25" s="1"/>
  <c r="F126" i="25"/>
  <c r="O125" i="25"/>
  <c r="L125" i="25"/>
  <c r="C125" i="25" s="1"/>
  <c r="I125" i="25"/>
  <c r="F125" i="25"/>
  <c r="O124" i="25"/>
  <c r="O121" i="25" s="1"/>
  <c r="L124" i="25"/>
  <c r="I124" i="25"/>
  <c r="F124" i="25"/>
  <c r="C124" i="25"/>
  <c r="O123" i="25"/>
  <c r="L123" i="25"/>
  <c r="I123" i="25"/>
  <c r="F123" i="25"/>
  <c r="C123" i="25" s="1"/>
  <c r="O122" i="25"/>
  <c r="L122" i="25"/>
  <c r="I122" i="25"/>
  <c r="F122" i="25"/>
  <c r="N121" i="25"/>
  <c r="M121" i="25"/>
  <c r="K121" i="25"/>
  <c r="J121" i="25"/>
  <c r="H121" i="25"/>
  <c r="G121" i="25"/>
  <c r="F121" i="25"/>
  <c r="E121" i="25"/>
  <c r="D121" i="25"/>
  <c r="O120" i="25"/>
  <c r="L120" i="25"/>
  <c r="I120" i="25"/>
  <c r="F120" i="25"/>
  <c r="C120" i="25"/>
  <c r="O119" i="25"/>
  <c r="L119" i="25"/>
  <c r="I119" i="25"/>
  <c r="F119" i="25"/>
  <c r="C119" i="25" s="1"/>
  <c r="O118" i="25"/>
  <c r="L118" i="25"/>
  <c r="I118" i="25"/>
  <c r="C118" i="25" s="1"/>
  <c r="F118" i="25"/>
  <c r="O117" i="25"/>
  <c r="L117" i="25"/>
  <c r="C117" i="25" s="1"/>
  <c r="I117" i="25"/>
  <c r="F117" i="25"/>
  <c r="O116" i="25"/>
  <c r="O115" i="25" s="1"/>
  <c r="L116" i="25"/>
  <c r="I116" i="25"/>
  <c r="F116" i="25"/>
  <c r="F115" i="25" s="1"/>
  <c r="C116" i="25"/>
  <c r="N115" i="25"/>
  <c r="M115" i="25"/>
  <c r="K115" i="25"/>
  <c r="J115" i="25"/>
  <c r="I115" i="25"/>
  <c r="H115" i="25"/>
  <c r="G115" i="25"/>
  <c r="E115" i="25"/>
  <c r="D115" i="25"/>
  <c r="O114" i="25"/>
  <c r="L114" i="25"/>
  <c r="I114" i="25"/>
  <c r="F114" i="25"/>
  <c r="O113" i="25"/>
  <c r="L113" i="25"/>
  <c r="C113" i="25" s="1"/>
  <c r="I113" i="25"/>
  <c r="F113" i="25"/>
  <c r="O112" i="25"/>
  <c r="O111" i="25" s="1"/>
  <c r="L112" i="25"/>
  <c r="I112" i="25"/>
  <c r="F112" i="25"/>
  <c r="F111" i="25" s="1"/>
  <c r="C112" i="25"/>
  <c r="N111" i="25"/>
  <c r="M111" i="25"/>
  <c r="K111" i="25"/>
  <c r="J111" i="25"/>
  <c r="I111" i="25"/>
  <c r="H111" i="25"/>
  <c r="G111" i="25"/>
  <c r="E111" i="25"/>
  <c r="D111" i="25"/>
  <c r="O110" i="25"/>
  <c r="L110" i="25"/>
  <c r="I110" i="25"/>
  <c r="F110" i="25"/>
  <c r="O109" i="25"/>
  <c r="L109" i="25"/>
  <c r="C109" i="25" s="1"/>
  <c r="I109" i="25"/>
  <c r="F109" i="25"/>
  <c r="O108" i="25"/>
  <c r="L108" i="25"/>
  <c r="I108" i="25"/>
  <c r="F108" i="25"/>
  <c r="C108" i="25"/>
  <c r="O107" i="25"/>
  <c r="L107" i="25"/>
  <c r="I107" i="25"/>
  <c r="F107" i="25"/>
  <c r="C107" i="25" s="1"/>
  <c r="O106" i="25"/>
  <c r="L106" i="25"/>
  <c r="I106" i="25"/>
  <c r="F106" i="25"/>
  <c r="O105" i="25"/>
  <c r="L105" i="25"/>
  <c r="C105" i="25" s="1"/>
  <c r="I105" i="25"/>
  <c r="F105" i="25"/>
  <c r="O104" i="25"/>
  <c r="O102" i="25" s="1"/>
  <c r="L104" i="25"/>
  <c r="I104" i="25"/>
  <c r="F104" i="25"/>
  <c r="C104" i="25"/>
  <c r="O103" i="25"/>
  <c r="L103" i="25"/>
  <c r="L102" i="25" s="1"/>
  <c r="I103" i="25"/>
  <c r="I102" i="25" s="1"/>
  <c r="F103" i="25"/>
  <c r="C103" i="25" s="1"/>
  <c r="N102" i="25"/>
  <c r="M102" i="25"/>
  <c r="K102" i="25"/>
  <c r="J102" i="25"/>
  <c r="H102" i="25"/>
  <c r="G102" i="25"/>
  <c r="F102" i="25"/>
  <c r="E102" i="25"/>
  <c r="D102" i="25"/>
  <c r="O101" i="25"/>
  <c r="L101" i="25"/>
  <c r="C101" i="25" s="1"/>
  <c r="I101" i="25"/>
  <c r="F101" i="25"/>
  <c r="O100" i="25"/>
  <c r="L100" i="25"/>
  <c r="I100" i="25"/>
  <c r="F100" i="25"/>
  <c r="C100" i="25"/>
  <c r="O99" i="25"/>
  <c r="L99" i="25"/>
  <c r="I99" i="25"/>
  <c r="F99" i="25"/>
  <c r="C99" i="25" s="1"/>
  <c r="O98" i="25"/>
  <c r="L98" i="25"/>
  <c r="I98" i="25"/>
  <c r="F98" i="25"/>
  <c r="O97" i="25"/>
  <c r="L97" i="25"/>
  <c r="C97" i="25" s="1"/>
  <c r="I97" i="25"/>
  <c r="F97" i="25"/>
  <c r="O96" i="25"/>
  <c r="O94" i="25" s="1"/>
  <c r="L96" i="25"/>
  <c r="I96" i="25"/>
  <c r="C96" i="25" s="1"/>
  <c r="F96" i="25"/>
  <c r="O95" i="25"/>
  <c r="L95" i="25"/>
  <c r="L94" i="25" s="1"/>
  <c r="I95" i="25"/>
  <c r="F95" i="25"/>
  <c r="F94" i="25" s="1"/>
  <c r="N94" i="25"/>
  <c r="M94" i="25"/>
  <c r="K94" i="25"/>
  <c r="J94" i="25"/>
  <c r="I94" i="25"/>
  <c r="H94" i="25"/>
  <c r="G94" i="25"/>
  <c r="E94" i="25"/>
  <c r="D94" i="25"/>
  <c r="O93" i="25"/>
  <c r="L93" i="25"/>
  <c r="I93" i="25"/>
  <c r="F93" i="25"/>
  <c r="C93" i="25" s="1"/>
  <c r="O92" i="25"/>
  <c r="L92" i="25"/>
  <c r="I92" i="25"/>
  <c r="F92" i="25"/>
  <c r="C92" i="25"/>
  <c r="O91" i="25"/>
  <c r="L91" i="25"/>
  <c r="I91" i="25"/>
  <c r="F91" i="25"/>
  <c r="C91" i="25" s="1"/>
  <c r="O90" i="25"/>
  <c r="L90" i="25"/>
  <c r="I90" i="25"/>
  <c r="C90" i="25" s="1"/>
  <c r="F90" i="25"/>
  <c r="O89" i="25"/>
  <c r="O88" i="25" s="1"/>
  <c r="L89" i="25"/>
  <c r="I89" i="25"/>
  <c r="F89" i="25"/>
  <c r="C89" i="25"/>
  <c r="N88" i="25"/>
  <c r="M88" i="25"/>
  <c r="L88" i="25"/>
  <c r="K88" i="25"/>
  <c r="J88" i="25"/>
  <c r="H88" i="25"/>
  <c r="G88" i="25"/>
  <c r="E88" i="25"/>
  <c r="D88" i="25"/>
  <c r="O87" i="25"/>
  <c r="L87" i="25"/>
  <c r="I87" i="25"/>
  <c r="F87" i="25"/>
  <c r="O86" i="25"/>
  <c r="L86" i="25"/>
  <c r="C86" i="25" s="1"/>
  <c r="I86" i="25"/>
  <c r="F86" i="25"/>
  <c r="O85" i="25"/>
  <c r="L85" i="25"/>
  <c r="I85" i="25"/>
  <c r="F85" i="25"/>
  <c r="C85" i="25"/>
  <c r="O84" i="25"/>
  <c r="L84" i="25"/>
  <c r="I84" i="25"/>
  <c r="F84" i="25"/>
  <c r="F83" i="25" s="1"/>
  <c r="N83" i="25"/>
  <c r="M83" i="25"/>
  <c r="L83" i="25"/>
  <c r="K83" i="25"/>
  <c r="J83" i="25"/>
  <c r="J82" i="25" s="1"/>
  <c r="J74" i="25" s="1"/>
  <c r="I83" i="25"/>
  <c r="H83" i="25"/>
  <c r="H82" i="25" s="1"/>
  <c r="G83" i="25"/>
  <c r="E83" i="25"/>
  <c r="E82" i="25" s="1"/>
  <c r="D83" i="25"/>
  <c r="D82" i="25" s="1"/>
  <c r="N82" i="25"/>
  <c r="M82" i="25"/>
  <c r="K82" i="25"/>
  <c r="G82" i="25"/>
  <c r="O81" i="25"/>
  <c r="L81" i="25"/>
  <c r="L79" i="25" s="1"/>
  <c r="I81" i="25"/>
  <c r="F81" i="25"/>
  <c r="C81" i="25" s="1"/>
  <c r="O80" i="25"/>
  <c r="O79" i="25" s="1"/>
  <c r="L80" i="25"/>
  <c r="I80" i="25"/>
  <c r="F80" i="25"/>
  <c r="F79" i="25" s="1"/>
  <c r="C79" i="25" s="1"/>
  <c r="C80" i="25"/>
  <c r="N79" i="25"/>
  <c r="M79" i="25"/>
  <c r="K79" i="25"/>
  <c r="J79" i="25"/>
  <c r="I79" i="25"/>
  <c r="H79" i="25"/>
  <c r="H75" i="25" s="1"/>
  <c r="H74" i="25" s="1"/>
  <c r="G79" i="25"/>
  <c r="E79" i="25"/>
  <c r="D79" i="25"/>
  <c r="O78" i="25"/>
  <c r="O76" i="25" s="1"/>
  <c r="O75" i="25" s="1"/>
  <c r="L78" i="25"/>
  <c r="I78" i="25"/>
  <c r="F78" i="25"/>
  <c r="C78" i="25"/>
  <c r="O77" i="25"/>
  <c r="L77" i="25"/>
  <c r="L76" i="25" s="1"/>
  <c r="I77" i="25"/>
  <c r="F77" i="25"/>
  <c r="F76" i="25" s="1"/>
  <c r="N76" i="25"/>
  <c r="M76" i="25"/>
  <c r="K76" i="25"/>
  <c r="J76" i="25"/>
  <c r="I76" i="25"/>
  <c r="H76" i="25"/>
  <c r="G76" i="25"/>
  <c r="E76" i="25"/>
  <c r="D76" i="25"/>
  <c r="D75" i="25" s="1"/>
  <c r="D74" i="25" s="1"/>
  <c r="N75" i="25"/>
  <c r="M75" i="25"/>
  <c r="M74" i="25" s="1"/>
  <c r="K75" i="25"/>
  <c r="K74" i="25" s="1"/>
  <c r="J75" i="25"/>
  <c r="I75" i="25"/>
  <c r="G75" i="25"/>
  <c r="G74" i="25" s="1"/>
  <c r="E75" i="25"/>
  <c r="E74" i="25" s="1"/>
  <c r="N74" i="25"/>
  <c r="O73" i="25"/>
  <c r="L73" i="25"/>
  <c r="I73" i="25"/>
  <c r="F73" i="25"/>
  <c r="C73" i="25"/>
  <c r="O72" i="25"/>
  <c r="L72" i="25"/>
  <c r="I72" i="25"/>
  <c r="F72" i="25"/>
  <c r="F68" i="25" s="1"/>
  <c r="O71" i="25"/>
  <c r="L71" i="25"/>
  <c r="I71" i="25"/>
  <c r="C71" i="25" s="1"/>
  <c r="F71" i="25"/>
  <c r="O70" i="25"/>
  <c r="L70" i="25"/>
  <c r="I70" i="25"/>
  <c r="F70" i="25"/>
  <c r="C70" i="25" s="1"/>
  <c r="O69" i="25"/>
  <c r="O68" i="25" s="1"/>
  <c r="L69" i="25"/>
  <c r="I69" i="25"/>
  <c r="I68" i="25" s="1"/>
  <c r="F69" i="25"/>
  <c r="C69" i="25"/>
  <c r="N68" i="25"/>
  <c r="M68" i="25"/>
  <c r="M66" i="25" s="1"/>
  <c r="L68" i="25"/>
  <c r="L66" i="25" s="1"/>
  <c r="K68" i="25"/>
  <c r="J68" i="25"/>
  <c r="H68" i="25"/>
  <c r="H66" i="25" s="1"/>
  <c r="G68" i="25"/>
  <c r="E68" i="25"/>
  <c r="E66" i="25" s="1"/>
  <c r="D68" i="25"/>
  <c r="D66" i="25" s="1"/>
  <c r="O67" i="25"/>
  <c r="O66" i="25" s="1"/>
  <c r="L67" i="25"/>
  <c r="I67" i="25"/>
  <c r="C67" i="25" s="1"/>
  <c r="F67" i="25"/>
  <c r="N66" i="25"/>
  <c r="K66" i="25"/>
  <c r="J66" i="25"/>
  <c r="G66" i="25"/>
  <c r="O65" i="25"/>
  <c r="L65" i="25"/>
  <c r="I65" i="25"/>
  <c r="F65" i="25"/>
  <c r="C65" i="25"/>
  <c r="O64" i="25"/>
  <c r="L64" i="25"/>
  <c r="I64" i="25"/>
  <c r="F64" i="25"/>
  <c r="C64" i="25" s="1"/>
  <c r="O63" i="25"/>
  <c r="L63" i="25"/>
  <c r="I63" i="25"/>
  <c r="C63" i="25" s="1"/>
  <c r="F63" i="25"/>
  <c r="O62" i="25"/>
  <c r="L62" i="25"/>
  <c r="I62" i="25"/>
  <c r="F62" i="25"/>
  <c r="C62" i="25" s="1"/>
  <c r="O61" i="25"/>
  <c r="L61" i="25"/>
  <c r="I61" i="25"/>
  <c r="F61" i="25"/>
  <c r="C61" i="25"/>
  <c r="O60" i="25"/>
  <c r="L60" i="25"/>
  <c r="I60" i="25"/>
  <c r="F60" i="25"/>
  <c r="C60" i="25" s="1"/>
  <c r="O59" i="25"/>
  <c r="L59" i="25"/>
  <c r="I59" i="25"/>
  <c r="C59" i="25" s="1"/>
  <c r="F59" i="25"/>
  <c r="O58" i="25"/>
  <c r="L58" i="25"/>
  <c r="L57" i="25" s="1"/>
  <c r="I58" i="25"/>
  <c r="F58" i="25"/>
  <c r="C58" i="25" s="1"/>
  <c r="O57" i="25"/>
  <c r="N57" i="25"/>
  <c r="M57" i="25"/>
  <c r="K57" i="25"/>
  <c r="J57" i="25"/>
  <c r="H57" i="25"/>
  <c r="G57" i="25"/>
  <c r="E57" i="25"/>
  <c r="D57" i="25"/>
  <c r="O56" i="25"/>
  <c r="L56" i="25"/>
  <c r="I56" i="25"/>
  <c r="F56" i="25"/>
  <c r="C56" i="25" s="1"/>
  <c r="O55" i="25"/>
  <c r="O54" i="25" s="1"/>
  <c r="O53" i="25" s="1"/>
  <c r="L55" i="25"/>
  <c r="I55" i="25"/>
  <c r="C55" i="25" s="1"/>
  <c r="F55" i="25"/>
  <c r="N54" i="25"/>
  <c r="N53" i="25" s="1"/>
  <c r="N52" i="25" s="1"/>
  <c r="N51" i="25" s="1"/>
  <c r="M54" i="25"/>
  <c r="L54" i="25"/>
  <c r="K54" i="25"/>
  <c r="J54" i="25"/>
  <c r="J53" i="25" s="1"/>
  <c r="J52" i="25" s="1"/>
  <c r="J51" i="25" s="1"/>
  <c r="J50" i="25" s="1"/>
  <c r="H54" i="25"/>
  <c r="H53" i="25" s="1"/>
  <c r="H52" i="25" s="1"/>
  <c r="G54" i="25"/>
  <c r="F54" i="25"/>
  <c r="E54" i="25"/>
  <c r="D54" i="25"/>
  <c r="D53" i="25" s="1"/>
  <c r="D52" i="25" s="1"/>
  <c r="M53" i="25"/>
  <c r="K53" i="25"/>
  <c r="K52" i="25" s="1"/>
  <c r="K51" i="25" s="1"/>
  <c r="K50" i="25" s="1"/>
  <c r="G53" i="25"/>
  <c r="G52" i="25" s="1"/>
  <c r="E53" i="25"/>
  <c r="E52" i="25" s="1"/>
  <c r="E51" i="25" s="1"/>
  <c r="E50" i="25" s="1"/>
  <c r="O46" i="25"/>
  <c r="C46" i="25"/>
  <c r="O45" i="25"/>
  <c r="O44" i="25" s="1"/>
  <c r="C44" i="25" s="1"/>
  <c r="C45" i="25"/>
  <c r="N44" i="25"/>
  <c r="M44" i="25"/>
  <c r="L43" i="25"/>
  <c r="I43" i="25"/>
  <c r="F43" i="25"/>
  <c r="C43" i="25"/>
  <c r="L42" i="25"/>
  <c r="K42" i="25"/>
  <c r="J42" i="25"/>
  <c r="I42" i="25"/>
  <c r="C42" i="25" s="1"/>
  <c r="H42" i="25"/>
  <c r="G42" i="25"/>
  <c r="F42" i="25"/>
  <c r="E42" i="25"/>
  <c r="D42" i="25"/>
  <c r="F41" i="25"/>
  <c r="C41" i="25"/>
  <c r="L40" i="25"/>
  <c r="C40" i="25"/>
  <c r="L39" i="25"/>
  <c r="C39" i="25"/>
  <c r="L38" i="25"/>
  <c r="C38" i="25"/>
  <c r="L37" i="25"/>
  <c r="L36" i="25" s="1"/>
  <c r="C36" i="25" s="1"/>
  <c r="C37" i="25"/>
  <c r="K36" i="25"/>
  <c r="J36" i="25"/>
  <c r="L35" i="25"/>
  <c r="C35" i="25"/>
  <c r="L34" i="25"/>
  <c r="L33" i="25" s="1"/>
  <c r="C33" i="25" s="1"/>
  <c r="C34" i="25"/>
  <c r="K33" i="25"/>
  <c r="J33" i="25"/>
  <c r="L32" i="25"/>
  <c r="C32" i="25"/>
  <c r="L31" i="25"/>
  <c r="K31" i="25"/>
  <c r="K26" i="25" s="1"/>
  <c r="J31" i="25"/>
  <c r="C31" i="25"/>
  <c r="L30" i="25"/>
  <c r="C30" i="25"/>
  <c r="L29" i="25"/>
  <c r="C29" i="25"/>
  <c r="L28" i="25"/>
  <c r="L27" i="25" s="1"/>
  <c r="C28" i="25"/>
  <c r="K27" i="25"/>
  <c r="J27" i="25"/>
  <c r="J26" i="25"/>
  <c r="F25" i="25"/>
  <c r="C25" i="25"/>
  <c r="I24" i="25"/>
  <c r="F24" i="25"/>
  <c r="C24" i="25" s="1"/>
  <c r="O23" i="25"/>
  <c r="L23" i="25"/>
  <c r="I23" i="25"/>
  <c r="C23" i="25" s="1"/>
  <c r="F23" i="25"/>
  <c r="O22" i="25"/>
  <c r="L22" i="25"/>
  <c r="L21" i="25" s="1"/>
  <c r="I22" i="25"/>
  <c r="F22" i="25"/>
  <c r="C22" i="25" s="1"/>
  <c r="O21" i="25"/>
  <c r="O287" i="25" s="1"/>
  <c r="O286" i="25" s="1"/>
  <c r="N21" i="25"/>
  <c r="N287" i="25" s="1"/>
  <c r="N286" i="25" s="1"/>
  <c r="M21" i="25"/>
  <c r="M287" i="25" s="1"/>
  <c r="M286" i="25" s="1"/>
  <c r="K21" i="25"/>
  <c r="K287" i="25" s="1"/>
  <c r="K286" i="25" s="1"/>
  <c r="J21" i="25"/>
  <c r="J287" i="25" s="1"/>
  <c r="J286" i="25" s="1"/>
  <c r="H21" i="25"/>
  <c r="H287" i="25" s="1"/>
  <c r="H286" i="25" s="1"/>
  <c r="G21" i="25"/>
  <c r="G287" i="25" s="1"/>
  <c r="G286" i="25" s="1"/>
  <c r="E21" i="25"/>
  <c r="E287" i="25" s="1"/>
  <c r="E286" i="25" s="1"/>
  <c r="D21" i="25"/>
  <c r="D287" i="25" s="1"/>
  <c r="D286" i="25" s="1"/>
  <c r="N20" i="25"/>
  <c r="J20" i="25"/>
  <c r="H20" i="25"/>
  <c r="D20" i="25"/>
  <c r="O296" i="24"/>
  <c r="L296" i="24"/>
  <c r="I296" i="24"/>
  <c r="C296" i="24" s="1"/>
  <c r="F296" i="24"/>
  <c r="O295" i="24"/>
  <c r="L295" i="24"/>
  <c r="I295" i="24"/>
  <c r="F295" i="24"/>
  <c r="C295" i="24" s="1"/>
  <c r="O294" i="24"/>
  <c r="L294" i="24"/>
  <c r="I294" i="24"/>
  <c r="F294" i="24"/>
  <c r="C294" i="24"/>
  <c r="O293" i="24"/>
  <c r="L293" i="24"/>
  <c r="I293" i="24"/>
  <c r="F293" i="24"/>
  <c r="C293" i="24" s="1"/>
  <c r="O292" i="24"/>
  <c r="L292" i="24"/>
  <c r="I292" i="24"/>
  <c r="C292" i="24" s="1"/>
  <c r="F292" i="24"/>
  <c r="O291" i="24"/>
  <c r="L291" i="24"/>
  <c r="I291" i="24"/>
  <c r="F291" i="24"/>
  <c r="C291" i="24" s="1"/>
  <c r="O290" i="24"/>
  <c r="O288" i="24" s="1"/>
  <c r="L290" i="24"/>
  <c r="I290" i="24"/>
  <c r="F290" i="24"/>
  <c r="C290" i="24"/>
  <c r="O289" i="24"/>
  <c r="L289" i="24"/>
  <c r="L288" i="24" s="1"/>
  <c r="I289" i="24"/>
  <c r="F289" i="24"/>
  <c r="F288" i="24" s="1"/>
  <c r="C288" i="24" s="1"/>
  <c r="N288" i="24"/>
  <c r="M288" i="24"/>
  <c r="K288" i="24"/>
  <c r="J288" i="24"/>
  <c r="I288" i="24"/>
  <c r="H288" i="24"/>
  <c r="G288" i="24"/>
  <c r="E288" i="24"/>
  <c r="D288" i="24"/>
  <c r="O283" i="24"/>
  <c r="L283" i="24"/>
  <c r="I283" i="24"/>
  <c r="F283" i="24"/>
  <c r="C283" i="24" s="1"/>
  <c r="O282" i="24"/>
  <c r="O281" i="24" s="1"/>
  <c r="L282" i="24"/>
  <c r="I282" i="24"/>
  <c r="I281" i="24" s="1"/>
  <c r="F282" i="24"/>
  <c r="C282" i="24"/>
  <c r="N281" i="24"/>
  <c r="M281" i="24"/>
  <c r="L281" i="24"/>
  <c r="K281" i="24"/>
  <c r="J281" i="24"/>
  <c r="H281" i="24"/>
  <c r="G281" i="24"/>
  <c r="F281" i="24"/>
  <c r="E281" i="24"/>
  <c r="D281" i="24"/>
  <c r="O280" i="24"/>
  <c r="O279" i="24" s="1"/>
  <c r="L280" i="24"/>
  <c r="I280" i="24"/>
  <c r="C280" i="24" s="1"/>
  <c r="F280" i="24"/>
  <c r="N279" i="24"/>
  <c r="N268" i="24" s="1"/>
  <c r="M279" i="24"/>
  <c r="L279" i="24"/>
  <c r="K279" i="24"/>
  <c r="J279" i="24"/>
  <c r="J268" i="24" s="1"/>
  <c r="H279" i="24"/>
  <c r="G279" i="24"/>
  <c r="F279" i="24"/>
  <c r="E279" i="24"/>
  <c r="D279" i="24"/>
  <c r="O278" i="24"/>
  <c r="L278" i="24"/>
  <c r="I278" i="24"/>
  <c r="F278" i="24"/>
  <c r="C278" i="24"/>
  <c r="O277" i="24"/>
  <c r="L277" i="24"/>
  <c r="I277" i="24"/>
  <c r="F277" i="24"/>
  <c r="C277" i="24" s="1"/>
  <c r="O276" i="24"/>
  <c r="O275" i="24" s="1"/>
  <c r="L276" i="24"/>
  <c r="I276" i="24"/>
  <c r="C276" i="24" s="1"/>
  <c r="F276" i="24"/>
  <c r="N275" i="24"/>
  <c r="M275" i="24"/>
  <c r="L275" i="24"/>
  <c r="K275" i="24"/>
  <c r="J275" i="24"/>
  <c r="H275" i="24"/>
  <c r="G275" i="24"/>
  <c r="F275" i="24"/>
  <c r="E275" i="24"/>
  <c r="D275" i="24"/>
  <c r="O274" i="24"/>
  <c r="L274" i="24"/>
  <c r="I274" i="24"/>
  <c r="F274" i="24"/>
  <c r="C274" i="24"/>
  <c r="O273" i="24"/>
  <c r="L273" i="24"/>
  <c r="I273" i="24"/>
  <c r="F273" i="24"/>
  <c r="C273" i="24" s="1"/>
  <c r="O272" i="24"/>
  <c r="O271" i="24" s="1"/>
  <c r="L272" i="24"/>
  <c r="I272" i="24"/>
  <c r="C272" i="24" s="1"/>
  <c r="F272" i="24"/>
  <c r="N271" i="24"/>
  <c r="M271" i="24"/>
  <c r="L271" i="24"/>
  <c r="K271" i="24"/>
  <c r="J271" i="24"/>
  <c r="H271" i="24"/>
  <c r="G271" i="24"/>
  <c r="F271" i="24"/>
  <c r="E271" i="24"/>
  <c r="D271" i="24"/>
  <c r="O270" i="24"/>
  <c r="O269" i="24" s="1"/>
  <c r="O268" i="24" s="1"/>
  <c r="L270" i="24"/>
  <c r="I270" i="24"/>
  <c r="F270" i="24"/>
  <c r="C270" i="24"/>
  <c r="L269" i="24"/>
  <c r="L268" i="24" s="1"/>
  <c r="F269" i="24"/>
  <c r="E269" i="24"/>
  <c r="D269" i="24"/>
  <c r="D268" i="24" s="1"/>
  <c r="M268" i="24"/>
  <c r="K268" i="24"/>
  <c r="H268" i="24"/>
  <c r="G268" i="24"/>
  <c r="E268" i="24"/>
  <c r="O267" i="24"/>
  <c r="L267" i="24"/>
  <c r="I267" i="24"/>
  <c r="F267" i="24"/>
  <c r="F263" i="24" s="1"/>
  <c r="O266" i="24"/>
  <c r="L266" i="24"/>
  <c r="I266" i="24"/>
  <c r="C266" i="24" s="1"/>
  <c r="F266" i="24"/>
  <c r="O265" i="24"/>
  <c r="L265" i="24"/>
  <c r="I265" i="24"/>
  <c r="F265" i="24"/>
  <c r="C265" i="24" s="1"/>
  <c r="O264" i="24"/>
  <c r="O263" i="24" s="1"/>
  <c r="L264" i="24"/>
  <c r="I264" i="24"/>
  <c r="I263" i="24" s="1"/>
  <c r="F264" i="24"/>
  <c r="C264" i="24"/>
  <c r="N263" i="24"/>
  <c r="M263" i="24"/>
  <c r="L263" i="24"/>
  <c r="K263" i="24"/>
  <c r="J263" i="24"/>
  <c r="H263" i="24"/>
  <c r="G263" i="24"/>
  <c r="E263" i="24"/>
  <c r="D263" i="24"/>
  <c r="O262" i="24"/>
  <c r="L262" i="24"/>
  <c r="I262" i="24"/>
  <c r="C262" i="24" s="1"/>
  <c r="F262" i="24"/>
  <c r="O261" i="24"/>
  <c r="L261" i="24"/>
  <c r="I261" i="24"/>
  <c r="F261" i="24"/>
  <c r="C261" i="24" s="1"/>
  <c r="O260" i="24"/>
  <c r="O259" i="24" s="1"/>
  <c r="O258" i="24" s="1"/>
  <c r="L260" i="24"/>
  <c r="I260" i="24"/>
  <c r="I259" i="24" s="1"/>
  <c r="F260" i="24"/>
  <c r="C260" i="24"/>
  <c r="N259" i="24"/>
  <c r="N258" i="24" s="1"/>
  <c r="M259" i="24"/>
  <c r="L259" i="24"/>
  <c r="L258" i="24" s="1"/>
  <c r="K259" i="24"/>
  <c r="J259" i="24"/>
  <c r="J258" i="24" s="1"/>
  <c r="H259" i="24"/>
  <c r="H258" i="24" s="1"/>
  <c r="G259" i="24"/>
  <c r="F259" i="24"/>
  <c r="F258" i="24" s="1"/>
  <c r="E259" i="24"/>
  <c r="D259" i="24"/>
  <c r="D258" i="24" s="1"/>
  <c r="M258" i="24"/>
  <c r="K258" i="24"/>
  <c r="G258" i="24"/>
  <c r="E258" i="24"/>
  <c r="O257" i="24"/>
  <c r="L257" i="24"/>
  <c r="I257" i="24"/>
  <c r="F257" i="24"/>
  <c r="C257" i="24" s="1"/>
  <c r="O256" i="24"/>
  <c r="L256" i="24"/>
  <c r="I256" i="24"/>
  <c r="F256" i="24"/>
  <c r="C256" i="24"/>
  <c r="O255" i="24"/>
  <c r="L255" i="24"/>
  <c r="I255" i="24"/>
  <c r="F255" i="24"/>
  <c r="F251" i="24" s="1"/>
  <c r="O254" i="24"/>
  <c r="L254" i="24"/>
  <c r="I254" i="24"/>
  <c r="C254" i="24" s="1"/>
  <c r="F254" i="24"/>
  <c r="O253" i="24"/>
  <c r="L253" i="24"/>
  <c r="I253" i="24"/>
  <c r="F253" i="24"/>
  <c r="C253" i="24" s="1"/>
  <c r="O252" i="24"/>
  <c r="O251" i="24" s="1"/>
  <c r="O250" i="24" s="1"/>
  <c r="L252" i="24"/>
  <c r="I252" i="24"/>
  <c r="I251" i="24" s="1"/>
  <c r="I250" i="24" s="1"/>
  <c r="F252" i="24"/>
  <c r="C252" i="24"/>
  <c r="N251" i="24"/>
  <c r="N250" i="24" s="1"/>
  <c r="M251" i="24"/>
  <c r="L251" i="24"/>
  <c r="L250" i="24" s="1"/>
  <c r="K251" i="24"/>
  <c r="J251" i="24"/>
  <c r="J250" i="24" s="1"/>
  <c r="H251" i="24"/>
  <c r="H250" i="24" s="1"/>
  <c r="G251" i="24"/>
  <c r="E251" i="24"/>
  <c r="D251" i="24"/>
  <c r="D250" i="24" s="1"/>
  <c r="M250" i="24"/>
  <c r="K250" i="24"/>
  <c r="G250" i="24"/>
  <c r="E250" i="24"/>
  <c r="O249" i="24"/>
  <c r="L249" i="24"/>
  <c r="L245" i="24" s="1"/>
  <c r="I249" i="24"/>
  <c r="F249" i="24"/>
  <c r="C249" i="24" s="1"/>
  <c r="O248" i="24"/>
  <c r="L248" i="24"/>
  <c r="I248" i="24"/>
  <c r="F248" i="24"/>
  <c r="C248" i="24"/>
  <c r="O247" i="24"/>
  <c r="L247" i="24"/>
  <c r="I247" i="24"/>
  <c r="F247" i="24"/>
  <c r="C247" i="24" s="1"/>
  <c r="O246" i="24"/>
  <c r="O245" i="24" s="1"/>
  <c r="L246" i="24"/>
  <c r="I246" i="24"/>
  <c r="C246" i="24" s="1"/>
  <c r="F246" i="24"/>
  <c r="N245" i="24"/>
  <c r="M245" i="24"/>
  <c r="K245" i="24"/>
  <c r="J245" i="24"/>
  <c r="H245" i="24"/>
  <c r="G245" i="24"/>
  <c r="F245" i="24"/>
  <c r="E245" i="24"/>
  <c r="D245" i="24"/>
  <c r="O244" i="24"/>
  <c r="L244" i="24"/>
  <c r="I244" i="24"/>
  <c r="F244" i="24"/>
  <c r="C244" i="24"/>
  <c r="O243" i="24"/>
  <c r="L243" i="24"/>
  <c r="I243" i="24"/>
  <c r="F243" i="24"/>
  <c r="C243" i="24" s="1"/>
  <c r="O242" i="24"/>
  <c r="L242" i="24"/>
  <c r="I242" i="24"/>
  <c r="C242" i="24" s="1"/>
  <c r="F242" i="24"/>
  <c r="O241" i="24"/>
  <c r="L241" i="24"/>
  <c r="L237" i="24" s="1"/>
  <c r="I241" i="24"/>
  <c r="F241" i="24"/>
  <c r="C241" i="24" s="1"/>
  <c r="O240" i="24"/>
  <c r="L240" i="24"/>
  <c r="I240" i="24"/>
  <c r="F240" i="24"/>
  <c r="C240" i="24"/>
  <c r="O239" i="24"/>
  <c r="L239" i="24"/>
  <c r="I239" i="24"/>
  <c r="F239" i="24"/>
  <c r="C239" i="24" s="1"/>
  <c r="O238" i="24"/>
  <c r="O237" i="24" s="1"/>
  <c r="L238" i="24"/>
  <c r="I238" i="24"/>
  <c r="C238" i="24" s="1"/>
  <c r="F238" i="24"/>
  <c r="N237" i="24"/>
  <c r="N230" i="24" s="1"/>
  <c r="N229" i="24" s="1"/>
  <c r="M237" i="24"/>
  <c r="K237" i="24"/>
  <c r="J237" i="24"/>
  <c r="J230" i="24" s="1"/>
  <c r="J229" i="24" s="1"/>
  <c r="H237" i="24"/>
  <c r="G237" i="24"/>
  <c r="F237" i="24"/>
  <c r="E237" i="24"/>
  <c r="D237" i="24"/>
  <c r="O236" i="24"/>
  <c r="O234" i="24" s="1"/>
  <c r="L236" i="24"/>
  <c r="I236" i="24"/>
  <c r="F236" i="24"/>
  <c r="C236" i="24"/>
  <c r="O235" i="24"/>
  <c r="L235" i="24"/>
  <c r="L234" i="24" s="1"/>
  <c r="I235" i="24"/>
  <c r="F235" i="24"/>
  <c r="F234" i="24" s="1"/>
  <c r="C234" i="24" s="1"/>
  <c r="N234" i="24"/>
  <c r="M234" i="24"/>
  <c r="K234" i="24"/>
  <c r="J234" i="24"/>
  <c r="I234" i="24"/>
  <c r="H234" i="24"/>
  <c r="G234" i="24"/>
  <c r="E234" i="24"/>
  <c r="D234" i="24"/>
  <c r="O233" i="24"/>
  <c r="L233" i="24"/>
  <c r="L232" i="24" s="1"/>
  <c r="I233" i="24"/>
  <c r="F233" i="24"/>
  <c r="C233" i="24" s="1"/>
  <c r="O232" i="24"/>
  <c r="N232" i="24"/>
  <c r="M232" i="24"/>
  <c r="K232" i="24"/>
  <c r="K230" i="24" s="1"/>
  <c r="K229" i="24" s="1"/>
  <c r="J232" i="24"/>
  <c r="I232" i="24"/>
  <c r="H232" i="24"/>
  <c r="H230" i="24" s="1"/>
  <c r="G232" i="24"/>
  <c r="G230" i="24" s="1"/>
  <c r="G229" i="24" s="1"/>
  <c r="E232" i="24"/>
  <c r="D232" i="24"/>
  <c r="D230" i="24" s="1"/>
  <c r="D229" i="24" s="1"/>
  <c r="O231" i="24"/>
  <c r="L231" i="24"/>
  <c r="L230" i="24" s="1"/>
  <c r="L229" i="24" s="1"/>
  <c r="I231" i="24"/>
  <c r="F231" i="24"/>
  <c r="M230" i="24"/>
  <c r="M229" i="24" s="1"/>
  <c r="E230" i="24"/>
  <c r="E229" i="24" s="1"/>
  <c r="O228" i="24"/>
  <c r="L228" i="24"/>
  <c r="I228" i="24"/>
  <c r="F228" i="24"/>
  <c r="C228" i="24"/>
  <c r="O227" i="24"/>
  <c r="L227" i="24"/>
  <c r="L226" i="24" s="1"/>
  <c r="I227" i="24"/>
  <c r="F227" i="24"/>
  <c r="F226" i="24" s="1"/>
  <c r="O226" i="24"/>
  <c r="N226" i="24"/>
  <c r="M226" i="24"/>
  <c r="K226" i="24"/>
  <c r="J226" i="24"/>
  <c r="I226" i="24"/>
  <c r="H226" i="24"/>
  <c r="G226" i="24"/>
  <c r="E226" i="24"/>
  <c r="D226" i="24"/>
  <c r="O225" i="24"/>
  <c r="L225" i="24"/>
  <c r="I225" i="24"/>
  <c r="F225" i="24"/>
  <c r="C225" i="24" s="1"/>
  <c r="O224" i="24"/>
  <c r="L224" i="24"/>
  <c r="I224" i="24"/>
  <c r="F224" i="24"/>
  <c r="C224" i="24"/>
  <c r="O223" i="24"/>
  <c r="L223" i="24"/>
  <c r="I223" i="24"/>
  <c r="F223" i="24"/>
  <c r="C223" i="24" s="1"/>
  <c r="O222" i="24"/>
  <c r="L222" i="24"/>
  <c r="I222" i="24"/>
  <c r="C222" i="24" s="1"/>
  <c r="F222" i="24"/>
  <c r="O221" i="24"/>
  <c r="L221" i="24"/>
  <c r="I221" i="24"/>
  <c r="F221" i="24"/>
  <c r="C221" i="24" s="1"/>
  <c r="O220" i="24"/>
  <c r="L220" i="24"/>
  <c r="I220" i="24"/>
  <c r="F220" i="24"/>
  <c r="C220" i="24"/>
  <c r="O219" i="24"/>
  <c r="L219" i="24"/>
  <c r="I219" i="24"/>
  <c r="F219" i="24"/>
  <c r="F215" i="24" s="1"/>
  <c r="O218" i="24"/>
  <c r="L218" i="24"/>
  <c r="I218" i="24"/>
  <c r="C218" i="24" s="1"/>
  <c r="F218" i="24"/>
  <c r="O217" i="24"/>
  <c r="L217" i="24"/>
  <c r="I217" i="24"/>
  <c r="F217" i="24"/>
  <c r="C217" i="24" s="1"/>
  <c r="O216" i="24"/>
  <c r="O215" i="24" s="1"/>
  <c r="L216" i="24"/>
  <c r="I216" i="24"/>
  <c r="I215" i="24" s="1"/>
  <c r="F216" i="24"/>
  <c r="C216" i="24"/>
  <c r="N215" i="24"/>
  <c r="M215" i="24"/>
  <c r="L215" i="24"/>
  <c r="K215" i="24"/>
  <c r="J215" i="24"/>
  <c r="H215" i="24"/>
  <c r="G215" i="24"/>
  <c r="E215" i="24"/>
  <c r="D215" i="24"/>
  <c r="O214" i="24"/>
  <c r="L214" i="24"/>
  <c r="I214" i="24"/>
  <c r="C214" i="24" s="1"/>
  <c r="F214" i="24"/>
  <c r="O213" i="24"/>
  <c r="L213" i="24"/>
  <c r="I213" i="24"/>
  <c r="F213" i="24"/>
  <c r="C213" i="24" s="1"/>
  <c r="O212" i="24"/>
  <c r="L212" i="24"/>
  <c r="I212" i="24"/>
  <c r="F212" i="24"/>
  <c r="C212" i="24"/>
  <c r="O211" i="24"/>
  <c r="L211" i="24"/>
  <c r="I211" i="24"/>
  <c r="F211" i="24"/>
  <c r="C211" i="24" s="1"/>
  <c r="O210" i="24"/>
  <c r="L210" i="24"/>
  <c r="I210" i="24"/>
  <c r="C210" i="24" s="1"/>
  <c r="F210" i="24"/>
  <c r="O209" i="24"/>
  <c r="L209" i="24"/>
  <c r="I209" i="24"/>
  <c r="F209" i="24"/>
  <c r="C209" i="24" s="1"/>
  <c r="O208" i="24"/>
  <c r="L208" i="24"/>
  <c r="I208" i="24"/>
  <c r="F208" i="24"/>
  <c r="C208" i="24"/>
  <c r="O207" i="24"/>
  <c r="L207" i="24"/>
  <c r="I207" i="24"/>
  <c r="F207" i="24"/>
  <c r="C207" i="24" s="1"/>
  <c r="O206" i="24"/>
  <c r="L206" i="24"/>
  <c r="I206" i="24"/>
  <c r="C206" i="24" s="1"/>
  <c r="F206" i="24"/>
  <c r="O205" i="24"/>
  <c r="L205" i="24"/>
  <c r="L204" i="24" s="1"/>
  <c r="L203" i="24" s="1"/>
  <c r="I205" i="24"/>
  <c r="F205" i="24"/>
  <c r="C205" i="24" s="1"/>
  <c r="O204" i="24"/>
  <c r="O203" i="24" s="1"/>
  <c r="N204" i="24"/>
  <c r="M204" i="24"/>
  <c r="M203" i="24" s="1"/>
  <c r="M194" i="24" s="1"/>
  <c r="M193" i="24" s="1"/>
  <c r="K204" i="24"/>
  <c r="K203" i="24" s="1"/>
  <c r="J204" i="24"/>
  <c r="H204" i="24"/>
  <c r="G204" i="24"/>
  <c r="G203" i="24" s="1"/>
  <c r="E204" i="24"/>
  <c r="E203" i="24" s="1"/>
  <c r="E194" i="24" s="1"/>
  <c r="D204" i="24"/>
  <c r="N203" i="24"/>
  <c r="J203" i="24"/>
  <c r="H203" i="24"/>
  <c r="D203" i="24"/>
  <c r="O202" i="24"/>
  <c r="L202" i="24"/>
  <c r="I202" i="24"/>
  <c r="C202" i="24" s="1"/>
  <c r="F202" i="24"/>
  <c r="O201" i="24"/>
  <c r="L201" i="24"/>
  <c r="I201" i="24"/>
  <c r="F201" i="24"/>
  <c r="C201" i="24" s="1"/>
  <c r="O200" i="24"/>
  <c r="L200" i="24"/>
  <c r="I200" i="24"/>
  <c r="F200" i="24"/>
  <c r="C200" i="24"/>
  <c r="O199" i="24"/>
  <c r="L199" i="24"/>
  <c r="I199" i="24"/>
  <c r="F199" i="24"/>
  <c r="C199" i="24" s="1"/>
  <c r="O198" i="24"/>
  <c r="O197" i="24" s="1"/>
  <c r="L198" i="24"/>
  <c r="I198" i="24"/>
  <c r="C198" i="24" s="1"/>
  <c r="F198" i="24"/>
  <c r="N197" i="24"/>
  <c r="N195" i="24" s="1"/>
  <c r="N194" i="24" s="1"/>
  <c r="N193" i="24" s="1"/>
  <c r="M197" i="24"/>
  <c r="L197" i="24"/>
  <c r="K197" i="24"/>
  <c r="K195" i="24" s="1"/>
  <c r="K194" i="24" s="1"/>
  <c r="J197" i="24"/>
  <c r="J195" i="24" s="1"/>
  <c r="J194" i="24" s="1"/>
  <c r="J193" i="24" s="1"/>
  <c r="H197" i="24"/>
  <c r="G197" i="24"/>
  <c r="G195" i="24" s="1"/>
  <c r="F197" i="24"/>
  <c r="F195" i="24" s="1"/>
  <c r="E197" i="24"/>
  <c r="D197" i="24"/>
  <c r="O196" i="24"/>
  <c r="L196" i="24"/>
  <c r="I196" i="24"/>
  <c r="F196" i="24"/>
  <c r="C196" i="24"/>
  <c r="M195" i="24"/>
  <c r="L195" i="24"/>
  <c r="L194" i="24" s="1"/>
  <c r="L193" i="24" s="1"/>
  <c r="H195" i="24"/>
  <c r="H194" i="24" s="1"/>
  <c r="E195" i="24"/>
  <c r="D195" i="24"/>
  <c r="D194" i="24" s="1"/>
  <c r="O192" i="24"/>
  <c r="O191" i="24" s="1"/>
  <c r="O190" i="24" s="1"/>
  <c r="L192" i="24"/>
  <c r="I192" i="24"/>
  <c r="I191" i="24" s="1"/>
  <c r="I190" i="24" s="1"/>
  <c r="F192" i="24"/>
  <c r="C192" i="24"/>
  <c r="N191" i="24"/>
  <c r="N190" i="24" s="1"/>
  <c r="M191" i="24"/>
  <c r="L191" i="24"/>
  <c r="L190" i="24" s="1"/>
  <c r="K191" i="24"/>
  <c r="J191" i="24"/>
  <c r="J190" i="24" s="1"/>
  <c r="H191" i="24"/>
  <c r="H190" i="24" s="1"/>
  <c r="G191" i="24"/>
  <c r="F191" i="24"/>
  <c r="F190" i="24" s="1"/>
  <c r="C190" i="24" s="1"/>
  <c r="E191" i="24"/>
  <c r="D191" i="24"/>
  <c r="D190" i="24" s="1"/>
  <c r="M190" i="24"/>
  <c r="K190" i="24"/>
  <c r="G190" i="24"/>
  <c r="E190" i="24"/>
  <c r="O189" i="24"/>
  <c r="L189" i="24"/>
  <c r="I189" i="24"/>
  <c r="F189" i="24"/>
  <c r="C189" i="24" s="1"/>
  <c r="O188" i="24"/>
  <c r="O187" i="24" s="1"/>
  <c r="L188" i="24"/>
  <c r="I188" i="24"/>
  <c r="I187" i="24" s="1"/>
  <c r="F188" i="24"/>
  <c r="C188" i="24"/>
  <c r="N187" i="24"/>
  <c r="N186" i="24" s="1"/>
  <c r="M187" i="24"/>
  <c r="L187" i="24"/>
  <c r="L186" i="24" s="1"/>
  <c r="K187" i="24"/>
  <c r="J187" i="24"/>
  <c r="J186" i="24" s="1"/>
  <c r="H187" i="24"/>
  <c r="G187" i="24"/>
  <c r="F187" i="24"/>
  <c r="E187" i="24"/>
  <c r="D187" i="24"/>
  <c r="M186" i="24"/>
  <c r="K186" i="24"/>
  <c r="G186" i="24"/>
  <c r="E186" i="24"/>
  <c r="O185" i="24"/>
  <c r="L185" i="24"/>
  <c r="I185" i="24"/>
  <c r="F185" i="24"/>
  <c r="C185" i="24" s="1"/>
  <c r="O184" i="24"/>
  <c r="O183" i="24" s="1"/>
  <c r="L184" i="24"/>
  <c r="I184" i="24"/>
  <c r="I183" i="24" s="1"/>
  <c r="F184" i="24"/>
  <c r="C184" i="24"/>
  <c r="N183" i="24"/>
  <c r="M183" i="24"/>
  <c r="L183" i="24"/>
  <c r="K183" i="24"/>
  <c r="J183" i="24"/>
  <c r="H183" i="24"/>
  <c r="G183" i="24"/>
  <c r="F183" i="24"/>
  <c r="E183" i="24"/>
  <c r="D183" i="24"/>
  <c r="O182" i="24"/>
  <c r="L182" i="24"/>
  <c r="I182" i="24"/>
  <c r="C182" i="24" s="1"/>
  <c r="F182" i="24"/>
  <c r="O181" i="24"/>
  <c r="L181" i="24"/>
  <c r="I181" i="24"/>
  <c r="F181" i="24"/>
  <c r="C181" i="24" s="1"/>
  <c r="O180" i="24"/>
  <c r="O178" i="24" s="1"/>
  <c r="L180" i="24"/>
  <c r="I180" i="24"/>
  <c r="F180" i="24"/>
  <c r="C180" i="24"/>
  <c r="O179" i="24"/>
  <c r="L179" i="24"/>
  <c r="I179" i="24"/>
  <c r="F179" i="24"/>
  <c r="N178" i="24"/>
  <c r="M178" i="24"/>
  <c r="K178" i="24"/>
  <c r="J178" i="24"/>
  <c r="I178" i="24"/>
  <c r="H178" i="24"/>
  <c r="G178" i="24"/>
  <c r="E178" i="24"/>
  <c r="D178" i="24"/>
  <c r="O177" i="24"/>
  <c r="L177" i="24"/>
  <c r="I177" i="24"/>
  <c r="F177" i="24"/>
  <c r="O176" i="24"/>
  <c r="O174" i="24" s="1"/>
  <c r="O173" i="24" s="1"/>
  <c r="L176" i="24"/>
  <c r="I176" i="24"/>
  <c r="F176" i="24"/>
  <c r="C176" i="24"/>
  <c r="O175" i="24"/>
  <c r="L175" i="24"/>
  <c r="I175" i="24"/>
  <c r="F175" i="24"/>
  <c r="N174" i="24"/>
  <c r="M174" i="24"/>
  <c r="K174" i="24"/>
  <c r="K173" i="24" s="1"/>
  <c r="K172" i="24" s="1"/>
  <c r="J174" i="24"/>
  <c r="I174" i="24"/>
  <c r="I173" i="24" s="1"/>
  <c r="I172" i="24" s="1"/>
  <c r="H174" i="24"/>
  <c r="G174" i="24"/>
  <c r="G173" i="24" s="1"/>
  <c r="E174" i="24"/>
  <c r="E173" i="24" s="1"/>
  <c r="E172" i="24" s="1"/>
  <c r="D174" i="24"/>
  <c r="N173" i="24"/>
  <c r="N172" i="24" s="1"/>
  <c r="J173" i="24"/>
  <c r="J172" i="24" s="1"/>
  <c r="H173" i="24"/>
  <c r="D173" i="24"/>
  <c r="O172" i="24"/>
  <c r="G172" i="24"/>
  <c r="O171" i="24"/>
  <c r="L171" i="24"/>
  <c r="I171" i="24"/>
  <c r="F171" i="24"/>
  <c r="C171" i="24" s="1"/>
  <c r="O170" i="24"/>
  <c r="L170" i="24"/>
  <c r="I170" i="24"/>
  <c r="C170" i="24" s="1"/>
  <c r="F170" i="24"/>
  <c r="O169" i="24"/>
  <c r="L169" i="24"/>
  <c r="L165" i="24" s="1"/>
  <c r="L164" i="24" s="1"/>
  <c r="I169" i="24"/>
  <c r="F169" i="24"/>
  <c r="O168" i="24"/>
  <c r="L168" i="24"/>
  <c r="I168" i="24"/>
  <c r="F168" i="24"/>
  <c r="C168" i="24"/>
  <c r="O167" i="24"/>
  <c r="L167" i="24"/>
  <c r="I167" i="24"/>
  <c r="F167" i="24"/>
  <c r="C167" i="24" s="1"/>
  <c r="O166" i="24"/>
  <c r="L166" i="24"/>
  <c r="I166" i="24"/>
  <c r="F166" i="24"/>
  <c r="N165" i="24"/>
  <c r="N164" i="24" s="1"/>
  <c r="M165" i="24"/>
  <c r="K165" i="24"/>
  <c r="J165" i="24"/>
  <c r="J164" i="24" s="1"/>
  <c r="H165" i="24"/>
  <c r="H164" i="24" s="1"/>
  <c r="G165" i="24"/>
  <c r="E165" i="24"/>
  <c r="D165" i="24"/>
  <c r="D164" i="24" s="1"/>
  <c r="M164" i="24"/>
  <c r="K164" i="24"/>
  <c r="G164" i="24"/>
  <c r="E164" i="24"/>
  <c r="O163" i="24"/>
  <c r="L163" i="24"/>
  <c r="I163" i="24"/>
  <c r="F163" i="24"/>
  <c r="O162" i="24"/>
  <c r="L162" i="24"/>
  <c r="I162" i="24"/>
  <c r="F162" i="24"/>
  <c r="C162" i="24"/>
  <c r="O161" i="24"/>
  <c r="L161" i="24"/>
  <c r="I161" i="24"/>
  <c r="F161" i="24"/>
  <c r="C161" i="24" s="1"/>
  <c r="O160" i="24"/>
  <c r="O159" i="24" s="1"/>
  <c r="L160" i="24"/>
  <c r="I160" i="24"/>
  <c r="I159" i="24" s="1"/>
  <c r="F160" i="24"/>
  <c r="C160" i="24"/>
  <c r="N159" i="24"/>
  <c r="M159" i="24"/>
  <c r="L159" i="24"/>
  <c r="K159" i="24"/>
  <c r="J159" i="24"/>
  <c r="H159" i="24"/>
  <c r="G159" i="24"/>
  <c r="F159" i="24"/>
  <c r="C159" i="24" s="1"/>
  <c r="E159" i="24"/>
  <c r="D159" i="24"/>
  <c r="O158" i="24"/>
  <c r="L158" i="24"/>
  <c r="I158" i="24"/>
  <c r="F158" i="24"/>
  <c r="C158" i="24"/>
  <c r="O157" i="24"/>
  <c r="L157" i="24"/>
  <c r="I157" i="24"/>
  <c r="F157" i="24"/>
  <c r="C157" i="24" s="1"/>
  <c r="O156" i="24"/>
  <c r="L156" i="24"/>
  <c r="I156" i="24"/>
  <c r="F156" i="24"/>
  <c r="C156" i="24"/>
  <c r="O155" i="24"/>
  <c r="L155" i="24"/>
  <c r="I155" i="24"/>
  <c r="F155" i="24"/>
  <c r="C155" i="24" s="1"/>
  <c r="O154" i="24"/>
  <c r="L154" i="24"/>
  <c r="I154" i="24"/>
  <c r="C154" i="24" s="1"/>
  <c r="F154" i="24"/>
  <c r="O153" i="24"/>
  <c r="L153" i="24"/>
  <c r="I153" i="24"/>
  <c r="F153" i="24"/>
  <c r="C153" i="24"/>
  <c r="O152" i="24"/>
  <c r="L152" i="24"/>
  <c r="I152" i="24"/>
  <c r="F152" i="24"/>
  <c r="C152" i="24" s="1"/>
  <c r="O151" i="24"/>
  <c r="L151" i="24"/>
  <c r="I151" i="24"/>
  <c r="I150" i="24" s="1"/>
  <c r="F151" i="24"/>
  <c r="O150" i="24"/>
  <c r="N150" i="24"/>
  <c r="M150" i="24"/>
  <c r="K150" i="24"/>
  <c r="J150" i="24"/>
  <c r="H150" i="24"/>
  <c r="G150" i="24"/>
  <c r="F150" i="24"/>
  <c r="E150" i="24"/>
  <c r="D150" i="24"/>
  <c r="O149" i="24"/>
  <c r="L149" i="24"/>
  <c r="I149" i="24"/>
  <c r="F149" i="24"/>
  <c r="C149" i="24"/>
  <c r="O148" i="24"/>
  <c r="L148" i="24"/>
  <c r="I148" i="24"/>
  <c r="F148" i="24"/>
  <c r="C148" i="24" s="1"/>
  <c r="O147" i="24"/>
  <c r="L147" i="24"/>
  <c r="I147" i="24"/>
  <c r="F147" i="24"/>
  <c r="O146" i="24"/>
  <c r="L146" i="24"/>
  <c r="I146" i="24"/>
  <c r="C146" i="24" s="1"/>
  <c r="F146" i="24"/>
  <c r="O145" i="24"/>
  <c r="L145" i="24"/>
  <c r="L143" i="24" s="1"/>
  <c r="I145" i="24"/>
  <c r="F145" i="24"/>
  <c r="C145" i="24" s="1"/>
  <c r="O144" i="24"/>
  <c r="O143" i="24" s="1"/>
  <c r="L144" i="24"/>
  <c r="I144" i="24"/>
  <c r="F144" i="24"/>
  <c r="F143" i="24" s="1"/>
  <c r="C144" i="24"/>
  <c r="N143" i="24"/>
  <c r="M143" i="24"/>
  <c r="K143" i="24"/>
  <c r="J143" i="24"/>
  <c r="H143" i="24"/>
  <c r="G143" i="24"/>
  <c r="E143" i="24"/>
  <c r="D143" i="24"/>
  <c r="O142" i="24"/>
  <c r="O140" i="24" s="1"/>
  <c r="L142" i="24"/>
  <c r="I142" i="24"/>
  <c r="F142" i="24"/>
  <c r="C142" i="24"/>
  <c r="O141" i="24"/>
  <c r="L141" i="24"/>
  <c r="L140" i="24" s="1"/>
  <c r="I141" i="24"/>
  <c r="F141" i="24"/>
  <c r="F140" i="24" s="1"/>
  <c r="N140" i="24"/>
  <c r="M140" i="24"/>
  <c r="K140" i="24"/>
  <c r="J140" i="24"/>
  <c r="I140" i="24"/>
  <c r="H140" i="24"/>
  <c r="G140" i="24"/>
  <c r="E140" i="24"/>
  <c r="D140" i="24"/>
  <c r="O139" i="24"/>
  <c r="L139" i="24"/>
  <c r="I139" i="24"/>
  <c r="C139" i="24" s="1"/>
  <c r="F139" i="24"/>
  <c r="O138" i="24"/>
  <c r="L138" i="24"/>
  <c r="I138" i="24"/>
  <c r="F138" i="24"/>
  <c r="C138" i="24" s="1"/>
  <c r="O137" i="24"/>
  <c r="O135" i="24" s="1"/>
  <c r="L137" i="24"/>
  <c r="I137" i="24"/>
  <c r="F137" i="24"/>
  <c r="C137" i="24"/>
  <c r="O136" i="24"/>
  <c r="L136" i="24"/>
  <c r="L135" i="24" s="1"/>
  <c r="I136" i="24"/>
  <c r="F136" i="24"/>
  <c r="F135" i="24" s="1"/>
  <c r="C135" i="24" s="1"/>
  <c r="N135" i="24"/>
  <c r="M135" i="24"/>
  <c r="M129" i="24" s="1"/>
  <c r="K135" i="24"/>
  <c r="J135" i="24"/>
  <c r="I135" i="24"/>
  <c r="H135" i="24"/>
  <c r="G135" i="24"/>
  <c r="E135" i="24"/>
  <c r="E129" i="24" s="1"/>
  <c r="D135" i="24"/>
  <c r="O134" i="24"/>
  <c r="L134" i="24"/>
  <c r="L130" i="24" s="1"/>
  <c r="I134" i="24"/>
  <c r="F134" i="24"/>
  <c r="C134" i="24" s="1"/>
  <c r="O133" i="24"/>
  <c r="L133" i="24"/>
  <c r="I133" i="24"/>
  <c r="F133" i="24"/>
  <c r="C133" i="24"/>
  <c r="O132" i="24"/>
  <c r="L132" i="24"/>
  <c r="I132" i="24"/>
  <c r="F132" i="24"/>
  <c r="C132" i="24" s="1"/>
  <c r="O131" i="24"/>
  <c r="O130" i="24" s="1"/>
  <c r="O129" i="24" s="1"/>
  <c r="L131" i="24"/>
  <c r="I131" i="24"/>
  <c r="C131" i="24" s="1"/>
  <c r="F131" i="24"/>
  <c r="N130" i="24"/>
  <c r="N129" i="24" s="1"/>
  <c r="M130" i="24"/>
  <c r="K130" i="24"/>
  <c r="J130" i="24"/>
  <c r="J129" i="24" s="1"/>
  <c r="H130" i="24"/>
  <c r="H129" i="24" s="1"/>
  <c r="G130" i="24"/>
  <c r="F130" i="24"/>
  <c r="E130" i="24"/>
  <c r="D130" i="24"/>
  <c r="D129" i="24" s="1"/>
  <c r="K129" i="24"/>
  <c r="G129" i="24"/>
  <c r="O128" i="24"/>
  <c r="L128" i="24"/>
  <c r="L127" i="24" s="1"/>
  <c r="I128" i="24"/>
  <c r="F128" i="24"/>
  <c r="F127" i="24" s="1"/>
  <c r="O127" i="24"/>
  <c r="N127" i="24"/>
  <c r="M127" i="24"/>
  <c r="K127" i="24"/>
  <c r="J127" i="24"/>
  <c r="I127" i="24"/>
  <c r="H127" i="24"/>
  <c r="G127" i="24"/>
  <c r="E127" i="24"/>
  <c r="D127" i="24"/>
  <c r="O126" i="24"/>
  <c r="L126" i="24"/>
  <c r="I126" i="24"/>
  <c r="F126" i="24"/>
  <c r="C126" i="24" s="1"/>
  <c r="O125" i="24"/>
  <c r="L125" i="24"/>
  <c r="I125" i="24"/>
  <c r="F125" i="24"/>
  <c r="C125" i="24"/>
  <c r="O124" i="24"/>
  <c r="L124" i="24"/>
  <c r="I124" i="24"/>
  <c r="F124" i="24"/>
  <c r="C124" i="24" s="1"/>
  <c r="D124" i="24"/>
  <c r="O123" i="24"/>
  <c r="L123" i="24"/>
  <c r="I123" i="24"/>
  <c r="F123" i="24"/>
  <c r="C123" i="24" s="1"/>
  <c r="O122" i="24"/>
  <c r="O121" i="24" s="1"/>
  <c r="L122" i="24"/>
  <c r="I122" i="24"/>
  <c r="I121" i="24" s="1"/>
  <c r="F122" i="24"/>
  <c r="C122" i="24"/>
  <c r="N121" i="24"/>
  <c r="M121" i="24"/>
  <c r="L121" i="24"/>
  <c r="K121" i="24"/>
  <c r="J121" i="24"/>
  <c r="H121" i="24"/>
  <c r="G121" i="24"/>
  <c r="E121" i="24"/>
  <c r="D121" i="24"/>
  <c r="O120" i="24"/>
  <c r="L120" i="24"/>
  <c r="I120" i="24"/>
  <c r="C120" i="24" s="1"/>
  <c r="F120" i="24"/>
  <c r="O119" i="24"/>
  <c r="L119" i="24"/>
  <c r="L115" i="24" s="1"/>
  <c r="I119" i="24"/>
  <c r="F119" i="24"/>
  <c r="C119" i="24" s="1"/>
  <c r="O118" i="24"/>
  <c r="L118" i="24"/>
  <c r="I118" i="24"/>
  <c r="F118" i="24"/>
  <c r="C118" i="24"/>
  <c r="O117" i="24"/>
  <c r="L117" i="24"/>
  <c r="I117" i="24"/>
  <c r="F117" i="24"/>
  <c r="C117" i="24" s="1"/>
  <c r="O116" i="24"/>
  <c r="O115" i="24" s="1"/>
  <c r="L116" i="24"/>
  <c r="I116" i="24"/>
  <c r="C116" i="24" s="1"/>
  <c r="F116" i="24"/>
  <c r="N115" i="24"/>
  <c r="M115" i="24"/>
  <c r="K115" i="24"/>
  <c r="J115" i="24"/>
  <c r="H115" i="24"/>
  <c r="G115" i="24"/>
  <c r="F115" i="24"/>
  <c r="E115" i="24"/>
  <c r="D115" i="24"/>
  <c r="O114" i="24"/>
  <c r="L114" i="24"/>
  <c r="I114" i="24"/>
  <c r="F114" i="24"/>
  <c r="C114" i="24"/>
  <c r="O113" i="24"/>
  <c r="L113" i="24"/>
  <c r="I113" i="24"/>
  <c r="F113" i="24"/>
  <c r="C113" i="24" s="1"/>
  <c r="O112" i="24"/>
  <c r="O111" i="24" s="1"/>
  <c r="L112" i="24"/>
  <c r="I112" i="24"/>
  <c r="C112" i="24" s="1"/>
  <c r="F112" i="24"/>
  <c r="N111" i="24"/>
  <c r="M111" i="24"/>
  <c r="L111" i="24"/>
  <c r="K111" i="24"/>
  <c r="J111" i="24"/>
  <c r="H111" i="24"/>
  <c r="G111" i="24"/>
  <c r="F111" i="24"/>
  <c r="E111" i="24"/>
  <c r="D111" i="24"/>
  <c r="O110" i="24"/>
  <c r="L110" i="24"/>
  <c r="I110" i="24"/>
  <c r="F110" i="24"/>
  <c r="C110" i="24"/>
  <c r="O109" i="24"/>
  <c r="L109" i="24"/>
  <c r="I109" i="24"/>
  <c r="F109" i="24"/>
  <c r="C109" i="24" s="1"/>
  <c r="O108" i="24"/>
  <c r="L108" i="24"/>
  <c r="I108" i="24"/>
  <c r="C108" i="24" s="1"/>
  <c r="F108" i="24"/>
  <c r="O107" i="24"/>
  <c r="L107" i="24"/>
  <c r="I107" i="24"/>
  <c r="F107" i="24"/>
  <c r="C107" i="24" s="1"/>
  <c r="O106" i="24"/>
  <c r="L106" i="24"/>
  <c r="I106" i="24"/>
  <c r="F106" i="24"/>
  <c r="C106" i="24"/>
  <c r="O105" i="24"/>
  <c r="L105" i="24"/>
  <c r="I105" i="24"/>
  <c r="F105" i="24"/>
  <c r="C105" i="24" s="1"/>
  <c r="O104" i="24"/>
  <c r="L104" i="24"/>
  <c r="I104" i="24"/>
  <c r="C104" i="24" s="1"/>
  <c r="F104" i="24"/>
  <c r="O103" i="24"/>
  <c r="L103" i="24"/>
  <c r="L102" i="24" s="1"/>
  <c r="I103" i="24"/>
  <c r="F103" i="24"/>
  <c r="C103" i="24" s="1"/>
  <c r="O102" i="24"/>
  <c r="N102" i="24"/>
  <c r="M102" i="24"/>
  <c r="K102" i="24"/>
  <c r="J102" i="24"/>
  <c r="H102" i="24"/>
  <c r="G102" i="24"/>
  <c r="E102" i="24"/>
  <c r="D102" i="24"/>
  <c r="O101" i="24"/>
  <c r="L101" i="24"/>
  <c r="I101" i="24"/>
  <c r="F101" i="24"/>
  <c r="C101" i="24" s="1"/>
  <c r="O100" i="24"/>
  <c r="L100" i="24"/>
  <c r="I100" i="24"/>
  <c r="C100" i="24" s="1"/>
  <c r="F100" i="24"/>
  <c r="O99" i="24"/>
  <c r="L99" i="24"/>
  <c r="I99" i="24"/>
  <c r="F99" i="24"/>
  <c r="C99" i="24" s="1"/>
  <c r="O98" i="24"/>
  <c r="L98" i="24"/>
  <c r="I98" i="24"/>
  <c r="F98" i="24"/>
  <c r="C98" i="24"/>
  <c r="O97" i="24"/>
  <c r="L97" i="24"/>
  <c r="I97" i="24"/>
  <c r="F97" i="24"/>
  <c r="C97" i="24" s="1"/>
  <c r="O96" i="24"/>
  <c r="L96" i="24"/>
  <c r="I96" i="24"/>
  <c r="C96" i="24" s="1"/>
  <c r="F96" i="24"/>
  <c r="O95" i="24"/>
  <c r="L95" i="24"/>
  <c r="L94" i="24" s="1"/>
  <c r="I95" i="24"/>
  <c r="F95" i="24"/>
  <c r="C95" i="24" s="1"/>
  <c r="O94" i="24"/>
  <c r="N94" i="24"/>
  <c r="M94" i="24"/>
  <c r="K94" i="24"/>
  <c r="J94" i="24"/>
  <c r="H94" i="24"/>
  <c r="G94" i="24"/>
  <c r="E94" i="24"/>
  <c r="D94" i="24"/>
  <c r="O93" i="24"/>
  <c r="L93" i="24"/>
  <c r="I93" i="24"/>
  <c r="F93" i="24"/>
  <c r="C93" i="24" s="1"/>
  <c r="O92" i="24"/>
  <c r="L92" i="24"/>
  <c r="I92" i="24"/>
  <c r="C92" i="24" s="1"/>
  <c r="F92" i="24"/>
  <c r="O91" i="24"/>
  <c r="L91" i="24"/>
  <c r="I91" i="24"/>
  <c r="F91" i="24"/>
  <c r="C91" i="24" s="1"/>
  <c r="O90" i="24"/>
  <c r="O88" i="24" s="1"/>
  <c r="L90" i="24"/>
  <c r="I90" i="24"/>
  <c r="F90" i="24"/>
  <c r="C90" i="24"/>
  <c r="O89" i="24"/>
  <c r="L89" i="24"/>
  <c r="L88" i="24" s="1"/>
  <c r="I89" i="24"/>
  <c r="F89" i="24"/>
  <c r="F88" i="24" s="1"/>
  <c r="C88" i="24" s="1"/>
  <c r="N88" i="24"/>
  <c r="M88" i="24"/>
  <c r="M82" i="24" s="1"/>
  <c r="K88" i="24"/>
  <c r="J88" i="24"/>
  <c r="I88" i="24"/>
  <c r="H88" i="24"/>
  <c r="G88" i="24"/>
  <c r="E88" i="24"/>
  <c r="E82" i="24" s="1"/>
  <c r="D88" i="24"/>
  <c r="O87" i="24"/>
  <c r="L87" i="24"/>
  <c r="L83" i="24" s="1"/>
  <c r="I87" i="24"/>
  <c r="F87" i="24"/>
  <c r="C87" i="24" s="1"/>
  <c r="O86" i="24"/>
  <c r="L86" i="24"/>
  <c r="I86" i="24"/>
  <c r="F86" i="24"/>
  <c r="C86" i="24"/>
  <c r="O85" i="24"/>
  <c r="L85" i="24"/>
  <c r="I85" i="24"/>
  <c r="F85" i="24"/>
  <c r="C85" i="24" s="1"/>
  <c r="O84" i="24"/>
  <c r="O83" i="24" s="1"/>
  <c r="L84" i="24"/>
  <c r="I84" i="24"/>
  <c r="C84" i="24" s="1"/>
  <c r="F84" i="24"/>
  <c r="N83" i="24"/>
  <c r="N82" i="24" s="1"/>
  <c r="M83" i="24"/>
  <c r="K83" i="24"/>
  <c r="J83" i="24"/>
  <c r="J82" i="24" s="1"/>
  <c r="H83" i="24"/>
  <c r="H82" i="24" s="1"/>
  <c r="G83" i="24"/>
  <c r="F83" i="24"/>
  <c r="E83" i="24"/>
  <c r="D83" i="24"/>
  <c r="D82" i="24" s="1"/>
  <c r="K82" i="24"/>
  <c r="G82" i="24"/>
  <c r="O81" i="24"/>
  <c r="L81" i="24"/>
  <c r="I81" i="24"/>
  <c r="F81" i="24"/>
  <c r="F79" i="24" s="1"/>
  <c r="O80" i="24"/>
  <c r="O79" i="24" s="1"/>
  <c r="L80" i="24"/>
  <c r="I80" i="24"/>
  <c r="C80" i="24" s="1"/>
  <c r="F80" i="24"/>
  <c r="N79" i="24"/>
  <c r="M79" i="24"/>
  <c r="L79" i="24"/>
  <c r="K79" i="24"/>
  <c r="J79" i="24"/>
  <c r="H79" i="24"/>
  <c r="G79" i="24"/>
  <c r="E79" i="24"/>
  <c r="D79" i="24"/>
  <c r="O78" i="24"/>
  <c r="O76" i="24" s="1"/>
  <c r="O75" i="24" s="1"/>
  <c r="L78" i="24"/>
  <c r="I78" i="24"/>
  <c r="F78" i="24"/>
  <c r="C78" i="24"/>
  <c r="O77" i="24"/>
  <c r="L77" i="24"/>
  <c r="L76" i="24" s="1"/>
  <c r="L75" i="24" s="1"/>
  <c r="I77" i="24"/>
  <c r="F77" i="24"/>
  <c r="F76" i="24" s="1"/>
  <c r="N76" i="24"/>
  <c r="M76" i="24"/>
  <c r="M75" i="24" s="1"/>
  <c r="M74" i="24" s="1"/>
  <c r="K76" i="24"/>
  <c r="K75" i="24" s="1"/>
  <c r="K74" i="24" s="1"/>
  <c r="J76" i="24"/>
  <c r="I76" i="24"/>
  <c r="H76" i="24"/>
  <c r="G76" i="24"/>
  <c r="G75" i="24" s="1"/>
  <c r="G74" i="24" s="1"/>
  <c r="E76" i="24"/>
  <c r="E75" i="24" s="1"/>
  <c r="E74" i="24" s="1"/>
  <c r="D76" i="24"/>
  <c r="N75" i="24"/>
  <c r="N74" i="24" s="1"/>
  <c r="J75" i="24"/>
  <c r="J74" i="24" s="1"/>
  <c r="H75" i="24"/>
  <c r="D75" i="24"/>
  <c r="O73" i="24"/>
  <c r="L73" i="24"/>
  <c r="I73" i="24"/>
  <c r="F73" i="24"/>
  <c r="C73" i="24" s="1"/>
  <c r="O72" i="24"/>
  <c r="L72" i="24"/>
  <c r="I72" i="24"/>
  <c r="C72" i="24" s="1"/>
  <c r="F72" i="24"/>
  <c r="O71" i="24"/>
  <c r="L71" i="24"/>
  <c r="I71" i="24"/>
  <c r="F71" i="24"/>
  <c r="C71" i="24" s="1"/>
  <c r="O70" i="24"/>
  <c r="O68" i="24" s="1"/>
  <c r="O66" i="24" s="1"/>
  <c r="L70" i="24"/>
  <c r="I70" i="24"/>
  <c r="F70" i="24"/>
  <c r="C70" i="24"/>
  <c r="O69" i="24"/>
  <c r="L69" i="24"/>
  <c r="L68" i="24" s="1"/>
  <c r="I69" i="24"/>
  <c r="F69" i="24"/>
  <c r="F68" i="24" s="1"/>
  <c r="C68" i="24" s="1"/>
  <c r="N68" i="24"/>
  <c r="N66" i="24" s="1"/>
  <c r="M68" i="24"/>
  <c r="M66" i="24" s="1"/>
  <c r="M52" i="24" s="1"/>
  <c r="K68" i="24"/>
  <c r="J68" i="24"/>
  <c r="J66" i="24" s="1"/>
  <c r="I68" i="24"/>
  <c r="I66" i="24" s="1"/>
  <c r="H68" i="24"/>
  <c r="G68" i="24"/>
  <c r="E68" i="24"/>
  <c r="E66" i="24" s="1"/>
  <c r="E52" i="24" s="1"/>
  <c r="E51" i="24" s="1"/>
  <c r="D68" i="24"/>
  <c r="O67" i="24"/>
  <c r="L67" i="24"/>
  <c r="I67" i="24"/>
  <c r="F67" i="24"/>
  <c r="C67" i="24" s="1"/>
  <c r="K66" i="24"/>
  <c r="K52" i="24" s="1"/>
  <c r="K51" i="24" s="1"/>
  <c r="H66" i="24"/>
  <c r="G66" i="24"/>
  <c r="G52" i="24" s="1"/>
  <c r="G51" i="24" s="1"/>
  <c r="D66" i="24"/>
  <c r="O65" i="24"/>
  <c r="L65" i="24"/>
  <c r="I65" i="24"/>
  <c r="F65" i="24"/>
  <c r="C65" i="24" s="1"/>
  <c r="O64" i="24"/>
  <c r="L64" i="24"/>
  <c r="I64" i="24"/>
  <c r="C64" i="24" s="1"/>
  <c r="F64" i="24"/>
  <c r="O63" i="24"/>
  <c r="L63" i="24"/>
  <c r="I63" i="24"/>
  <c r="F63" i="24"/>
  <c r="C63" i="24" s="1"/>
  <c r="O62" i="24"/>
  <c r="L62" i="24"/>
  <c r="I62" i="24"/>
  <c r="F62" i="24"/>
  <c r="C62" i="24"/>
  <c r="O61" i="24"/>
  <c r="L61" i="24"/>
  <c r="I61" i="24"/>
  <c r="F61" i="24"/>
  <c r="F57" i="24" s="1"/>
  <c r="C57" i="24" s="1"/>
  <c r="O60" i="24"/>
  <c r="L60" i="24"/>
  <c r="I60" i="24"/>
  <c r="C60" i="24" s="1"/>
  <c r="F60" i="24"/>
  <c r="O59" i="24"/>
  <c r="L59" i="24"/>
  <c r="I59" i="24"/>
  <c r="F59" i="24"/>
  <c r="C59" i="24" s="1"/>
  <c r="O58" i="24"/>
  <c r="O57" i="24" s="1"/>
  <c r="L58" i="24"/>
  <c r="I58" i="24"/>
  <c r="I57" i="24" s="1"/>
  <c r="F58" i="24"/>
  <c r="C58" i="24"/>
  <c r="N57" i="24"/>
  <c r="M57" i="24"/>
  <c r="L57" i="24"/>
  <c r="K57" i="24"/>
  <c r="J57" i="24"/>
  <c r="H57" i="24"/>
  <c r="G57" i="24"/>
  <c r="E57" i="24"/>
  <c r="D57" i="24"/>
  <c r="O56" i="24"/>
  <c r="L56" i="24"/>
  <c r="I56" i="24"/>
  <c r="C56" i="24" s="1"/>
  <c r="F56" i="24"/>
  <c r="O55" i="24"/>
  <c r="L55" i="24"/>
  <c r="L54" i="24" s="1"/>
  <c r="L53" i="24" s="1"/>
  <c r="I55" i="24"/>
  <c r="F55" i="24"/>
  <c r="C55" i="24" s="1"/>
  <c r="O54" i="24"/>
  <c r="O53" i="24" s="1"/>
  <c r="N53" i="24"/>
  <c r="N52" i="24" s="1"/>
  <c r="M53" i="24"/>
  <c r="K53" i="24"/>
  <c r="J53" i="24"/>
  <c r="H53" i="24"/>
  <c r="H52" i="24" s="1"/>
  <c r="G53" i="24"/>
  <c r="E53" i="24"/>
  <c r="D53" i="24"/>
  <c r="D52" i="24" s="1"/>
  <c r="O46" i="24"/>
  <c r="C46" i="24" s="1"/>
  <c r="O45" i="24"/>
  <c r="O44" i="24" s="1"/>
  <c r="N44" i="24"/>
  <c r="M44" i="24"/>
  <c r="L43" i="24"/>
  <c r="I43" i="24"/>
  <c r="F43" i="24"/>
  <c r="C43" i="24" s="1"/>
  <c r="L42" i="24"/>
  <c r="K42" i="24"/>
  <c r="J42" i="24"/>
  <c r="I42" i="24"/>
  <c r="H42" i="24"/>
  <c r="G42" i="24"/>
  <c r="F42" i="24"/>
  <c r="C42" i="24" s="1"/>
  <c r="E42" i="24"/>
  <c r="D42" i="24"/>
  <c r="F41" i="24"/>
  <c r="C41" i="24" s="1"/>
  <c r="L40" i="24"/>
  <c r="C40" i="24" s="1"/>
  <c r="L39" i="24"/>
  <c r="C39" i="24" s="1"/>
  <c r="L38" i="24"/>
  <c r="C38" i="24" s="1"/>
  <c r="L37" i="24"/>
  <c r="L36" i="24" s="1"/>
  <c r="C36" i="24" s="1"/>
  <c r="K36" i="24"/>
  <c r="J36" i="24"/>
  <c r="L35" i="24"/>
  <c r="C35" i="24" s="1"/>
  <c r="L34" i="24"/>
  <c r="L33" i="24" s="1"/>
  <c r="C33" i="24" s="1"/>
  <c r="K33" i="24"/>
  <c r="J33" i="24"/>
  <c r="L32" i="24"/>
  <c r="C32" i="24" s="1"/>
  <c r="L31" i="24"/>
  <c r="C31" i="24" s="1"/>
  <c r="K31" i="24"/>
  <c r="J31" i="24"/>
  <c r="L30" i="24"/>
  <c r="C30" i="24" s="1"/>
  <c r="L29" i="24"/>
  <c r="C29" i="24" s="1"/>
  <c r="L28" i="24"/>
  <c r="L27" i="24" s="1"/>
  <c r="K27" i="24"/>
  <c r="J27" i="24"/>
  <c r="K26" i="24"/>
  <c r="J26" i="24"/>
  <c r="F25" i="24"/>
  <c r="C25" i="24" s="1"/>
  <c r="I24" i="24"/>
  <c r="O23" i="24"/>
  <c r="O21" i="24" s="1"/>
  <c r="L23" i="24"/>
  <c r="I23" i="24"/>
  <c r="F23" i="24"/>
  <c r="C23" i="24"/>
  <c r="O22" i="24"/>
  <c r="L22" i="24"/>
  <c r="L21" i="24" s="1"/>
  <c r="I22" i="24"/>
  <c r="F22" i="24"/>
  <c r="F21" i="24" s="1"/>
  <c r="N21" i="24"/>
  <c r="N287" i="24" s="1"/>
  <c r="N286" i="24" s="1"/>
  <c r="M21" i="24"/>
  <c r="M287" i="24" s="1"/>
  <c r="M286" i="24" s="1"/>
  <c r="K21" i="24"/>
  <c r="K287" i="24" s="1"/>
  <c r="K286" i="24" s="1"/>
  <c r="J21" i="24"/>
  <c r="J287" i="24" s="1"/>
  <c r="J286" i="24" s="1"/>
  <c r="I21" i="24"/>
  <c r="I287" i="24" s="1"/>
  <c r="I286" i="24" s="1"/>
  <c r="H21" i="24"/>
  <c r="H287" i="24" s="1"/>
  <c r="H286" i="24" s="1"/>
  <c r="G21" i="24"/>
  <c r="G287" i="24" s="1"/>
  <c r="G286" i="24" s="1"/>
  <c r="E21" i="24"/>
  <c r="E287" i="24" s="1"/>
  <c r="E286" i="24" s="1"/>
  <c r="D21" i="24"/>
  <c r="D287" i="24" s="1"/>
  <c r="D286" i="24" s="1"/>
  <c r="N20" i="24"/>
  <c r="J20" i="24"/>
  <c r="H20" i="24"/>
  <c r="F287" i="24" l="1"/>
  <c r="C21" i="24"/>
  <c r="O287" i="24"/>
  <c r="O286" i="24" s="1"/>
  <c r="O20" i="24"/>
  <c r="J52" i="24"/>
  <c r="J51" i="24" s="1"/>
  <c r="J50" i="24" s="1"/>
  <c r="O52" i="24"/>
  <c r="E50" i="24"/>
  <c r="L26" i="24"/>
  <c r="C26" i="24" s="1"/>
  <c r="C27" i="24"/>
  <c r="C44" i="24"/>
  <c r="L66" i="24"/>
  <c r="L52" i="24" s="1"/>
  <c r="D74" i="24"/>
  <c r="D51" i="24" s="1"/>
  <c r="D50" i="24" s="1"/>
  <c r="C140" i="24"/>
  <c r="L287" i="24"/>
  <c r="L286" i="24" s="1"/>
  <c r="L20" i="24"/>
  <c r="N51" i="24"/>
  <c r="N50" i="24" s="1"/>
  <c r="H74" i="24"/>
  <c r="H51" i="24" s="1"/>
  <c r="C76" i="24"/>
  <c r="F75" i="24"/>
  <c r="O82" i="24"/>
  <c r="O74" i="24" s="1"/>
  <c r="O284" i="24" s="1"/>
  <c r="L82" i="24"/>
  <c r="C127" i="24"/>
  <c r="E20" i="24"/>
  <c r="I20" i="24"/>
  <c r="M20" i="24"/>
  <c r="C22" i="24"/>
  <c r="C28" i="24"/>
  <c r="C34" i="24"/>
  <c r="C37" i="24"/>
  <c r="C45" i="24"/>
  <c r="C61" i="24"/>
  <c r="F66" i="24"/>
  <c r="C66" i="24" s="1"/>
  <c r="C69" i="24"/>
  <c r="C77" i="24"/>
  <c r="I79" i="24"/>
  <c r="I75" i="24" s="1"/>
  <c r="C81" i="24"/>
  <c r="I83" i="24"/>
  <c r="C83" i="24" s="1"/>
  <c r="C89" i="24"/>
  <c r="F94" i="24"/>
  <c r="F82" i="24" s="1"/>
  <c r="F102" i="24"/>
  <c r="I111" i="24"/>
  <c r="C111" i="24" s="1"/>
  <c r="I115" i="24"/>
  <c r="C115" i="24" s="1"/>
  <c r="C128" i="24"/>
  <c r="F129" i="24"/>
  <c r="I130" i="24"/>
  <c r="I129" i="24" s="1"/>
  <c r="C136" i="24"/>
  <c r="C141" i="24"/>
  <c r="C147" i="24"/>
  <c r="L150" i="24"/>
  <c r="C150" i="24" s="1"/>
  <c r="F165" i="24"/>
  <c r="C166" i="24"/>
  <c r="I165" i="24"/>
  <c r="I164" i="24" s="1"/>
  <c r="C169" i="24"/>
  <c r="D172" i="24"/>
  <c r="M173" i="24"/>
  <c r="M172" i="24" s="1"/>
  <c r="M284" i="24" s="1"/>
  <c r="L174" i="24"/>
  <c r="F178" i="24"/>
  <c r="C178" i="24" s="1"/>
  <c r="C179" i="24"/>
  <c r="D186" i="24"/>
  <c r="H186" i="24"/>
  <c r="I186" i="24"/>
  <c r="E193" i="24"/>
  <c r="C215" i="24"/>
  <c r="C226" i="24"/>
  <c r="O230" i="24"/>
  <c r="O229" i="24" s="1"/>
  <c r="C263" i="24"/>
  <c r="E284" i="24"/>
  <c r="M52" i="25"/>
  <c r="M51" i="25" s="1"/>
  <c r="M50" i="25" s="1"/>
  <c r="L53" i="25"/>
  <c r="L52" i="25" s="1"/>
  <c r="F66" i="25"/>
  <c r="C68" i="25"/>
  <c r="L75" i="25"/>
  <c r="C94" i="25"/>
  <c r="C27" i="25"/>
  <c r="L26" i="25"/>
  <c r="C26" i="25" s="1"/>
  <c r="E285" i="25"/>
  <c r="E49" i="25"/>
  <c r="G20" i="24"/>
  <c r="K20" i="24"/>
  <c r="F54" i="24"/>
  <c r="C151" i="24"/>
  <c r="O165" i="24"/>
  <c r="O164" i="24" s="1"/>
  <c r="H172" i="24"/>
  <c r="F174" i="24"/>
  <c r="C175" i="24"/>
  <c r="L178" i="24"/>
  <c r="F186" i="24"/>
  <c r="C186" i="24" s="1"/>
  <c r="O186" i="24"/>
  <c r="D193" i="24"/>
  <c r="K193" i="24"/>
  <c r="K50" i="24" s="1"/>
  <c r="H229" i="24"/>
  <c r="H193" i="24" s="1"/>
  <c r="F250" i="24"/>
  <c r="C250" i="24" s="1"/>
  <c r="C251" i="24"/>
  <c r="D284" i="24"/>
  <c r="G51" i="25"/>
  <c r="G50" i="25" s="1"/>
  <c r="J285" i="25"/>
  <c r="J49" i="25"/>
  <c r="O52" i="25"/>
  <c r="F75" i="25"/>
  <c r="O74" i="25"/>
  <c r="O284" i="25" s="1"/>
  <c r="I54" i="24"/>
  <c r="I53" i="24" s="1"/>
  <c r="I52" i="24" s="1"/>
  <c r="I94" i="24"/>
  <c r="I102" i="24"/>
  <c r="F121" i="24"/>
  <c r="C121" i="24" s="1"/>
  <c r="I143" i="24"/>
  <c r="C143" i="24" s="1"/>
  <c r="C163" i="24"/>
  <c r="C177" i="24"/>
  <c r="C183" i="24"/>
  <c r="O195" i="24"/>
  <c r="O194" i="24" s="1"/>
  <c r="O193" i="24" s="1"/>
  <c r="G194" i="24"/>
  <c r="G193" i="24" s="1"/>
  <c r="G50" i="24" s="1"/>
  <c r="I258" i="24"/>
  <c r="C258" i="24" s="1"/>
  <c r="K284" i="24"/>
  <c r="C275" i="24"/>
  <c r="J284" i="24"/>
  <c r="N284" i="24"/>
  <c r="L287" i="25"/>
  <c r="L20" i="25"/>
  <c r="K285" i="25"/>
  <c r="K49" i="25"/>
  <c r="C83" i="25"/>
  <c r="C187" i="24"/>
  <c r="C191" i="24"/>
  <c r="I197" i="24"/>
  <c r="I195" i="24" s="1"/>
  <c r="F204" i="24"/>
  <c r="C219" i="24"/>
  <c r="C227" i="24"/>
  <c r="C231" i="24"/>
  <c r="F232" i="24"/>
  <c r="C232" i="24" s="1"/>
  <c r="C235" i="24"/>
  <c r="I237" i="24"/>
  <c r="I245" i="24"/>
  <c r="C245" i="24" s="1"/>
  <c r="C255" i="24"/>
  <c r="C259" i="24"/>
  <c r="C267" i="24"/>
  <c r="F268" i="24"/>
  <c r="I271" i="24"/>
  <c r="C271" i="24" s="1"/>
  <c r="I275" i="24"/>
  <c r="I279" i="24"/>
  <c r="C279" i="24" s="1"/>
  <c r="C281" i="24"/>
  <c r="F286" i="24"/>
  <c r="C289" i="24"/>
  <c r="G20" i="25"/>
  <c r="K20" i="25"/>
  <c r="O20" i="25"/>
  <c r="F21" i="25"/>
  <c r="F53" i="25"/>
  <c r="I54" i="25"/>
  <c r="I53" i="25" s="1"/>
  <c r="I52" i="25" s="1"/>
  <c r="F57" i="25"/>
  <c r="I66" i="25"/>
  <c r="C72" i="25"/>
  <c r="C76" i="25"/>
  <c r="C77" i="25"/>
  <c r="C84" i="25"/>
  <c r="O83" i="25"/>
  <c r="O82" i="25" s="1"/>
  <c r="I88" i="25"/>
  <c r="I82" i="25" s="1"/>
  <c r="F88" i="25"/>
  <c r="C106" i="25"/>
  <c r="L111" i="25"/>
  <c r="C111" i="25"/>
  <c r="L115" i="25"/>
  <c r="C115" i="25"/>
  <c r="L121" i="25"/>
  <c r="C159" i="25"/>
  <c r="D186" i="25"/>
  <c r="D51" i="25" s="1"/>
  <c r="D50" i="25" s="1"/>
  <c r="C195" i="25"/>
  <c r="N193" i="25"/>
  <c r="N50" i="25" s="1"/>
  <c r="H229" i="25"/>
  <c r="C234" i="25"/>
  <c r="E284" i="25"/>
  <c r="C279" i="25"/>
  <c r="N284" i="25"/>
  <c r="D285" i="26"/>
  <c r="D24" i="26"/>
  <c r="D49" i="26"/>
  <c r="L82" i="25"/>
  <c r="C102" i="25"/>
  <c r="L129" i="25"/>
  <c r="F190" i="25"/>
  <c r="C190" i="25" s="1"/>
  <c r="C191" i="25"/>
  <c r="H193" i="25"/>
  <c r="G284" i="25"/>
  <c r="J284" i="25"/>
  <c r="C197" i="24"/>
  <c r="E20" i="25"/>
  <c r="M20" i="25"/>
  <c r="C98" i="25"/>
  <c r="C110" i="25"/>
  <c r="C114" i="25"/>
  <c r="C127" i="25"/>
  <c r="F203" i="25"/>
  <c r="F194" i="25" s="1"/>
  <c r="F250" i="25"/>
  <c r="H284" i="25"/>
  <c r="F269" i="25"/>
  <c r="C271" i="25"/>
  <c r="K284" i="25"/>
  <c r="I204" i="24"/>
  <c r="I203" i="24" s="1"/>
  <c r="I21" i="25"/>
  <c r="I57" i="25"/>
  <c r="C87" i="25"/>
  <c r="C95" i="25"/>
  <c r="C121" i="25"/>
  <c r="C122" i="25"/>
  <c r="I121" i="25"/>
  <c r="C130" i="25"/>
  <c r="F129" i="25"/>
  <c r="C150" i="25"/>
  <c r="C174" i="25"/>
  <c r="F173" i="25"/>
  <c r="H186" i="25"/>
  <c r="H51" i="25" s="1"/>
  <c r="H50" i="25" s="1"/>
  <c r="L186" i="25"/>
  <c r="F186" i="25"/>
  <c r="C187" i="25"/>
  <c r="F258" i="25"/>
  <c r="D284" i="25"/>
  <c r="M284" i="25"/>
  <c r="C131" i="25"/>
  <c r="C151" i="25"/>
  <c r="F164" i="25"/>
  <c r="C164" i="25" s="1"/>
  <c r="I165" i="25"/>
  <c r="I164" i="25" s="1"/>
  <c r="C175" i="25"/>
  <c r="C179" i="25"/>
  <c r="I197" i="25"/>
  <c r="I195" i="25" s="1"/>
  <c r="C227" i="25"/>
  <c r="C231" i="25"/>
  <c r="C235" i="25"/>
  <c r="I237" i="25"/>
  <c r="I230" i="25" s="1"/>
  <c r="I245" i="25"/>
  <c r="C245" i="25" s="1"/>
  <c r="I269" i="25"/>
  <c r="I268" i="25" s="1"/>
  <c r="I281" i="25"/>
  <c r="C281" i="25" s="1"/>
  <c r="C294" i="25"/>
  <c r="J287" i="26"/>
  <c r="J286" i="26" s="1"/>
  <c r="J20" i="26"/>
  <c r="N287" i="26"/>
  <c r="N286" i="26" s="1"/>
  <c r="N20" i="26"/>
  <c r="C60" i="26"/>
  <c r="J74" i="26"/>
  <c r="G74" i="26"/>
  <c r="G51" i="26" s="1"/>
  <c r="G50" i="26" s="1"/>
  <c r="K74" i="26"/>
  <c r="K51" i="26" s="1"/>
  <c r="K50" i="26" s="1"/>
  <c r="O82" i="26"/>
  <c r="L82" i="26"/>
  <c r="L74" i="26" s="1"/>
  <c r="F287" i="26"/>
  <c r="C21" i="26"/>
  <c r="H285" i="26"/>
  <c r="H49" i="26"/>
  <c r="F53" i="26"/>
  <c r="I135" i="25"/>
  <c r="C135" i="25" s="1"/>
  <c r="L140" i="25"/>
  <c r="I143" i="25"/>
  <c r="C143" i="25" s="1"/>
  <c r="L204" i="25"/>
  <c r="L203" i="25" s="1"/>
  <c r="L194" i="25" s="1"/>
  <c r="I215" i="25"/>
  <c r="C215" i="25" s="1"/>
  <c r="L232" i="25"/>
  <c r="L230" i="25" s="1"/>
  <c r="L229" i="25" s="1"/>
  <c r="I251" i="25"/>
  <c r="I250" i="25" s="1"/>
  <c r="I259" i="25"/>
  <c r="I263" i="25"/>
  <c r="C263" i="25" s="1"/>
  <c r="L288" i="25"/>
  <c r="C288" i="25" s="1"/>
  <c r="C26" i="26"/>
  <c r="L20" i="26"/>
  <c r="L53" i="26"/>
  <c r="L52" i="26" s="1"/>
  <c r="I57" i="26"/>
  <c r="I53" i="26" s="1"/>
  <c r="I52" i="26" s="1"/>
  <c r="C83" i="26"/>
  <c r="I140" i="25"/>
  <c r="C140" i="25" s="1"/>
  <c r="I204" i="25"/>
  <c r="C204" i="25" s="1"/>
  <c r="I20" i="26"/>
  <c r="C43" i="26"/>
  <c r="I42" i="26"/>
  <c r="C42" i="26" s="1"/>
  <c r="F57" i="26"/>
  <c r="C57" i="26" s="1"/>
  <c r="C58" i="26"/>
  <c r="C76" i="26"/>
  <c r="F75" i="26"/>
  <c r="O75" i="26"/>
  <c r="C88" i="26"/>
  <c r="C115" i="26"/>
  <c r="C130" i="26"/>
  <c r="C54" i="26"/>
  <c r="F66" i="26"/>
  <c r="C66" i="26" s="1"/>
  <c r="C69" i="26"/>
  <c r="C77" i="26"/>
  <c r="I79" i="26"/>
  <c r="I75" i="26" s="1"/>
  <c r="I83" i="26"/>
  <c r="C89" i="26"/>
  <c r="F95" i="26"/>
  <c r="I102" i="26"/>
  <c r="C102" i="26" s="1"/>
  <c r="C112" i="26"/>
  <c r="C116" i="26"/>
  <c r="I121" i="26"/>
  <c r="C121" i="26" s="1"/>
  <c r="F127" i="26"/>
  <c r="C127" i="26" s="1"/>
  <c r="C134" i="26"/>
  <c r="F135" i="26"/>
  <c r="C135" i="26" s="1"/>
  <c r="C149" i="26"/>
  <c r="C153" i="26"/>
  <c r="F165" i="26"/>
  <c r="O165" i="26"/>
  <c r="O164" i="26" s="1"/>
  <c r="J172" i="26"/>
  <c r="J51" i="26" s="1"/>
  <c r="J50" i="26" s="1"/>
  <c r="O173" i="26"/>
  <c r="O172" i="26" s="1"/>
  <c r="C180" i="26"/>
  <c r="I178" i="26"/>
  <c r="C197" i="26"/>
  <c r="C143" i="26"/>
  <c r="F194" i="26"/>
  <c r="F140" i="26"/>
  <c r="C140" i="26" s="1"/>
  <c r="C141" i="26"/>
  <c r="I165" i="26"/>
  <c r="I164" i="26" s="1"/>
  <c r="N172" i="26"/>
  <c r="N51" i="26" s="1"/>
  <c r="N50" i="26" s="1"/>
  <c r="C176" i="26"/>
  <c r="I174" i="26"/>
  <c r="I173" i="26" s="1"/>
  <c r="I172" i="26" s="1"/>
  <c r="C187" i="26"/>
  <c r="F186" i="26"/>
  <c r="C191" i="26"/>
  <c r="F190" i="26"/>
  <c r="M194" i="26"/>
  <c r="M193" i="26" s="1"/>
  <c r="M50" i="26" s="1"/>
  <c r="C237" i="26"/>
  <c r="I143" i="26"/>
  <c r="I129" i="26" s="1"/>
  <c r="C147" i="26"/>
  <c r="C151" i="26"/>
  <c r="F150" i="26"/>
  <c r="C150" i="26" s="1"/>
  <c r="C163" i="26"/>
  <c r="C171" i="26"/>
  <c r="C179" i="26"/>
  <c r="C184" i="26"/>
  <c r="I183" i="26"/>
  <c r="C183" i="26" s="1"/>
  <c r="C188" i="26"/>
  <c r="I187" i="26"/>
  <c r="I186" i="26" s="1"/>
  <c r="C192" i="26"/>
  <c r="I191" i="26"/>
  <c r="I190" i="26" s="1"/>
  <c r="C204" i="26"/>
  <c r="F203" i="26"/>
  <c r="L230" i="26"/>
  <c r="L229" i="26" s="1"/>
  <c r="L284" i="26" s="1"/>
  <c r="C232" i="26"/>
  <c r="C251" i="26"/>
  <c r="F250" i="26"/>
  <c r="C250" i="26" s="1"/>
  <c r="F174" i="26"/>
  <c r="F178" i="26"/>
  <c r="C178" i="26" s="1"/>
  <c r="I195" i="26"/>
  <c r="C195" i="26" s="1"/>
  <c r="C205" i="26"/>
  <c r="I215" i="26"/>
  <c r="C215" i="26" s="1"/>
  <c r="F226" i="26"/>
  <c r="C226" i="26" s="1"/>
  <c r="C233" i="26"/>
  <c r="C239" i="26"/>
  <c r="C240" i="26"/>
  <c r="C252" i="26"/>
  <c r="L259" i="26"/>
  <c r="L258" i="26" s="1"/>
  <c r="C269" i="26"/>
  <c r="F287" i="27"/>
  <c r="C21" i="27"/>
  <c r="F20" i="27"/>
  <c r="O287" i="27"/>
  <c r="O286" i="27" s="1"/>
  <c r="O20" i="27"/>
  <c r="H285" i="27"/>
  <c r="H49" i="27"/>
  <c r="L53" i="27"/>
  <c r="L52" i="27" s="1"/>
  <c r="L51" i="27" s="1"/>
  <c r="F53" i="27"/>
  <c r="C54" i="27"/>
  <c r="C262" i="26"/>
  <c r="I259" i="26"/>
  <c r="I258" i="26" s="1"/>
  <c r="D284" i="26"/>
  <c r="H284" i="26"/>
  <c r="D285" i="27"/>
  <c r="D49" i="27"/>
  <c r="N285" i="27"/>
  <c r="N49" i="27"/>
  <c r="C235" i="26"/>
  <c r="C242" i="26"/>
  <c r="I245" i="26"/>
  <c r="I230" i="26" s="1"/>
  <c r="I229" i="26" s="1"/>
  <c r="F258" i="26"/>
  <c r="C258" i="26" s="1"/>
  <c r="G284" i="26"/>
  <c r="E284" i="26"/>
  <c r="M284" i="26"/>
  <c r="N284" i="26"/>
  <c r="F286" i="26"/>
  <c r="O286" i="26"/>
  <c r="L287" i="27"/>
  <c r="L286" i="27" s="1"/>
  <c r="G285" i="27"/>
  <c r="G49" i="27"/>
  <c r="E285" i="27"/>
  <c r="E49" i="27"/>
  <c r="J285" i="27"/>
  <c r="J49" i="27"/>
  <c r="C238" i="26"/>
  <c r="C243" i="26"/>
  <c r="F245" i="26"/>
  <c r="C245" i="26" s="1"/>
  <c r="C259" i="26"/>
  <c r="O258" i="26"/>
  <c r="O229" i="26" s="1"/>
  <c r="K284" i="26"/>
  <c r="L26" i="27"/>
  <c r="C26" i="27" s="1"/>
  <c r="C31" i="27"/>
  <c r="K285" i="27"/>
  <c r="K49" i="27"/>
  <c r="M285" i="27"/>
  <c r="M49" i="27"/>
  <c r="O53" i="27"/>
  <c r="C267" i="26"/>
  <c r="F268" i="26"/>
  <c r="C268" i="26" s="1"/>
  <c r="I269" i="26"/>
  <c r="I268" i="26" s="1"/>
  <c r="I281" i="26"/>
  <c r="I287" i="26" s="1"/>
  <c r="I286" i="26" s="1"/>
  <c r="C295" i="26"/>
  <c r="E20" i="27"/>
  <c r="I20" i="27"/>
  <c r="M20" i="27"/>
  <c r="C22" i="27"/>
  <c r="C58" i="27"/>
  <c r="C130" i="27"/>
  <c r="J284" i="27"/>
  <c r="N284" i="27"/>
  <c r="C88" i="27"/>
  <c r="I82" i="27"/>
  <c r="C194" i="27"/>
  <c r="G284" i="27"/>
  <c r="K284" i="27"/>
  <c r="I263" i="26"/>
  <c r="C263" i="26" s="1"/>
  <c r="L288" i="26"/>
  <c r="L286" i="26" s="1"/>
  <c r="I66" i="27"/>
  <c r="I52" i="27" s="1"/>
  <c r="I51" i="27" s="1"/>
  <c r="I50" i="27" s="1"/>
  <c r="O74" i="27"/>
  <c r="C183" i="27"/>
  <c r="I172" i="27"/>
  <c r="C195" i="27"/>
  <c r="L194" i="27"/>
  <c r="L269" i="27"/>
  <c r="L268" i="27" s="1"/>
  <c r="C271" i="27"/>
  <c r="D284" i="27"/>
  <c r="H284" i="27"/>
  <c r="L284" i="27"/>
  <c r="G12" i="28"/>
  <c r="I288" i="26"/>
  <c r="C288" i="26" s="1"/>
  <c r="I42" i="27"/>
  <c r="C42" i="27" s="1"/>
  <c r="O66" i="27"/>
  <c r="C66" i="27" s="1"/>
  <c r="C76" i="27"/>
  <c r="I75" i="27"/>
  <c r="I74" i="27" s="1"/>
  <c r="I230" i="27"/>
  <c r="I229" i="27" s="1"/>
  <c r="I193" i="27" s="1"/>
  <c r="C245" i="27"/>
  <c r="E284" i="27"/>
  <c r="M284" i="27"/>
  <c r="C69" i="27"/>
  <c r="C89" i="27"/>
  <c r="F94" i="27"/>
  <c r="F102" i="27"/>
  <c r="C102" i="27" s="1"/>
  <c r="F174" i="27"/>
  <c r="F143" i="27"/>
  <c r="F259" i="27"/>
  <c r="C280" i="27"/>
  <c r="F269" i="27"/>
  <c r="E206" i="28"/>
  <c r="E287" i="28"/>
  <c r="D285" i="25" l="1"/>
  <c r="D49" i="25"/>
  <c r="D24" i="24"/>
  <c r="D49" i="24"/>
  <c r="N285" i="26"/>
  <c r="N49" i="26"/>
  <c r="I194" i="24"/>
  <c r="C195" i="24"/>
  <c r="I284" i="27"/>
  <c r="O193" i="26"/>
  <c r="M285" i="26"/>
  <c r="M49" i="26"/>
  <c r="N285" i="25"/>
  <c r="N49" i="25"/>
  <c r="G285" i="24"/>
  <c r="G49" i="24"/>
  <c r="K285" i="24"/>
  <c r="K49" i="24"/>
  <c r="I285" i="27"/>
  <c r="I49" i="27"/>
  <c r="J285" i="26"/>
  <c r="J49" i="26"/>
  <c r="L193" i="25"/>
  <c r="G285" i="26"/>
  <c r="G49" i="26"/>
  <c r="H285" i="25"/>
  <c r="H49" i="25"/>
  <c r="H50" i="24"/>
  <c r="L193" i="27"/>
  <c r="C230" i="27"/>
  <c r="C281" i="26"/>
  <c r="C286" i="26"/>
  <c r="I203" i="26"/>
  <c r="C203" i="26" s="1"/>
  <c r="C186" i="26"/>
  <c r="O74" i="26"/>
  <c r="O51" i="26" s="1"/>
  <c r="O50" i="26" s="1"/>
  <c r="C79" i="26"/>
  <c r="I258" i="25"/>
  <c r="L193" i="26"/>
  <c r="C237" i="25"/>
  <c r="C186" i="25"/>
  <c r="C251" i="25"/>
  <c r="I129" i="25"/>
  <c r="I74" i="25" s="1"/>
  <c r="I51" i="25" s="1"/>
  <c r="F24" i="26"/>
  <c r="D20" i="26"/>
  <c r="F52" i="25"/>
  <c r="C53" i="25"/>
  <c r="I230" i="24"/>
  <c r="I229" i="24" s="1"/>
  <c r="C54" i="25"/>
  <c r="L286" i="25"/>
  <c r="I269" i="24"/>
  <c r="F230" i="24"/>
  <c r="C75" i="25"/>
  <c r="H284" i="24"/>
  <c r="G284" i="24"/>
  <c r="C66" i="25"/>
  <c r="L173" i="24"/>
  <c r="L172" i="24" s="1"/>
  <c r="C102" i="24"/>
  <c r="C130" i="24"/>
  <c r="M51" i="24"/>
  <c r="M50" i="24" s="1"/>
  <c r="L129" i="24"/>
  <c r="L74" i="24" s="1"/>
  <c r="L51" i="24" s="1"/>
  <c r="L50" i="24" s="1"/>
  <c r="J285" i="24"/>
  <c r="J49" i="24"/>
  <c r="C259" i="27"/>
  <c r="F258" i="27"/>
  <c r="C94" i="27"/>
  <c r="F82" i="27"/>
  <c r="C75" i="27"/>
  <c r="O52" i="27"/>
  <c r="O51" i="27" s="1"/>
  <c r="O50" i="27" s="1"/>
  <c r="L20" i="27"/>
  <c r="C20" i="27"/>
  <c r="F230" i="26"/>
  <c r="I194" i="26"/>
  <c r="I193" i="26" s="1"/>
  <c r="F164" i="26"/>
  <c r="C164" i="26" s="1"/>
  <c r="C165" i="26"/>
  <c r="I82" i="26"/>
  <c r="I74" i="26" s="1"/>
  <c r="I51" i="26" s="1"/>
  <c r="I50" i="26" s="1"/>
  <c r="F129" i="26"/>
  <c r="C129" i="26" s="1"/>
  <c r="C75" i="26"/>
  <c r="I203" i="25"/>
  <c r="I194" i="25" s="1"/>
  <c r="C287" i="26"/>
  <c r="I229" i="25"/>
  <c r="C232" i="25"/>
  <c r="C250" i="25"/>
  <c r="F229" i="25"/>
  <c r="C229" i="25" s="1"/>
  <c r="F287" i="25"/>
  <c r="F20" i="25"/>
  <c r="C21" i="25"/>
  <c r="O51" i="25"/>
  <c r="O50" i="25" s="1"/>
  <c r="G285" i="25"/>
  <c r="G49" i="25"/>
  <c r="L74" i="25"/>
  <c r="L284" i="25" s="1"/>
  <c r="L51" i="25"/>
  <c r="L50" i="25" s="1"/>
  <c r="C94" i="24"/>
  <c r="C75" i="24"/>
  <c r="C79" i="24"/>
  <c r="F173" i="27"/>
  <c r="C174" i="27"/>
  <c r="F129" i="27"/>
  <c r="C129" i="27" s="1"/>
  <c r="C143" i="27"/>
  <c r="J284" i="26"/>
  <c r="C53" i="27"/>
  <c r="F52" i="27"/>
  <c r="C190" i="26"/>
  <c r="C259" i="25"/>
  <c r="C269" i="25"/>
  <c r="F268" i="25"/>
  <c r="C197" i="25"/>
  <c r="C230" i="25"/>
  <c r="C165" i="25"/>
  <c r="C88" i="25"/>
  <c r="C57" i="25"/>
  <c r="C286" i="24"/>
  <c r="F203" i="24"/>
  <c r="C204" i="24"/>
  <c r="F82" i="25"/>
  <c r="C82" i="25" s="1"/>
  <c r="C174" i="24"/>
  <c r="F173" i="24"/>
  <c r="F53" i="24"/>
  <c r="C54" i="24"/>
  <c r="C237" i="24"/>
  <c r="M285" i="25"/>
  <c r="M49" i="25"/>
  <c r="C165" i="24"/>
  <c r="F164" i="24"/>
  <c r="C164" i="24" s="1"/>
  <c r="F268" i="27"/>
  <c r="C269" i="27"/>
  <c r="L50" i="27"/>
  <c r="F286" i="27"/>
  <c r="C286" i="27" s="1"/>
  <c r="C287" i="27"/>
  <c r="F173" i="26"/>
  <c r="C174" i="26"/>
  <c r="C95" i="26"/>
  <c r="F94" i="26"/>
  <c r="L51" i="26"/>
  <c r="L50" i="26" s="1"/>
  <c r="C53" i="26"/>
  <c r="F52" i="26"/>
  <c r="K285" i="26"/>
  <c r="K49" i="26"/>
  <c r="C258" i="25"/>
  <c r="C173" i="25"/>
  <c r="F172" i="25"/>
  <c r="C172" i="25" s="1"/>
  <c r="C129" i="25"/>
  <c r="I287" i="25"/>
  <c r="I286" i="25" s="1"/>
  <c r="I20" i="25"/>
  <c r="I82" i="24"/>
  <c r="C82" i="24" s="1"/>
  <c r="N285" i="24"/>
  <c r="N49" i="24"/>
  <c r="E285" i="24"/>
  <c r="E49" i="24"/>
  <c r="O51" i="24"/>
  <c r="O50" i="24" s="1"/>
  <c r="C287" i="24"/>
  <c r="L285" i="24" l="1"/>
  <c r="L49" i="24"/>
  <c r="I193" i="25"/>
  <c r="I50" i="25" s="1"/>
  <c r="I284" i="25"/>
  <c r="C194" i="25"/>
  <c r="I285" i="26"/>
  <c r="I49" i="26"/>
  <c r="L285" i="26"/>
  <c r="L49" i="26"/>
  <c r="C203" i="24"/>
  <c r="F194" i="24"/>
  <c r="C52" i="27"/>
  <c r="F74" i="24"/>
  <c r="C203" i="25"/>
  <c r="C82" i="27"/>
  <c r="F74" i="27"/>
  <c r="C74" i="27" s="1"/>
  <c r="I74" i="24"/>
  <c r="I51" i="24" s="1"/>
  <c r="I50" i="24" s="1"/>
  <c r="L285" i="27"/>
  <c r="L49" i="27"/>
  <c r="C20" i="25"/>
  <c r="O285" i="27"/>
  <c r="O49" i="27"/>
  <c r="C230" i="24"/>
  <c r="F229" i="24"/>
  <c r="C24" i="26"/>
  <c r="F20" i="26"/>
  <c r="C20" i="26" s="1"/>
  <c r="O285" i="26"/>
  <c r="O49" i="26"/>
  <c r="O284" i="26"/>
  <c r="O49" i="24"/>
  <c r="O285" i="24"/>
  <c r="C52" i="26"/>
  <c r="F172" i="26"/>
  <c r="C172" i="26" s="1"/>
  <c r="C173" i="26"/>
  <c r="F52" i="24"/>
  <c r="C53" i="24"/>
  <c r="F172" i="27"/>
  <c r="C172" i="27" s="1"/>
  <c r="C173" i="27"/>
  <c r="F286" i="25"/>
  <c r="C286" i="25" s="1"/>
  <c r="C287" i="25"/>
  <c r="F229" i="26"/>
  <c r="C230" i="26"/>
  <c r="I284" i="26"/>
  <c r="F229" i="27"/>
  <c r="C258" i="27"/>
  <c r="C129" i="24"/>
  <c r="I268" i="24"/>
  <c r="C269" i="24"/>
  <c r="H285" i="24"/>
  <c r="H49" i="24"/>
  <c r="D20" i="24"/>
  <c r="F24" i="24"/>
  <c r="O284" i="27"/>
  <c r="C94" i="26"/>
  <c r="F82" i="26"/>
  <c r="C194" i="26"/>
  <c r="C268" i="27"/>
  <c r="C173" i="24"/>
  <c r="F172" i="24"/>
  <c r="C172" i="24" s="1"/>
  <c r="C268" i="25"/>
  <c r="L285" i="25"/>
  <c r="L49" i="25"/>
  <c r="O285" i="25"/>
  <c r="O49" i="25"/>
  <c r="M285" i="24"/>
  <c r="M49" i="24"/>
  <c r="L284" i="24"/>
  <c r="F74" i="25"/>
  <c r="C74" i="25" s="1"/>
  <c r="F51" i="25"/>
  <c r="C52" i="25"/>
  <c r="F193" i="25"/>
  <c r="C193" i="25" s="1"/>
  <c r="I193" i="24"/>
  <c r="D285" i="24"/>
  <c r="I285" i="25" l="1"/>
  <c r="I49" i="25"/>
  <c r="C229" i="26"/>
  <c r="F193" i="26"/>
  <c r="C193" i="26" s="1"/>
  <c r="C194" i="24"/>
  <c r="F193" i="24"/>
  <c r="C193" i="24" s="1"/>
  <c r="F193" i="27"/>
  <c r="C193" i="27" s="1"/>
  <c r="C229" i="27"/>
  <c r="I285" i="24"/>
  <c r="I49" i="24"/>
  <c r="C74" i="24"/>
  <c r="C82" i="26"/>
  <c r="F74" i="26"/>
  <c r="F284" i="26" s="1"/>
  <c r="C284" i="26" s="1"/>
  <c r="I284" i="24"/>
  <c r="C268" i="24"/>
  <c r="C52" i="24"/>
  <c r="F51" i="24"/>
  <c r="C229" i="24"/>
  <c r="F284" i="24"/>
  <c r="F51" i="27"/>
  <c r="C24" i="24"/>
  <c r="F20" i="24"/>
  <c r="C20" i="24" s="1"/>
  <c r="C51" i="25"/>
  <c r="F50" i="25"/>
  <c r="F284" i="25"/>
  <c r="C284" i="25" s="1"/>
  <c r="F284" i="27"/>
  <c r="C284" i="27" s="1"/>
  <c r="C284" i="24" l="1"/>
  <c r="C51" i="24"/>
  <c r="F50" i="24"/>
  <c r="C74" i="26"/>
  <c r="F51" i="26"/>
  <c r="F285" i="25"/>
  <c r="C285" i="25" s="1"/>
  <c r="C50" i="25"/>
  <c r="F49" i="25"/>
  <c r="C49" i="25" s="1"/>
  <c r="F50" i="27"/>
  <c r="C51" i="27"/>
  <c r="F285" i="24" l="1"/>
  <c r="C285" i="24" s="1"/>
  <c r="F49" i="24"/>
  <c r="C49" i="24" s="1"/>
  <c r="C50" i="24"/>
  <c r="F285" i="27"/>
  <c r="C285" i="27" s="1"/>
  <c r="F49" i="27"/>
  <c r="C49" i="27" s="1"/>
  <c r="C50" i="27"/>
  <c r="F50" i="26"/>
  <c r="C51" i="26"/>
  <c r="F285" i="26" l="1"/>
  <c r="C285" i="26" s="1"/>
  <c r="F49" i="26"/>
  <c r="C49" i="26" s="1"/>
  <c r="C50" i="26"/>
  <c r="O296" i="23" l="1"/>
  <c r="L296" i="23"/>
  <c r="I296" i="23"/>
  <c r="C296" i="23" s="1"/>
  <c r="F296" i="23"/>
  <c r="O295" i="23"/>
  <c r="L295" i="23"/>
  <c r="I295" i="23"/>
  <c r="F295" i="23"/>
  <c r="C295" i="23" s="1"/>
  <c r="O294" i="23"/>
  <c r="L294" i="23"/>
  <c r="I294" i="23"/>
  <c r="F294" i="23"/>
  <c r="C294" i="23"/>
  <c r="O293" i="23"/>
  <c r="L293" i="23"/>
  <c r="I293" i="23"/>
  <c r="F293" i="23"/>
  <c r="C293" i="23" s="1"/>
  <c r="O292" i="23"/>
  <c r="L292" i="23"/>
  <c r="I292" i="23"/>
  <c r="C292" i="23" s="1"/>
  <c r="F292" i="23"/>
  <c r="O291" i="23"/>
  <c r="L291" i="23"/>
  <c r="L288" i="23" s="1"/>
  <c r="I291" i="23"/>
  <c r="F291" i="23"/>
  <c r="C291" i="23" s="1"/>
  <c r="O290" i="23"/>
  <c r="O288" i="23" s="1"/>
  <c r="L290" i="23"/>
  <c r="I290" i="23"/>
  <c r="F290" i="23"/>
  <c r="C290" i="23"/>
  <c r="O289" i="23"/>
  <c r="L289" i="23"/>
  <c r="I289" i="23"/>
  <c r="F289" i="23"/>
  <c r="F288" i="23" s="1"/>
  <c r="C288" i="23" s="1"/>
  <c r="N288" i="23"/>
  <c r="M288" i="23"/>
  <c r="K288" i="23"/>
  <c r="J288" i="23"/>
  <c r="I288" i="23"/>
  <c r="H288" i="23"/>
  <c r="G288" i="23"/>
  <c r="E288" i="23"/>
  <c r="D288" i="23"/>
  <c r="O283" i="23"/>
  <c r="L283" i="23"/>
  <c r="C283" i="23" s="1"/>
  <c r="I283" i="23"/>
  <c r="F283" i="23"/>
  <c r="O282" i="23"/>
  <c r="L282" i="23"/>
  <c r="I282" i="23"/>
  <c r="F282" i="23"/>
  <c r="C282" i="23"/>
  <c r="O281" i="23"/>
  <c r="N281" i="23"/>
  <c r="N284" i="23" s="1"/>
  <c r="M281" i="23"/>
  <c r="M284" i="23" s="1"/>
  <c r="L281" i="23"/>
  <c r="K281" i="23"/>
  <c r="K284" i="23" s="1"/>
  <c r="J281" i="23"/>
  <c r="I281" i="23"/>
  <c r="H281" i="23"/>
  <c r="G281" i="23"/>
  <c r="G284" i="23" s="1"/>
  <c r="F281" i="23"/>
  <c r="E281" i="23"/>
  <c r="E284" i="23" s="1"/>
  <c r="D281" i="23"/>
  <c r="C281" i="23"/>
  <c r="O280" i="23"/>
  <c r="L280" i="23"/>
  <c r="I280" i="23"/>
  <c r="F280" i="23"/>
  <c r="C280" i="23" s="1"/>
  <c r="O279" i="23"/>
  <c r="N279" i="23"/>
  <c r="M279" i="23"/>
  <c r="L279" i="23"/>
  <c r="K279" i="23"/>
  <c r="J279" i="23"/>
  <c r="I279" i="23"/>
  <c r="H279" i="23"/>
  <c r="G279" i="23"/>
  <c r="F279" i="23"/>
  <c r="E279" i="23"/>
  <c r="D279" i="23"/>
  <c r="C279" i="23"/>
  <c r="O278" i="23"/>
  <c r="L278" i="23"/>
  <c r="I278" i="23"/>
  <c r="F278" i="23"/>
  <c r="C278" i="23" s="1"/>
  <c r="O277" i="23"/>
  <c r="L277" i="23"/>
  <c r="I277" i="23"/>
  <c r="F277" i="23"/>
  <c r="C277" i="23"/>
  <c r="O276" i="23"/>
  <c r="L276" i="23"/>
  <c r="I276" i="23"/>
  <c r="F276" i="23"/>
  <c r="C276" i="23" s="1"/>
  <c r="O275" i="23"/>
  <c r="N275" i="23"/>
  <c r="M275" i="23"/>
  <c r="L275" i="23"/>
  <c r="K275" i="23"/>
  <c r="J275" i="23"/>
  <c r="I275" i="23"/>
  <c r="H275" i="23"/>
  <c r="G275" i="23"/>
  <c r="F275" i="23"/>
  <c r="E275" i="23"/>
  <c r="D275" i="23"/>
  <c r="C275" i="23"/>
  <c r="O274" i="23"/>
  <c r="L274" i="23"/>
  <c r="I274" i="23"/>
  <c r="F274" i="23"/>
  <c r="C274" i="23" s="1"/>
  <c r="O273" i="23"/>
  <c r="L273" i="23"/>
  <c r="I273" i="23"/>
  <c r="F273" i="23"/>
  <c r="C273" i="23"/>
  <c r="O272" i="23"/>
  <c r="L272" i="23"/>
  <c r="I272" i="23"/>
  <c r="F272" i="23"/>
  <c r="C272" i="23" s="1"/>
  <c r="O271" i="23"/>
  <c r="N271" i="23"/>
  <c r="M271" i="23"/>
  <c r="L271" i="23"/>
  <c r="K271" i="23"/>
  <c r="J271" i="23"/>
  <c r="I271" i="23"/>
  <c r="H271" i="23"/>
  <c r="G271" i="23"/>
  <c r="F271" i="23"/>
  <c r="E271" i="23"/>
  <c r="D271" i="23"/>
  <c r="C271" i="23"/>
  <c r="O270" i="23"/>
  <c r="L270" i="23"/>
  <c r="I270" i="23"/>
  <c r="F270" i="23"/>
  <c r="C270" i="23" s="1"/>
  <c r="O269" i="23"/>
  <c r="N269" i="23"/>
  <c r="M269" i="23"/>
  <c r="L269" i="23"/>
  <c r="K269" i="23"/>
  <c r="J269" i="23"/>
  <c r="I269" i="23"/>
  <c r="H269" i="23"/>
  <c r="G269" i="23"/>
  <c r="F269" i="23"/>
  <c r="E269" i="23"/>
  <c r="D269" i="23"/>
  <c r="C269" i="23"/>
  <c r="O268" i="23"/>
  <c r="N268" i="23"/>
  <c r="M268" i="23"/>
  <c r="L268" i="23"/>
  <c r="K268" i="23"/>
  <c r="J268" i="23"/>
  <c r="I268" i="23"/>
  <c r="H268" i="23"/>
  <c r="G268" i="23"/>
  <c r="F268" i="23"/>
  <c r="C268" i="23" s="1"/>
  <c r="E268" i="23"/>
  <c r="D268" i="23"/>
  <c r="O267" i="23"/>
  <c r="L267" i="23"/>
  <c r="I267" i="23"/>
  <c r="F267" i="23"/>
  <c r="C267" i="23"/>
  <c r="O266" i="23"/>
  <c r="L266" i="23"/>
  <c r="I266" i="23"/>
  <c r="F266" i="23"/>
  <c r="C266" i="23" s="1"/>
  <c r="O265" i="23"/>
  <c r="L265" i="23"/>
  <c r="I265" i="23"/>
  <c r="C265" i="23" s="1"/>
  <c r="F265" i="23"/>
  <c r="O264" i="23"/>
  <c r="L264" i="23"/>
  <c r="I264" i="23"/>
  <c r="F264" i="23"/>
  <c r="C264" i="23" s="1"/>
  <c r="O263" i="23"/>
  <c r="N263" i="23"/>
  <c r="M263" i="23"/>
  <c r="L263" i="23"/>
  <c r="K263" i="23"/>
  <c r="J263" i="23"/>
  <c r="I263" i="23"/>
  <c r="H263" i="23"/>
  <c r="G263" i="23"/>
  <c r="F263" i="23"/>
  <c r="E263" i="23"/>
  <c r="D263" i="23"/>
  <c r="C263" i="23"/>
  <c r="O262" i="23"/>
  <c r="L262" i="23"/>
  <c r="I262" i="23"/>
  <c r="F262" i="23"/>
  <c r="C262" i="23" s="1"/>
  <c r="O261" i="23"/>
  <c r="L261" i="23"/>
  <c r="I261" i="23"/>
  <c r="F261" i="23"/>
  <c r="C261" i="23"/>
  <c r="O260" i="23"/>
  <c r="L260" i="23"/>
  <c r="I260" i="23"/>
  <c r="F260" i="23"/>
  <c r="C260" i="23" s="1"/>
  <c r="O259" i="23"/>
  <c r="N259" i="23"/>
  <c r="M259" i="23"/>
  <c r="L259" i="23"/>
  <c r="K259" i="23"/>
  <c r="J259" i="23"/>
  <c r="I259" i="23"/>
  <c r="H259" i="23"/>
  <c r="G259" i="23"/>
  <c r="E259" i="23"/>
  <c r="D259" i="23"/>
  <c r="O258" i="23"/>
  <c r="N258" i="23"/>
  <c r="M258" i="23"/>
  <c r="L258" i="23"/>
  <c r="K258" i="23"/>
  <c r="J258" i="23"/>
  <c r="I258" i="23"/>
  <c r="H258" i="23"/>
  <c r="G258" i="23"/>
  <c r="E258" i="23"/>
  <c r="D258" i="23"/>
  <c r="O257" i="23"/>
  <c r="L257" i="23"/>
  <c r="I257" i="23"/>
  <c r="F257" i="23"/>
  <c r="C257" i="23"/>
  <c r="O256" i="23"/>
  <c r="L256" i="23"/>
  <c r="I256" i="23"/>
  <c r="F256" i="23"/>
  <c r="C256" i="23" s="1"/>
  <c r="O255" i="23"/>
  <c r="L255" i="23"/>
  <c r="I255" i="23"/>
  <c r="C255" i="23" s="1"/>
  <c r="F255" i="23"/>
  <c r="O254" i="23"/>
  <c r="L254" i="23"/>
  <c r="I254" i="23"/>
  <c r="F254" i="23"/>
  <c r="C254" i="23" s="1"/>
  <c r="O253" i="23"/>
  <c r="L253" i="23"/>
  <c r="I253" i="23"/>
  <c r="F253" i="23"/>
  <c r="C253" i="23"/>
  <c r="O252" i="23"/>
  <c r="L252" i="23"/>
  <c r="I252" i="23"/>
  <c r="F252" i="23"/>
  <c r="C252" i="23" s="1"/>
  <c r="O251" i="23"/>
  <c r="N251" i="23"/>
  <c r="M251" i="23"/>
  <c r="L251" i="23"/>
  <c r="K251" i="23"/>
  <c r="J251" i="23"/>
  <c r="I251" i="23"/>
  <c r="H251" i="23"/>
  <c r="G251" i="23"/>
  <c r="E251" i="23"/>
  <c r="D251" i="23"/>
  <c r="O250" i="23"/>
  <c r="N250" i="23"/>
  <c r="M250" i="23"/>
  <c r="L250" i="23"/>
  <c r="K250" i="23"/>
  <c r="J250" i="23"/>
  <c r="I250" i="23"/>
  <c r="H250" i="23"/>
  <c r="G250" i="23"/>
  <c r="E250" i="23"/>
  <c r="D250" i="23"/>
  <c r="O249" i="23"/>
  <c r="L249" i="23"/>
  <c r="I249" i="23"/>
  <c r="F249" i="23"/>
  <c r="C249" i="23"/>
  <c r="O248" i="23"/>
  <c r="L248" i="23"/>
  <c r="I248" i="23"/>
  <c r="F248" i="23"/>
  <c r="C248" i="23" s="1"/>
  <c r="O247" i="23"/>
  <c r="L247" i="23"/>
  <c r="I247" i="23"/>
  <c r="F247" i="23"/>
  <c r="C247" i="23" s="1"/>
  <c r="O246" i="23"/>
  <c r="L246" i="23"/>
  <c r="L245" i="23" s="1"/>
  <c r="L230" i="23" s="1"/>
  <c r="L229" i="23" s="1"/>
  <c r="L193" i="23" s="1"/>
  <c r="I246" i="23"/>
  <c r="I245" i="23" s="1"/>
  <c r="F246" i="23"/>
  <c r="C246" i="23" s="1"/>
  <c r="O245" i="23"/>
  <c r="N245" i="23"/>
  <c r="M245" i="23"/>
  <c r="K245" i="23"/>
  <c r="J245" i="23"/>
  <c r="H245" i="23"/>
  <c r="G245" i="23"/>
  <c r="F245" i="23"/>
  <c r="E245" i="23"/>
  <c r="D245" i="23"/>
  <c r="O244" i="23"/>
  <c r="L244" i="23"/>
  <c r="I244" i="23"/>
  <c r="F244" i="23"/>
  <c r="C244" i="23" s="1"/>
  <c r="O243" i="23"/>
  <c r="L243" i="23"/>
  <c r="I243" i="23"/>
  <c r="F243" i="23"/>
  <c r="C243" i="23" s="1"/>
  <c r="O242" i="23"/>
  <c r="L242" i="23"/>
  <c r="I242" i="23"/>
  <c r="F242" i="23"/>
  <c r="C242" i="23" s="1"/>
  <c r="O241" i="23"/>
  <c r="L241" i="23"/>
  <c r="I241" i="23"/>
  <c r="F241" i="23"/>
  <c r="C241" i="23"/>
  <c r="O240" i="23"/>
  <c r="L240" i="23"/>
  <c r="I240" i="23"/>
  <c r="F240" i="23"/>
  <c r="C240" i="23"/>
  <c r="O239" i="23"/>
  <c r="L239" i="23"/>
  <c r="I239" i="23"/>
  <c r="F239" i="23"/>
  <c r="C239" i="23" s="1"/>
  <c r="O238" i="23"/>
  <c r="L238" i="23"/>
  <c r="I238" i="23"/>
  <c r="F238" i="23"/>
  <c r="C238" i="23" s="1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O236" i="23"/>
  <c r="L236" i="23"/>
  <c r="I236" i="23"/>
  <c r="F236" i="23"/>
  <c r="C236" i="23"/>
  <c r="O235" i="23"/>
  <c r="L235" i="23"/>
  <c r="I235" i="23"/>
  <c r="F235" i="23"/>
  <c r="C235" i="23" s="1"/>
  <c r="O234" i="23"/>
  <c r="N234" i="23"/>
  <c r="M234" i="23"/>
  <c r="L234" i="23"/>
  <c r="K234" i="23"/>
  <c r="J234" i="23"/>
  <c r="I234" i="23"/>
  <c r="H234" i="23"/>
  <c r="G234" i="23"/>
  <c r="F234" i="23"/>
  <c r="C234" i="23" s="1"/>
  <c r="E234" i="23"/>
  <c r="D234" i="23"/>
  <c r="O233" i="23"/>
  <c r="L233" i="23"/>
  <c r="I233" i="23"/>
  <c r="F233" i="23"/>
  <c r="C233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O231" i="23"/>
  <c r="L231" i="23"/>
  <c r="I231" i="23"/>
  <c r="F231" i="23"/>
  <c r="C231" i="23" s="1"/>
  <c r="O230" i="23"/>
  <c r="N230" i="23"/>
  <c r="M230" i="23"/>
  <c r="K230" i="23"/>
  <c r="J230" i="23"/>
  <c r="H230" i="23"/>
  <c r="G230" i="23"/>
  <c r="F230" i="23"/>
  <c r="E230" i="23"/>
  <c r="D230" i="23"/>
  <c r="O229" i="23"/>
  <c r="N229" i="23"/>
  <c r="M229" i="23"/>
  <c r="K229" i="23"/>
  <c r="J229" i="23"/>
  <c r="H229" i="23"/>
  <c r="G229" i="23"/>
  <c r="E229" i="23"/>
  <c r="D229" i="23"/>
  <c r="O228" i="23"/>
  <c r="L228" i="23"/>
  <c r="I228" i="23"/>
  <c r="F228" i="23"/>
  <c r="C228" i="23"/>
  <c r="O227" i="23"/>
  <c r="L227" i="23"/>
  <c r="I227" i="23"/>
  <c r="F227" i="23"/>
  <c r="C227" i="23" s="1"/>
  <c r="O226" i="23"/>
  <c r="N226" i="23"/>
  <c r="M226" i="23"/>
  <c r="L226" i="23"/>
  <c r="K226" i="23"/>
  <c r="J226" i="23"/>
  <c r="I226" i="23"/>
  <c r="H226" i="23"/>
  <c r="G226" i="23"/>
  <c r="F226" i="23"/>
  <c r="C226" i="23" s="1"/>
  <c r="E226" i="23"/>
  <c r="D226" i="23"/>
  <c r="O225" i="23"/>
  <c r="L225" i="23"/>
  <c r="I225" i="23"/>
  <c r="F225" i="23"/>
  <c r="C225" i="23"/>
  <c r="O224" i="23"/>
  <c r="L224" i="23"/>
  <c r="I224" i="23"/>
  <c r="F224" i="23"/>
  <c r="C224" i="23"/>
  <c r="O223" i="23"/>
  <c r="L223" i="23"/>
  <c r="I223" i="23"/>
  <c r="F223" i="23"/>
  <c r="C223" i="23" s="1"/>
  <c r="O222" i="23"/>
  <c r="L222" i="23"/>
  <c r="I222" i="23"/>
  <c r="F222" i="23"/>
  <c r="C222" i="23" s="1"/>
  <c r="O221" i="23"/>
  <c r="L221" i="23"/>
  <c r="I221" i="23"/>
  <c r="F221" i="23"/>
  <c r="C221" i="23"/>
  <c r="O220" i="23"/>
  <c r="L220" i="23"/>
  <c r="I220" i="23"/>
  <c r="F220" i="23"/>
  <c r="C220" i="23"/>
  <c r="O219" i="23"/>
  <c r="L219" i="23"/>
  <c r="I219" i="23"/>
  <c r="F219" i="23"/>
  <c r="C219" i="23" s="1"/>
  <c r="O218" i="23"/>
  <c r="L218" i="23"/>
  <c r="I218" i="23"/>
  <c r="F218" i="23"/>
  <c r="C218" i="23" s="1"/>
  <c r="O217" i="23"/>
  <c r="L217" i="23"/>
  <c r="I217" i="23"/>
  <c r="F217" i="23"/>
  <c r="C217" i="23"/>
  <c r="O216" i="23"/>
  <c r="L216" i="23"/>
  <c r="I216" i="23"/>
  <c r="F216" i="23"/>
  <c r="C216" i="23" s="1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O214" i="23"/>
  <c r="L214" i="23"/>
  <c r="I214" i="23"/>
  <c r="F214" i="23"/>
  <c r="C214" i="23" s="1"/>
  <c r="O213" i="23"/>
  <c r="L213" i="23"/>
  <c r="I213" i="23"/>
  <c r="F213" i="23"/>
  <c r="C213" i="23"/>
  <c r="O212" i="23"/>
  <c r="L212" i="23"/>
  <c r="I212" i="23"/>
  <c r="F212" i="23"/>
  <c r="C212" i="23" s="1"/>
  <c r="O211" i="23"/>
  <c r="L211" i="23"/>
  <c r="I211" i="23"/>
  <c r="F211" i="23"/>
  <c r="C211" i="23" s="1"/>
  <c r="O210" i="23"/>
  <c r="L210" i="23"/>
  <c r="I210" i="23"/>
  <c r="F210" i="23"/>
  <c r="C210" i="23" s="1"/>
  <c r="O209" i="23"/>
  <c r="L209" i="23"/>
  <c r="I209" i="23"/>
  <c r="F209" i="23"/>
  <c r="C209" i="23"/>
  <c r="O208" i="23"/>
  <c r="L208" i="23"/>
  <c r="I208" i="23"/>
  <c r="F208" i="23"/>
  <c r="C208" i="23"/>
  <c r="O207" i="23"/>
  <c r="L207" i="23"/>
  <c r="I207" i="23"/>
  <c r="F207" i="23"/>
  <c r="C207" i="23" s="1"/>
  <c r="O206" i="23"/>
  <c r="L206" i="23"/>
  <c r="I206" i="23"/>
  <c r="I204" i="23" s="1"/>
  <c r="F206" i="23"/>
  <c r="C206" i="23" s="1"/>
  <c r="O205" i="23"/>
  <c r="L205" i="23"/>
  <c r="I205" i="23"/>
  <c r="F205" i="23"/>
  <c r="C205" i="23"/>
  <c r="O204" i="23"/>
  <c r="N204" i="23"/>
  <c r="M204" i="23"/>
  <c r="L204" i="23"/>
  <c r="K204" i="23"/>
  <c r="J204" i="23"/>
  <c r="H204" i="23"/>
  <c r="G204" i="23"/>
  <c r="F204" i="23"/>
  <c r="E204" i="23"/>
  <c r="D204" i="23"/>
  <c r="O203" i="23"/>
  <c r="N203" i="23"/>
  <c r="M203" i="23"/>
  <c r="L203" i="23"/>
  <c r="K203" i="23"/>
  <c r="J203" i="23"/>
  <c r="H203" i="23"/>
  <c r="G203" i="23"/>
  <c r="F203" i="23"/>
  <c r="E203" i="23"/>
  <c r="D203" i="23"/>
  <c r="O202" i="23"/>
  <c r="L202" i="23"/>
  <c r="I202" i="23"/>
  <c r="F202" i="23"/>
  <c r="C202" i="23" s="1"/>
  <c r="O201" i="23"/>
  <c r="L201" i="23"/>
  <c r="I201" i="23"/>
  <c r="F201" i="23"/>
  <c r="C201" i="23" s="1"/>
  <c r="O200" i="23"/>
  <c r="L200" i="23"/>
  <c r="I200" i="23"/>
  <c r="F200" i="23"/>
  <c r="C200" i="23"/>
  <c r="O199" i="23"/>
  <c r="L199" i="23"/>
  <c r="I199" i="23"/>
  <c r="F199" i="23"/>
  <c r="C199" i="23" s="1"/>
  <c r="O198" i="23"/>
  <c r="L198" i="23"/>
  <c r="I198" i="23"/>
  <c r="F198" i="23"/>
  <c r="C198" i="23" s="1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O196" i="23"/>
  <c r="L196" i="23"/>
  <c r="I196" i="23"/>
  <c r="F196" i="23"/>
  <c r="C196" i="23" s="1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O194" i="23"/>
  <c r="N194" i="23"/>
  <c r="M194" i="23"/>
  <c r="L194" i="23"/>
  <c r="K194" i="23"/>
  <c r="J194" i="23"/>
  <c r="H194" i="23"/>
  <c r="G194" i="23"/>
  <c r="F194" i="23"/>
  <c r="E194" i="23"/>
  <c r="D194" i="23"/>
  <c r="O193" i="23"/>
  <c r="N193" i="23"/>
  <c r="M193" i="23"/>
  <c r="K193" i="23"/>
  <c r="J193" i="23"/>
  <c r="H193" i="23"/>
  <c r="G193" i="23"/>
  <c r="E193" i="23"/>
  <c r="D193" i="23"/>
  <c r="O192" i="23"/>
  <c r="L192" i="23"/>
  <c r="I192" i="23"/>
  <c r="F192" i="23"/>
  <c r="C192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O189" i="23"/>
  <c r="L189" i="23"/>
  <c r="I189" i="23"/>
  <c r="F189" i="23"/>
  <c r="C189" i="23" s="1"/>
  <c r="O188" i="23"/>
  <c r="L188" i="23"/>
  <c r="I188" i="23"/>
  <c r="F188" i="23"/>
  <c r="C188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O185" i="23"/>
  <c r="L185" i="23"/>
  <c r="I185" i="23"/>
  <c r="F185" i="23"/>
  <c r="C185" i="23" s="1"/>
  <c r="O184" i="23"/>
  <c r="L184" i="23"/>
  <c r="I184" i="23"/>
  <c r="F184" i="23"/>
  <c r="C184" i="23" s="1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O182" i="23"/>
  <c r="L182" i="23"/>
  <c r="I182" i="23"/>
  <c r="F182" i="23"/>
  <c r="C182" i="23" s="1"/>
  <c r="O181" i="23"/>
  <c r="L181" i="23"/>
  <c r="I181" i="23"/>
  <c r="F181" i="23"/>
  <c r="C181" i="23" s="1"/>
  <c r="O180" i="23"/>
  <c r="L180" i="23"/>
  <c r="I180" i="23"/>
  <c r="F180" i="23"/>
  <c r="C180" i="23"/>
  <c r="O179" i="23"/>
  <c r="L179" i="23"/>
  <c r="I179" i="23"/>
  <c r="F179" i="23"/>
  <c r="C179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O177" i="23"/>
  <c r="L177" i="23"/>
  <c r="I177" i="23"/>
  <c r="F177" i="23"/>
  <c r="C177" i="23" s="1"/>
  <c r="O176" i="23"/>
  <c r="L176" i="23"/>
  <c r="I176" i="23"/>
  <c r="F176" i="23"/>
  <c r="C176" i="23"/>
  <c r="O175" i="23"/>
  <c r="L175" i="23"/>
  <c r="I175" i="23"/>
  <c r="F175" i="23"/>
  <c r="C175" i="23" s="1"/>
  <c r="O174" i="23"/>
  <c r="N174" i="23"/>
  <c r="M174" i="23"/>
  <c r="L174" i="23"/>
  <c r="K174" i="23"/>
  <c r="J174" i="23"/>
  <c r="I174" i="23"/>
  <c r="H174" i="23"/>
  <c r="G174" i="23"/>
  <c r="E174" i="23"/>
  <c r="D174" i="23"/>
  <c r="O173" i="23"/>
  <c r="N173" i="23"/>
  <c r="M173" i="23"/>
  <c r="L173" i="23"/>
  <c r="K173" i="23"/>
  <c r="J173" i="23"/>
  <c r="I173" i="23"/>
  <c r="H173" i="23"/>
  <c r="G173" i="23"/>
  <c r="E173" i="23"/>
  <c r="D173" i="23"/>
  <c r="O172" i="23"/>
  <c r="N172" i="23"/>
  <c r="M172" i="23"/>
  <c r="L172" i="23"/>
  <c r="K172" i="23"/>
  <c r="J172" i="23"/>
  <c r="I172" i="23"/>
  <c r="H172" i="23"/>
  <c r="G172" i="23"/>
  <c r="E172" i="23"/>
  <c r="D172" i="23"/>
  <c r="O171" i="23"/>
  <c r="L171" i="23"/>
  <c r="I171" i="23"/>
  <c r="F171" i="23"/>
  <c r="C171" i="23"/>
  <c r="O170" i="23"/>
  <c r="L170" i="23"/>
  <c r="I170" i="23"/>
  <c r="F170" i="23"/>
  <c r="C170" i="23"/>
  <c r="O169" i="23"/>
  <c r="L169" i="23"/>
  <c r="I169" i="23"/>
  <c r="F169" i="23"/>
  <c r="C169" i="23" s="1"/>
  <c r="O168" i="23"/>
  <c r="L168" i="23"/>
  <c r="I168" i="23"/>
  <c r="C168" i="23" s="1"/>
  <c r="F168" i="23"/>
  <c r="O167" i="23"/>
  <c r="L167" i="23"/>
  <c r="I167" i="23"/>
  <c r="F167" i="23"/>
  <c r="C167" i="23" s="1"/>
  <c r="O166" i="23"/>
  <c r="O165" i="23" s="1"/>
  <c r="O164" i="23" s="1"/>
  <c r="L166" i="23"/>
  <c r="I166" i="23"/>
  <c r="F166" i="23"/>
  <c r="C166" i="23"/>
  <c r="N165" i="23"/>
  <c r="M165" i="23"/>
  <c r="L165" i="23"/>
  <c r="L164" i="23" s="1"/>
  <c r="K165" i="23"/>
  <c r="J165" i="23"/>
  <c r="I165" i="23"/>
  <c r="H165" i="23"/>
  <c r="H164" i="23" s="1"/>
  <c r="H74" i="23" s="1"/>
  <c r="H51" i="23" s="1"/>
  <c r="H50" i="23" s="1"/>
  <c r="G165" i="23"/>
  <c r="F165" i="23"/>
  <c r="E165" i="23"/>
  <c r="D165" i="23"/>
  <c r="D164" i="23" s="1"/>
  <c r="D74" i="23" s="1"/>
  <c r="D51" i="23" s="1"/>
  <c r="D50" i="23" s="1"/>
  <c r="N164" i="23"/>
  <c r="M164" i="23"/>
  <c r="K164" i="23"/>
  <c r="J164" i="23"/>
  <c r="I164" i="23"/>
  <c r="G164" i="23"/>
  <c r="F164" i="23"/>
  <c r="E164" i="23"/>
  <c r="O163" i="23"/>
  <c r="L163" i="23"/>
  <c r="I163" i="23"/>
  <c r="F163" i="23"/>
  <c r="C163" i="23"/>
  <c r="O162" i="23"/>
  <c r="L162" i="23"/>
  <c r="I162" i="23"/>
  <c r="F162" i="23"/>
  <c r="C162" i="23" s="1"/>
  <c r="O161" i="23"/>
  <c r="L161" i="23"/>
  <c r="I161" i="23"/>
  <c r="F161" i="23"/>
  <c r="C161" i="23" s="1"/>
  <c r="O160" i="23"/>
  <c r="L160" i="23"/>
  <c r="L159" i="23" s="1"/>
  <c r="I160" i="23"/>
  <c r="C160" i="23" s="1"/>
  <c r="F160" i="23"/>
  <c r="O159" i="23"/>
  <c r="N159" i="23"/>
  <c r="M159" i="23"/>
  <c r="K159" i="23"/>
  <c r="J159" i="23"/>
  <c r="H159" i="23"/>
  <c r="G159" i="23"/>
  <c r="F159" i="23"/>
  <c r="E159" i="23"/>
  <c r="D159" i="23"/>
  <c r="O158" i="23"/>
  <c r="L158" i="23"/>
  <c r="I158" i="23"/>
  <c r="F158" i="23"/>
  <c r="C158" i="23" s="1"/>
  <c r="O157" i="23"/>
  <c r="L157" i="23"/>
  <c r="I157" i="23"/>
  <c r="F157" i="23"/>
  <c r="C157" i="23" s="1"/>
  <c r="O156" i="23"/>
  <c r="L156" i="23"/>
  <c r="I156" i="23"/>
  <c r="C156" i="23" s="1"/>
  <c r="F156" i="23"/>
  <c r="O155" i="23"/>
  <c r="L155" i="23"/>
  <c r="I155" i="23"/>
  <c r="F155" i="23"/>
  <c r="C155" i="23"/>
  <c r="O154" i="23"/>
  <c r="L154" i="23"/>
  <c r="I154" i="23"/>
  <c r="F154" i="23"/>
  <c r="C154" i="23" s="1"/>
  <c r="O153" i="23"/>
  <c r="L153" i="23"/>
  <c r="I153" i="23"/>
  <c r="F153" i="23"/>
  <c r="C153" i="23" s="1"/>
  <c r="O152" i="23"/>
  <c r="L152" i="23"/>
  <c r="I152" i="23"/>
  <c r="F152" i="23"/>
  <c r="C152" i="23" s="1"/>
  <c r="O151" i="23"/>
  <c r="L151" i="23"/>
  <c r="I151" i="23"/>
  <c r="F151" i="23"/>
  <c r="C151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O149" i="23"/>
  <c r="L149" i="23"/>
  <c r="I149" i="23"/>
  <c r="F149" i="23"/>
  <c r="C149" i="23" s="1"/>
  <c r="O148" i="23"/>
  <c r="L148" i="23"/>
  <c r="I148" i="23"/>
  <c r="F148" i="23"/>
  <c r="C148" i="23" s="1"/>
  <c r="O147" i="23"/>
  <c r="L147" i="23"/>
  <c r="I147" i="23"/>
  <c r="F147" i="23"/>
  <c r="C147" i="23"/>
  <c r="O146" i="23"/>
  <c r="L146" i="23"/>
  <c r="I146" i="23"/>
  <c r="F146" i="23"/>
  <c r="C146" i="23"/>
  <c r="O145" i="23"/>
  <c r="L145" i="23"/>
  <c r="I145" i="23"/>
  <c r="F145" i="23"/>
  <c r="C145" i="23" s="1"/>
  <c r="O144" i="23"/>
  <c r="L144" i="23"/>
  <c r="L143" i="23" s="1"/>
  <c r="I144" i="23"/>
  <c r="F144" i="23"/>
  <c r="C144" i="23" s="1"/>
  <c r="O143" i="23"/>
  <c r="N143" i="23"/>
  <c r="M143" i="23"/>
  <c r="K143" i="23"/>
  <c r="J143" i="23"/>
  <c r="I143" i="23"/>
  <c r="H143" i="23"/>
  <c r="G143" i="23"/>
  <c r="F143" i="23"/>
  <c r="C143" i="23" s="1"/>
  <c r="E143" i="23"/>
  <c r="D143" i="23"/>
  <c r="O142" i="23"/>
  <c r="L142" i="23"/>
  <c r="I142" i="23"/>
  <c r="F142" i="23"/>
  <c r="C142" i="23"/>
  <c r="O141" i="23"/>
  <c r="O140" i="23" s="1"/>
  <c r="O129" i="23" s="1"/>
  <c r="L141" i="23"/>
  <c r="I141" i="23"/>
  <c r="F141" i="23"/>
  <c r="C141" i="23" s="1"/>
  <c r="N140" i="23"/>
  <c r="M140" i="23"/>
  <c r="L140" i="23"/>
  <c r="K140" i="23"/>
  <c r="J140" i="23"/>
  <c r="I140" i="23"/>
  <c r="H140" i="23"/>
  <c r="G140" i="23"/>
  <c r="F140" i="23"/>
  <c r="C140" i="23" s="1"/>
  <c r="E140" i="23"/>
  <c r="D140" i="23"/>
  <c r="O139" i="23"/>
  <c r="L139" i="23"/>
  <c r="I139" i="23"/>
  <c r="C139" i="23" s="1"/>
  <c r="F139" i="23"/>
  <c r="O138" i="23"/>
  <c r="L138" i="23"/>
  <c r="I138" i="23"/>
  <c r="F138" i="23"/>
  <c r="C138" i="23"/>
  <c r="O137" i="23"/>
  <c r="L137" i="23"/>
  <c r="I137" i="23"/>
  <c r="F137" i="23"/>
  <c r="C137" i="23" s="1"/>
  <c r="O136" i="23"/>
  <c r="L136" i="23"/>
  <c r="L135" i="23" s="1"/>
  <c r="I136" i="23"/>
  <c r="F136" i="23"/>
  <c r="C136" i="23" s="1"/>
  <c r="O135" i="23"/>
  <c r="N135" i="23"/>
  <c r="M135" i="23"/>
  <c r="K135" i="23"/>
  <c r="J135" i="23"/>
  <c r="I135" i="23"/>
  <c r="H135" i="23"/>
  <c r="G135" i="23"/>
  <c r="F135" i="23"/>
  <c r="C135" i="23" s="1"/>
  <c r="E135" i="23"/>
  <c r="D135" i="23"/>
  <c r="O134" i="23"/>
  <c r="L134" i="23"/>
  <c r="I134" i="23"/>
  <c r="F134" i="23"/>
  <c r="C134" i="23"/>
  <c r="O133" i="23"/>
  <c r="L133" i="23"/>
  <c r="I133" i="23"/>
  <c r="F133" i="23"/>
  <c r="C133" i="23" s="1"/>
  <c r="O132" i="23"/>
  <c r="L132" i="23"/>
  <c r="I132" i="23"/>
  <c r="F132" i="23"/>
  <c r="C132" i="23" s="1"/>
  <c r="O131" i="23"/>
  <c r="L131" i="23"/>
  <c r="L130" i="23" s="1"/>
  <c r="I131" i="23"/>
  <c r="I130" i="23" s="1"/>
  <c r="F131" i="23"/>
  <c r="O130" i="23"/>
  <c r="N130" i="23"/>
  <c r="N129" i="23" s="1"/>
  <c r="N74" i="23" s="1"/>
  <c r="N51" i="23" s="1"/>
  <c r="M130" i="23"/>
  <c r="K130" i="23"/>
  <c r="J130" i="23"/>
  <c r="J129" i="23" s="1"/>
  <c r="J74" i="23" s="1"/>
  <c r="J51" i="23" s="1"/>
  <c r="H130" i="23"/>
  <c r="G130" i="23"/>
  <c r="F130" i="23"/>
  <c r="F129" i="23" s="1"/>
  <c r="E130" i="23"/>
  <c r="D130" i="23"/>
  <c r="M129" i="23"/>
  <c r="K129" i="23"/>
  <c r="H129" i="23"/>
  <c r="G129" i="23"/>
  <c r="E129" i="23"/>
  <c r="D129" i="23"/>
  <c r="O128" i="23"/>
  <c r="L128" i="23"/>
  <c r="L127" i="23" s="1"/>
  <c r="I128" i="23"/>
  <c r="F128" i="23"/>
  <c r="C128" i="23" s="1"/>
  <c r="O127" i="23"/>
  <c r="N127" i="23"/>
  <c r="M127" i="23"/>
  <c r="K127" i="23"/>
  <c r="J127" i="23"/>
  <c r="I127" i="23"/>
  <c r="H127" i="23"/>
  <c r="G127" i="23"/>
  <c r="E127" i="23"/>
  <c r="D127" i="23"/>
  <c r="O126" i="23"/>
  <c r="L126" i="23"/>
  <c r="C126" i="23" s="1"/>
  <c r="I126" i="23"/>
  <c r="F126" i="23"/>
  <c r="O125" i="23"/>
  <c r="L125" i="23"/>
  <c r="I125" i="23"/>
  <c r="F125" i="23"/>
  <c r="C125" i="23"/>
  <c r="O124" i="23"/>
  <c r="L124" i="23"/>
  <c r="I124" i="23"/>
  <c r="F124" i="23"/>
  <c r="C124" i="23" s="1"/>
  <c r="O123" i="23"/>
  <c r="L123" i="23"/>
  <c r="I123" i="23"/>
  <c r="C123" i="23" s="1"/>
  <c r="F123" i="23"/>
  <c r="O122" i="23"/>
  <c r="L122" i="23"/>
  <c r="C122" i="23" s="1"/>
  <c r="I122" i="23"/>
  <c r="F122" i="23"/>
  <c r="F121" i="23" s="1"/>
  <c r="O121" i="23"/>
  <c r="N121" i="23"/>
  <c r="M121" i="23"/>
  <c r="K121" i="23"/>
  <c r="J121" i="23"/>
  <c r="H121" i="23"/>
  <c r="G121" i="23"/>
  <c r="E121" i="23"/>
  <c r="D121" i="23"/>
  <c r="O120" i="23"/>
  <c r="L120" i="23"/>
  <c r="I120" i="23"/>
  <c r="F120" i="23"/>
  <c r="C120" i="23" s="1"/>
  <c r="O119" i="23"/>
  <c r="L119" i="23"/>
  <c r="I119" i="23"/>
  <c r="C119" i="23" s="1"/>
  <c r="F119" i="23"/>
  <c r="O118" i="23"/>
  <c r="L118" i="23"/>
  <c r="C118" i="23" s="1"/>
  <c r="I118" i="23"/>
  <c r="F118" i="23"/>
  <c r="O117" i="23"/>
  <c r="O115" i="23" s="1"/>
  <c r="L117" i="23"/>
  <c r="I117" i="23"/>
  <c r="F117" i="23"/>
  <c r="C117" i="23"/>
  <c r="O116" i="23"/>
  <c r="L116" i="23"/>
  <c r="L115" i="23" s="1"/>
  <c r="I116" i="23"/>
  <c r="F116" i="23"/>
  <c r="C116" i="23" s="1"/>
  <c r="N115" i="23"/>
  <c r="M115" i="23"/>
  <c r="K115" i="23"/>
  <c r="J115" i="23"/>
  <c r="I115" i="23"/>
  <c r="H115" i="23"/>
  <c r="G115" i="23"/>
  <c r="E115" i="23"/>
  <c r="D115" i="23"/>
  <c r="O114" i="23"/>
  <c r="L114" i="23"/>
  <c r="L111" i="23" s="1"/>
  <c r="I114" i="23"/>
  <c r="F114" i="23"/>
  <c r="O113" i="23"/>
  <c r="O111" i="23" s="1"/>
  <c r="O82" i="23" s="1"/>
  <c r="O74" i="23" s="1"/>
  <c r="L113" i="23"/>
  <c r="I113" i="23"/>
  <c r="F113" i="23"/>
  <c r="C113" i="23"/>
  <c r="O112" i="23"/>
  <c r="L112" i="23"/>
  <c r="I112" i="23"/>
  <c r="F112" i="23"/>
  <c r="C112" i="23" s="1"/>
  <c r="N111" i="23"/>
  <c r="M111" i="23"/>
  <c r="K111" i="23"/>
  <c r="J111" i="23"/>
  <c r="I111" i="23"/>
  <c r="H111" i="23"/>
  <c r="G111" i="23"/>
  <c r="E111" i="23"/>
  <c r="D111" i="23"/>
  <c r="O110" i="23"/>
  <c r="L110" i="23"/>
  <c r="C110" i="23" s="1"/>
  <c r="I110" i="23"/>
  <c r="F110" i="23"/>
  <c r="O109" i="23"/>
  <c r="L109" i="23"/>
  <c r="I109" i="23"/>
  <c r="F109" i="23"/>
  <c r="C109" i="23"/>
  <c r="O108" i="23"/>
  <c r="L108" i="23"/>
  <c r="I108" i="23"/>
  <c r="F108" i="23"/>
  <c r="C108" i="23" s="1"/>
  <c r="O107" i="23"/>
  <c r="L107" i="23"/>
  <c r="I107" i="23"/>
  <c r="C107" i="23" s="1"/>
  <c r="F107" i="23"/>
  <c r="O106" i="23"/>
  <c r="L106" i="23"/>
  <c r="C106" i="23" s="1"/>
  <c r="I106" i="23"/>
  <c r="F106" i="23"/>
  <c r="O105" i="23"/>
  <c r="L105" i="23"/>
  <c r="I105" i="23"/>
  <c r="F105" i="23"/>
  <c r="C105" i="23"/>
  <c r="O104" i="23"/>
  <c r="L104" i="23"/>
  <c r="I104" i="23"/>
  <c r="F104" i="23"/>
  <c r="C104" i="23" s="1"/>
  <c r="O103" i="23"/>
  <c r="L103" i="23"/>
  <c r="I103" i="23"/>
  <c r="I102" i="23" s="1"/>
  <c r="F103" i="23"/>
  <c r="O102" i="23"/>
  <c r="N102" i="23"/>
  <c r="M102" i="23"/>
  <c r="L102" i="23"/>
  <c r="K102" i="23"/>
  <c r="J102" i="23"/>
  <c r="H102" i="23"/>
  <c r="G102" i="23"/>
  <c r="F102" i="23"/>
  <c r="C102" i="23" s="1"/>
  <c r="E102" i="23"/>
  <c r="D102" i="23"/>
  <c r="O101" i="23"/>
  <c r="L101" i="23"/>
  <c r="I101" i="23"/>
  <c r="F101" i="23"/>
  <c r="C101" i="23"/>
  <c r="O100" i="23"/>
  <c r="L100" i="23"/>
  <c r="I100" i="23"/>
  <c r="F100" i="23"/>
  <c r="C100" i="23" s="1"/>
  <c r="O99" i="23"/>
  <c r="L99" i="23"/>
  <c r="I99" i="23"/>
  <c r="C99" i="23" s="1"/>
  <c r="F99" i="23"/>
  <c r="O98" i="23"/>
  <c r="L98" i="23"/>
  <c r="I98" i="23"/>
  <c r="F98" i="23"/>
  <c r="C98" i="23" s="1"/>
  <c r="O97" i="23"/>
  <c r="L97" i="23"/>
  <c r="I97" i="23"/>
  <c r="F97" i="23"/>
  <c r="C97" i="23"/>
  <c r="O96" i="23"/>
  <c r="L96" i="23"/>
  <c r="I96" i="23"/>
  <c r="F96" i="23"/>
  <c r="C96" i="23" s="1"/>
  <c r="O95" i="23"/>
  <c r="L95" i="23"/>
  <c r="I95" i="23"/>
  <c r="F95" i="23"/>
  <c r="C95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O93" i="23"/>
  <c r="L93" i="23"/>
  <c r="I93" i="23"/>
  <c r="F93" i="23"/>
  <c r="C93" i="23" s="1"/>
  <c r="O92" i="23"/>
  <c r="L92" i="23"/>
  <c r="I92" i="23"/>
  <c r="F92" i="23"/>
  <c r="C92" i="23" s="1"/>
  <c r="O91" i="23"/>
  <c r="L91" i="23"/>
  <c r="I91" i="23"/>
  <c r="F91" i="23"/>
  <c r="C91" i="23"/>
  <c r="O90" i="23"/>
  <c r="L90" i="23"/>
  <c r="I90" i="23"/>
  <c r="F90" i="23"/>
  <c r="C90" i="23"/>
  <c r="O89" i="23"/>
  <c r="L89" i="23"/>
  <c r="I89" i="23"/>
  <c r="F89" i="23"/>
  <c r="C89" i="23" s="1"/>
  <c r="O88" i="23"/>
  <c r="N88" i="23"/>
  <c r="M88" i="23"/>
  <c r="L88" i="23"/>
  <c r="K88" i="23"/>
  <c r="J88" i="23"/>
  <c r="I88" i="23"/>
  <c r="H88" i="23"/>
  <c r="G88" i="23"/>
  <c r="F88" i="23"/>
  <c r="C88" i="23" s="1"/>
  <c r="E88" i="23"/>
  <c r="D88" i="23"/>
  <c r="O87" i="23"/>
  <c r="L87" i="23"/>
  <c r="I87" i="23"/>
  <c r="F87" i="23"/>
  <c r="C87" i="23"/>
  <c r="O86" i="23"/>
  <c r="L86" i="23"/>
  <c r="I86" i="23"/>
  <c r="F86" i="23"/>
  <c r="C86" i="23" s="1"/>
  <c r="O85" i="23"/>
  <c r="L85" i="23"/>
  <c r="I85" i="23"/>
  <c r="F85" i="23"/>
  <c r="C85" i="23" s="1"/>
  <c r="O84" i="23"/>
  <c r="L84" i="23"/>
  <c r="L83" i="23" s="1"/>
  <c r="I84" i="23"/>
  <c r="F84" i="23"/>
  <c r="C84" i="23" s="1"/>
  <c r="O83" i="23"/>
  <c r="N83" i="23"/>
  <c r="M83" i="23"/>
  <c r="K83" i="23"/>
  <c r="J83" i="23"/>
  <c r="I83" i="23"/>
  <c r="H83" i="23"/>
  <c r="G83" i="23"/>
  <c r="F83" i="23"/>
  <c r="E83" i="23"/>
  <c r="D83" i="23"/>
  <c r="N82" i="23"/>
  <c r="M82" i="23"/>
  <c r="K82" i="23"/>
  <c r="J82" i="23"/>
  <c r="H82" i="23"/>
  <c r="G82" i="23"/>
  <c r="E82" i="23"/>
  <c r="D82" i="23"/>
  <c r="O81" i="23"/>
  <c r="L81" i="23"/>
  <c r="I81" i="23"/>
  <c r="F81" i="23"/>
  <c r="C81" i="23" s="1"/>
  <c r="O80" i="23"/>
  <c r="L80" i="23"/>
  <c r="I80" i="23"/>
  <c r="F80" i="23"/>
  <c r="C80" i="23" s="1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O78" i="23"/>
  <c r="L78" i="23"/>
  <c r="I78" i="23"/>
  <c r="F78" i="23"/>
  <c r="C78" i="23" s="1"/>
  <c r="O77" i="23"/>
  <c r="L77" i="23"/>
  <c r="I77" i="23"/>
  <c r="F77" i="23"/>
  <c r="C77" i="23" s="1"/>
  <c r="O76" i="23"/>
  <c r="N76" i="23"/>
  <c r="M76" i="23"/>
  <c r="L76" i="23"/>
  <c r="K76" i="23"/>
  <c r="J76" i="23"/>
  <c r="I76" i="23"/>
  <c r="H76" i="23"/>
  <c r="G76" i="23"/>
  <c r="F76" i="23"/>
  <c r="C76" i="23" s="1"/>
  <c r="E76" i="23"/>
  <c r="D76" i="23"/>
  <c r="O75" i="23"/>
  <c r="N75" i="23"/>
  <c r="M75" i="23"/>
  <c r="L75" i="23"/>
  <c r="K75" i="23"/>
  <c r="J75" i="23"/>
  <c r="I75" i="23"/>
  <c r="H75" i="23"/>
  <c r="G75" i="23"/>
  <c r="F75" i="23"/>
  <c r="C75" i="23" s="1"/>
  <c r="E75" i="23"/>
  <c r="D75" i="23"/>
  <c r="M74" i="23"/>
  <c r="K74" i="23"/>
  <c r="G74" i="23"/>
  <c r="E74" i="23"/>
  <c r="O73" i="23"/>
  <c r="L73" i="23"/>
  <c r="I73" i="23"/>
  <c r="F73" i="23"/>
  <c r="C73" i="23"/>
  <c r="O72" i="23"/>
  <c r="L72" i="23"/>
  <c r="I72" i="23"/>
  <c r="F72" i="23"/>
  <c r="C72" i="23"/>
  <c r="O71" i="23"/>
  <c r="L71" i="23"/>
  <c r="I71" i="23"/>
  <c r="F71" i="23"/>
  <c r="C71" i="23" s="1"/>
  <c r="O70" i="23"/>
  <c r="L70" i="23"/>
  <c r="I70" i="23"/>
  <c r="F70" i="23"/>
  <c r="C70" i="23"/>
  <c r="O69" i="23"/>
  <c r="L69" i="23"/>
  <c r="I69" i="23"/>
  <c r="F69" i="23"/>
  <c r="C69" i="23" s="1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O67" i="23"/>
  <c r="L67" i="23"/>
  <c r="I67" i="23"/>
  <c r="F67" i="23"/>
  <c r="C67" i="23" s="1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O65" i="23"/>
  <c r="L65" i="23"/>
  <c r="I65" i="23"/>
  <c r="F65" i="23"/>
  <c r="C65" i="23"/>
  <c r="O64" i="23"/>
  <c r="L64" i="23"/>
  <c r="I64" i="23"/>
  <c r="F64" i="23"/>
  <c r="C64" i="23" s="1"/>
  <c r="O63" i="23"/>
  <c r="L63" i="23"/>
  <c r="I63" i="23"/>
  <c r="F63" i="23"/>
  <c r="C63" i="23" s="1"/>
  <c r="O62" i="23"/>
  <c r="L62" i="23"/>
  <c r="I62" i="23"/>
  <c r="F62" i="23"/>
  <c r="C62" i="23"/>
  <c r="O61" i="23"/>
  <c r="L61" i="23"/>
  <c r="I61" i="23"/>
  <c r="F61" i="23"/>
  <c r="C61" i="23"/>
  <c r="O60" i="23"/>
  <c r="L60" i="23"/>
  <c r="I60" i="23"/>
  <c r="F60" i="23"/>
  <c r="C60" i="23" s="1"/>
  <c r="O59" i="23"/>
  <c r="L59" i="23"/>
  <c r="I59" i="23"/>
  <c r="F59" i="23"/>
  <c r="C59" i="23" s="1"/>
  <c r="O58" i="23"/>
  <c r="L58" i="23"/>
  <c r="I58" i="23"/>
  <c r="F58" i="23"/>
  <c r="C58" i="23" s="1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O56" i="23"/>
  <c r="L56" i="23"/>
  <c r="I56" i="23"/>
  <c r="F56" i="23"/>
  <c r="C56" i="23" s="1"/>
  <c r="O55" i="23"/>
  <c r="O54" i="23" s="1"/>
  <c r="O53" i="23" s="1"/>
  <c r="L55" i="23"/>
  <c r="I55" i="23"/>
  <c r="F55" i="23"/>
  <c r="C55" i="23" s="1"/>
  <c r="N54" i="23"/>
  <c r="M54" i="23"/>
  <c r="L54" i="23"/>
  <c r="K54" i="23"/>
  <c r="J54" i="23"/>
  <c r="I54" i="23"/>
  <c r="H54" i="23"/>
  <c r="G54" i="23"/>
  <c r="F54" i="23"/>
  <c r="C54" i="23" s="1"/>
  <c r="E54" i="23"/>
  <c r="D54" i="23"/>
  <c r="N53" i="23"/>
  <c r="M53" i="23"/>
  <c r="L53" i="23"/>
  <c r="K53" i="23"/>
  <c r="J53" i="23"/>
  <c r="I53" i="23"/>
  <c r="H53" i="23"/>
  <c r="G53" i="23"/>
  <c r="F53" i="23"/>
  <c r="E53" i="23"/>
  <c r="D53" i="23"/>
  <c r="N52" i="23"/>
  <c r="M52" i="23"/>
  <c r="L52" i="23"/>
  <c r="K52" i="23"/>
  <c r="J52" i="23"/>
  <c r="I52" i="23"/>
  <c r="H52" i="23"/>
  <c r="G52" i="23"/>
  <c r="F52" i="23"/>
  <c r="E52" i="23"/>
  <c r="D52" i="23"/>
  <c r="M51" i="23"/>
  <c r="K51" i="23"/>
  <c r="G51" i="23"/>
  <c r="E51" i="23"/>
  <c r="E50" i="23" s="1"/>
  <c r="N50" i="23"/>
  <c r="N49" i="23" s="1"/>
  <c r="M50" i="23"/>
  <c r="K50" i="23"/>
  <c r="K285" i="23" s="1"/>
  <c r="J50" i="23"/>
  <c r="J49" i="23" s="1"/>
  <c r="G50" i="23"/>
  <c r="G285" i="23" s="1"/>
  <c r="M49" i="23"/>
  <c r="O46" i="23"/>
  <c r="C46" i="23"/>
  <c r="O45" i="23"/>
  <c r="C45" i="23" s="1"/>
  <c r="N44" i="23"/>
  <c r="M44" i="23"/>
  <c r="L43" i="23"/>
  <c r="I43" i="23"/>
  <c r="I42" i="23" s="1"/>
  <c r="I20" i="23" s="1"/>
  <c r="F43" i="23"/>
  <c r="C43" i="23" s="1"/>
  <c r="L42" i="23"/>
  <c r="K42" i="23"/>
  <c r="J42" i="23"/>
  <c r="H42" i="23"/>
  <c r="G42" i="23"/>
  <c r="F42" i="23"/>
  <c r="E42" i="23"/>
  <c r="D42" i="23"/>
  <c r="F41" i="23"/>
  <c r="C41" i="23" s="1"/>
  <c r="L40" i="23"/>
  <c r="C40" i="23"/>
  <c r="L39" i="23"/>
  <c r="C39" i="23" s="1"/>
  <c r="L38" i="23"/>
  <c r="C38" i="23"/>
  <c r="L37" i="23"/>
  <c r="C37" i="23" s="1"/>
  <c r="K36" i="23"/>
  <c r="J36" i="23"/>
  <c r="L35" i="23"/>
  <c r="C35" i="23"/>
  <c r="L34" i="23"/>
  <c r="C34" i="23" s="1"/>
  <c r="K33" i="23"/>
  <c r="J33" i="23"/>
  <c r="L32" i="23"/>
  <c r="C32" i="23"/>
  <c r="L31" i="23"/>
  <c r="C31" i="23" s="1"/>
  <c r="K31" i="23"/>
  <c r="J31" i="23"/>
  <c r="L30" i="23"/>
  <c r="C30" i="23" s="1"/>
  <c r="L29" i="23"/>
  <c r="C29" i="23"/>
  <c r="L28" i="23"/>
  <c r="C28" i="23" s="1"/>
  <c r="K27" i="23"/>
  <c r="J27" i="23"/>
  <c r="K26" i="23"/>
  <c r="J26" i="23"/>
  <c r="J20" i="23" s="1"/>
  <c r="F25" i="23"/>
  <c r="C25" i="23"/>
  <c r="I24" i="23"/>
  <c r="F24" i="23"/>
  <c r="C24" i="23" s="1"/>
  <c r="O23" i="23"/>
  <c r="L23" i="23"/>
  <c r="C23" i="23" s="1"/>
  <c r="I23" i="23"/>
  <c r="F23" i="23"/>
  <c r="O22" i="23"/>
  <c r="O21" i="23" s="1"/>
  <c r="L22" i="23"/>
  <c r="I22" i="23"/>
  <c r="F22" i="23"/>
  <c r="F21" i="23" s="1"/>
  <c r="C22" i="23"/>
  <c r="N21" i="23"/>
  <c r="N287" i="23" s="1"/>
  <c r="N286" i="23" s="1"/>
  <c r="M21" i="23"/>
  <c r="M287" i="23" s="1"/>
  <c r="M286" i="23" s="1"/>
  <c r="L21" i="23"/>
  <c r="L287" i="23" s="1"/>
  <c r="L286" i="23" s="1"/>
  <c r="K21" i="23"/>
  <c r="K287" i="23" s="1"/>
  <c r="K286" i="23" s="1"/>
  <c r="J21" i="23"/>
  <c r="J287" i="23" s="1"/>
  <c r="J286" i="23" s="1"/>
  <c r="I21" i="23"/>
  <c r="I287" i="23" s="1"/>
  <c r="I286" i="23" s="1"/>
  <c r="H21" i="23"/>
  <c r="H287" i="23" s="1"/>
  <c r="H286" i="23" s="1"/>
  <c r="G21" i="23"/>
  <c r="G287" i="23" s="1"/>
  <c r="G286" i="23" s="1"/>
  <c r="E21" i="23"/>
  <c r="E287" i="23" s="1"/>
  <c r="E286" i="23" s="1"/>
  <c r="D21" i="23"/>
  <c r="D287" i="23" s="1"/>
  <c r="D286" i="23" s="1"/>
  <c r="N20" i="23"/>
  <c r="M20" i="23"/>
  <c r="E20" i="23"/>
  <c r="O296" i="22"/>
  <c r="L296" i="22"/>
  <c r="C296" i="22" s="1"/>
  <c r="I296" i="22"/>
  <c r="F296" i="22"/>
  <c r="O295" i="22"/>
  <c r="L295" i="22"/>
  <c r="I295" i="22"/>
  <c r="F295" i="22"/>
  <c r="C295" i="22"/>
  <c r="O294" i="22"/>
  <c r="L294" i="22"/>
  <c r="I294" i="22"/>
  <c r="F294" i="22"/>
  <c r="C294" i="22" s="1"/>
  <c r="O293" i="22"/>
  <c r="L293" i="22"/>
  <c r="I293" i="22"/>
  <c r="F293" i="22"/>
  <c r="C293" i="22" s="1"/>
  <c r="O292" i="22"/>
  <c r="L292" i="22"/>
  <c r="C292" i="22" s="1"/>
  <c r="I292" i="22"/>
  <c r="F292" i="22"/>
  <c r="O291" i="22"/>
  <c r="O288" i="22" s="1"/>
  <c r="L291" i="22"/>
  <c r="I291" i="22"/>
  <c r="F291" i="22"/>
  <c r="C291" i="22"/>
  <c r="O290" i="22"/>
  <c r="L290" i="22"/>
  <c r="I290" i="22"/>
  <c r="F290" i="22"/>
  <c r="C290" i="22" s="1"/>
  <c r="O289" i="22"/>
  <c r="L289" i="22"/>
  <c r="L288" i="22" s="1"/>
  <c r="I289" i="22"/>
  <c r="I288" i="22" s="1"/>
  <c r="F289" i="22"/>
  <c r="C289" i="22" s="1"/>
  <c r="N288" i="22"/>
  <c r="M288" i="22"/>
  <c r="K288" i="22"/>
  <c r="J288" i="22"/>
  <c r="H288" i="22"/>
  <c r="G288" i="22"/>
  <c r="F288" i="22"/>
  <c r="E288" i="22"/>
  <c r="D288" i="22"/>
  <c r="O283" i="22"/>
  <c r="O281" i="22" s="1"/>
  <c r="L283" i="22"/>
  <c r="I283" i="22"/>
  <c r="F283" i="22"/>
  <c r="C283" i="22"/>
  <c r="O282" i="22"/>
  <c r="L282" i="22"/>
  <c r="I282" i="22"/>
  <c r="F282" i="22"/>
  <c r="F281" i="22" s="1"/>
  <c r="N281" i="22"/>
  <c r="M281" i="22"/>
  <c r="L281" i="22"/>
  <c r="K281" i="22"/>
  <c r="J281" i="22"/>
  <c r="I281" i="22"/>
  <c r="H281" i="22"/>
  <c r="G281" i="22"/>
  <c r="E281" i="22"/>
  <c r="D281" i="22"/>
  <c r="O280" i="22"/>
  <c r="L280" i="22"/>
  <c r="C280" i="22" s="1"/>
  <c r="I280" i="22"/>
  <c r="F280" i="22"/>
  <c r="O279" i="22"/>
  <c r="N279" i="22"/>
  <c r="M279" i="22"/>
  <c r="K279" i="22"/>
  <c r="J279" i="22"/>
  <c r="I279" i="22"/>
  <c r="H279" i="22"/>
  <c r="G279" i="22"/>
  <c r="F279" i="22"/>
  <c r="E279" i="22"/>
  <c r="D279" i="22"/>
  <c r="O278" i="22"/>
  <c r="L278" i="22"/>
  <c r="I278" i="22"/>
  <c r="F278" i="22"/>
  <c r="C278" i="22" s="1"/>
  <c r="O277" i="22"/>
  <c r="L277" i="22"/>
  <c r="I277" i="22"/>
  <c r="I275" i="22" s="1"/>
  <c r="F277" i="22"/>
  <c r="C277" i="22" s="1"/>
  <c r="O276" i="22"/>
  <c r="L276" i="22"/>
  <c r="C276" i="22" s="1"/>
  <c r="I276" i="22"/>
  <c r="F276" i="22"/>
  <c r="O275" i="22"/>
  <c r="N275" i="22"/>
  <c r="M275" i="22"/>
  <c r="K275" i="22"/>
  <c r="J275" i="22"/>
  <c r="H275" i="22"/>
  <c r="G275" i="22"/>
  <c r="F275" i="22"/>
  <c r="E275" i="22"/>
  <c r="D275" i="22"/>
  <c r="O274" i="22"/>
  <c r="L274" i="22"/>
  <c r="I274" i="22"/>
  <c r="F274" i="22"/>
  <c r="C274" i="22" s="1"/>
  <c r="O273" i="22"/>
  <c r="L273" i="22"/>
  <c r="I273" i="22"/>
  <c r="C273" i="22" s="1"/>
  <c r="F273" i="22"/>
  <c r="O272" i="22"/>
  <c r="L272" i="22"/>
  <c r="C272" i="22" s="1"/>
  <c r="I272" i="22"/>
  <c r="F272" i="22"/>
  <c r="O271" i="22"/>
  <c r="O269" i="22" s="1"/>
  <c r="O268" i="22" s="1"/>
  <c r="N271" i="22"/>
  <c r="M271" i="22"/>
  <c r="K271" i="22"/>
  <c r="K269" i="22" s="1"/>
  <c r="K268" i="22" s="1"/>
  <c r="J271" i="22"/>
  <c r="H271" i="22"/>
  <c r="G271" i="22"/>
  <c r="G269" i="22" s="1"/>
  <c r="G268" i="22" s="1"/>
  <c r="F271" i="22"/>
  <c r="E271" i="22"/>
  <c r="D271" i="22"/>
  <c r="O270" i="22"/>
  <c r="L270" i="22"/>
  <c r="I270" i="22"/>
  <c r="F270" i="22"/>
  <c r="F269" i="22" s="1"/>
  <c r="N269" i="22"/>
  <c r="M269" i="22"/>
  <c r="M268" i="22" s="1"/>
  <c r="J269" i="22"/>
  <c r="H269" i="22"/>
  <c r="E269" i="22"/>
  <c r="E268" i="22" s="1"/>
  <c r="D269" i="22"/>
  <c r="N268" i="22"/>
  <c r="J268" i="22"/>
  <c r="H268" i="22"/>
  <c r="D268" i="22"/>
  <c r="O267" i="22"/>
  <c r="L267" i="22"/>
  <c r="I267" i="22"/>
  <c r="F267" i="22"/>
  <c r="C267" i="22"/>
  <c r="O266" i="22"/>
  <c r="L266" i="22"/>
  <c r="I266" i="22"/>
  <c r="F266" i="22"/>
  <c r="C266" i="22" s="1"/>
  <c r="O265" i="22"/>
  <c r="L265" i="22"/>
  <c r="I265" i="22"/>
  <c r="I263" i="22" s="1"/>
  <c r="F265" i="22"/>
  <c r="C265" i="22" s="1"/>
  <c r="O264" i="22"/>
  <c r="L264" i="22"/>
  <c r="C264" i="22" s="1"/>
  <c r="I264" i="22"/>
  <c r="F264" i="22"/>
  <c r="O263" i="22"/>
  <c r="N263" i="22"/>
  <c r="M263" i="22"/>
  <c r="K263" i="22"/>
  <c r="J263" i="22"/>
  <c r="H263" i="22"/>
  <c r="G263" i="22"/>
  <c r="E263" i="22"/>
  <c r="D263" i="22"/>
  <c r="O262" i="22"/>
  <c r="L262" i="22"/>
  <c r="I262" i="22"/>
  <c r="F262" i="22"/>
  <c r="C262" i="22" s="1"/>
  <c r="O261" i="22"/>
  <c r="L261" i="22"/>
  <c r="I261" i="22"/>
  <c r="C261" i="22" s="1"/>
  <c r="F261" i="22"/>
  <c r="O260" i="22"/>
  <c r="L260" i="22"/>
  <c r="L259" i="22" s="1"/>
  <c r="I260" i="22"/>
  <c r="F260" i="22"/>
  <c r="C260" i="22" s="1"/>
  <c r="O259" i="22"/>
  <c r="O258" i="22" s="1"/>
  <c r="N259" i="22"/>
  <c r="M259" i="22"/>
  <c r="K259" i="22"/>
  <c r="K258" i="22" s="1"/>
  <c r="J259" i="22"/>
  <c r="H259" i="22"/>
  <c r="G259" i="22"/>
  <c r="G258" i="22" s="1"/>
  <c r="E259" i="22"/>
  <c r="D259" i="22"/>
  <c r="N258" i="22"/>
  <c r="M258" i="22"/>
  <c r="J258" i="22"/>
  <c r="H258" i="22"/>
  <c r="E258" i="22"/>
  <c r="D258" i="22"/>
  <c r="O257" i="22"/>
  <c r="L257" i="22"/>
  <c r="I257" i="22"/>
  <c r="C257" i="22" s="1"/>
  <c r="F257" i="22"/>
  <c r="O256" i="22"/>
  <c r="L256" i="22"/>
  <c r="I256" i="22"/>
  <c r="F256" i="22"/>
  <c r="C256" i="22" s="1"/>
  <c r="O255" i="22"/>
  <c r="L255" i="22"/>
  <c r="I255" i="22"/>
  <c r="F255" i="22"/>
  <c r="C255" i="22"/>
  <c r="O254" i="22"/>
  <c r="L254" i="22"/>
  <c r="I254" i="22"/>
  <c r="F254" i="22"/>
  <c r="C254" i="22" s="1"/>
  <c r="O253" i="22"/>
  <c r="L253" i="22"/>
  <c r="I253" i="22"/>
  <c r="C253" i="22" s="1"/>
  <c r="F253" i="22"/>
  <c r="O252" i="22"/>
  <c r="L252" i="22"/>
  <c r="C252" i="22" s="1"/>
  <c r="I252" i="22"/>
  <c r="F252" i="22"/>
  <c r="O251" i="22"/>
  <c r="O250" i="22" s="1"/>
  <c r="N251" i="22"/>
  <c r="M251" i="22"/>
  <c r="K251" i="22"/>
  <c r="K250" i="22" s="1"/>
  <c r="K229" i="22" s="1"/>
  <c r="J251" i="22"/>
  <c r="H251" i="22"/>
  <c r="G251" i="22"/>
  <c r="G250" i="22" s="1"/>
  <c r="G229" i="22" s="1"/>
  <c r="E251" i="22"/>
  <c r="D251" i="22"/>
  <c r="N250" i="22"/>
  <c r="M250" i="22"/>
  <c r="J250" i="22"/>
  <c r="H250" i="22"/>
  <c r="E250" i="22"/>
  <c r="D250" i="22"/>
  <c r="O249" i="22"/>
  <c r="L249" i="22"/>
  <c r="I249" i="22"/>
  <c r="C249" i="22" s="1"/>
  <c r="F249" i="22"/>
  <c r="O248" i="22"/>
  <c r="L248" i="22"/>
  <c r="L245" i="22" s="1"/>
  <c r="I248" i="22"/>
  <c r="F248" i="22"/>
  <c r="C248" i="22" s="1"/>
  <c r="O247" i="22"/>
  <c r="O245" i="22" s="1"/>
  <c r="L247" i="22"/>
  <c r="I247" i="22"/>
  <c r="F247" i="22"/>
  <c r="C247" i="22"/>
  <c r="O246" i="22"/>
  <c r="L246" i="22"/>
  <c r="I246" i="22"/>
  <c r="F246" i="22"/>
  <c r="F245" i="22" s="1"/>
  <c r="N245" i="22"/>
  <c r="M245" i="22"/>
  <c r="K245" i="22"/>
  <c r="J245" i="22"/>
  <c r="I245" i="22"/>
  <c r="H245" i="22"/>
  <c r="G245" i="22"/>
  <c r="E245" i="22"/>
  <c r="D245" i="22"/>
  <c r="O244" i="22"/>
  <c r="L244" i="22"/>
  <c r="C244" i="22" s="1"/>
  <c r="I244" i="22"/>
  <c r="F244" i="22"/>
  <c r="O243" i="22"/>
  <c r="L243" i="22"/>
  <c r="I243" i="22"/>
  <c r="F243" i="22"/>
  <c r="C243" i="22"/>
  <c r="O242" i="22"/>
  <c r="L242" i="22"/>
  <c r="I242" i="22"/>
  <c r="F242" i="22"/>
  <c r="C242" i="22" s="1"/>
  <c r="O241" i="22"/>
  <c r="L241" i="22"/>
  <c r="I241" i="22"/>
  <c r="F241" i="22"/>
  <c r="C241" i="22" s="1"/>
  <c r="O240" i="22"/>
  <c r="L240" i="22"/>
  <c r="C240" i="22" s="1"/>
  <c r="I240" i="22"/>
  <c r="F240" i="22"/>
  <c r="O239" i="22"/>
  <c r="O237" i="22" s="1"/>
  <c r="L239" i="22"/>
  <c r="I239" i="22"/>
  <c r="F239" i="22"/>
  <c r="C239" i="22"/>
  <c r="O238" i="22"/>
  <c r="L238" i="22"/>
  <c r="I238" i="22"/>
  <c r="F238" i="22"/>
  <c r="F237" i="22" s="1"/>
  <c r="N237" i="22"/>
  <c r="M237" i="22"/>
  <c r="K237" i="22"/>
  <c r="J237" i="22"/>
  <c r="I237" i="22"/>
  <c r="H237" i="22"/>
  <c r="G237" i="22"/>
  <c r="E237" i="22"/>
  <c r="D237" i="22"/>
  <c r="O236" i="22"/>
  <c r="L236" i="22"/>
  <c r="I236" i="22"/>
  <c r="F236" i="22"/>
  <c r="C236" i="22" s="1"/>
  <c r="O235" i="22"/>
  <c r="O234" i="22" s="1"/>
  <c r="L235" i="22"/>
  <c r="I235" i="22"/>
  <c r="F235" i="22"/>
  <c r="C235" i="22"/>
  <c r="N234" i="22"/>
  <c r="M234" i="22"/>
  <c r="L234" i="22"/>
  <c r="K234" i="22"/>
  <c r="J234" i="22"/>
  <c r="I234" i="22"/>
  <c r="H234" i="22"/>
  <c r="G234" i="22"/>
  <c r="F234" i="22"/>
  <c r="E234" i="22"/>
  <c r="D234" i="22"/>
  <c r="O233" i="22"/>
  <c r="L233" i="22"/>
  <c r="I233" i="22"/>
  <c r="I232" i="22" s="1"/>
  <c r="I230" i="22" s="1"/>
  <c r="F233" i="22"/>
  <c r="C233" i="22" s="1"/>
  <c r="O232" i="22"/>
  <c r="N232" i="22"/>
  <c r="N230" i="22" s="1"/>
  <c r="N229" i="22" s="1"/>
  <c r="M232" i="22"/>
  <c r="L232" i="22"/>
  <c r="K232" i="22"/>
  <c r="J232" i="22"/>
  <c r="J230" i="22" s="1"/>
  <c r="J229" i="22" s="1"/>
  <c r="H232" i="22"/>
  <c r="G232" i="22"/>
  <c r="F232" i="22"/>
  <c r="C232" i="22" s="1"/>
  <c r="E232" i="22"/>
  <c r="D232" i="22"/>
  <c r="O231" i="22"/>
  <c r="L231" i="22"/>
  <c r="I231" i="22"/>
  <c r="F231" i="22"/>
  <c r="C231" i="22"/>
  <c r="M230" i="22"/>
  <c r="K230" i="22"/>
  <c r="H230" i="22"/>
  <c r="H229" i="22" s="1"/>
  <c r="G230" i="22"/>
  <c r="E230" i="22"/>
  <c r="D230" i="22"/>
  <c r="D229" i="22" s="1"/>
  <c r="M229" i="22"/>
  <c r="E229" i="22"/>
  <c r="O228" i="22"/>
  <c r="L228" i="22"/>
  <c r="I228" i="22"/>
  <c r="F228" i="22"/>
  <c r="C228" i="22" s="1"/>
  <c r="O227" i="22"/>
  <c r="O226" i="22" s="1"/>
  <c r="L227" i="22"/>
  <c r="I227" i="22"/>
  <c r="F227" i="22"/>
  <c r="C227" i="22"/>
  <c r="N226" i="22"/>
  <c r="M226" i="22"/>
  <c r="L226" i="22"/>
  <c r="K226" i="22"/>
  <c r="J226" i="22"/>
  <c r="I226" i="22"/>
  <c r="H226" i="22"/>
  <c r="G226" i="22"/>
  <c r="F226" i="22"/>
  <c r="E226" i="22"/>
  <c r="D226" i="22"/>
  <c r="O225" i="22"/>
  <c r="L225" i="22"/>
  <c r="I225" i="22"/>
  <c r="F225" i="22"/>
  <c r="C225" i="22" s="1"/>
  <c r="O224" i="22"/>
  <c r="L224" i="22"/>
  <c r="I224" i="22"/>
  <c r="F224" i="22"/>
  <c r="C224" i="22" s="1"/>
  <c r="O223" i="22"/>
  <c r="L223" i="22"/>
  <c r="I223" i="22"/>
  <c r="F223" i="22"/>
  <c r="C223" i="22"/>
  <c r="O222" i="22"/>
  <c r="L222" i="22"/>
  <c r="I222" i="22"/>
  <c r="F222" i="22"/>
  <c r="C222" i="22" s="1"/>
  <c r="O221" i="22"/>
  <c r="L221" i="22"/>
  <c r="I221" i="22"/>
  <c r="F221" i="22"/>
  <c r="C221" i="22" s="1"/>
  <c r="O220" i="22"/>
  <c r="L220" i="22"/>
  <c r="I220" i="22"/>
  <c r="F220" i="22"/>
  <c r="C220" i="22" s="1"/>
  <c r="O219" i="22"/>
  <c r="L219" i="22"/>
  <c r="I219" i="22"/>
  <c r="F219" i="22"/>
  <c r="C219" i="22"/>
  <c r="O218" i="22"/>
  <c r="L218" i="22"/>
  <c r="I218" i="22"/>
  <c r="F218" i="22"/>
  <c r="C218" i="22" s="1"/>
  <c r="O217" i="22"/>
  <c r="L217" i="22"/>
  <c r="I217" i="22"/>
  <c r="F217" i="22"/>
  <c r="C217" i="22" s="1"/>
  <c r="O216" i="22"/>
  <c r="L216" i="22"/>
  <c r="I216" i="22"/>
  <c r="F216" i="22"/>
  <c r="C216" i="22" s="1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O214" i="22"/>
  <c r="L214" i="22"/>
  <c r="I214" i="22"/>
  <c r="F214" i="22"/>
  <c r="C214" i="22" s="1"/>
  <c r="O213" i="22"/>
  <c r="L213" i="22"/>
  <c r="I213" i="22"/>
  <c r="F213" i="22"/>
  <c r="C213" i="22" s="1"/>
  <c r="O212" i="22"/>
  <c r="L212" i="22"/>
  <c r="I212" i="22"/>
  <c r="F212" i="22"/>
  <c r="C212" i="22"/>
  <c r="O211" i="22"/>
  <c r="L211" i="22"/>
  <c r="I211" i="22"/>
  <c r="F211" i="22"/>
  <c r="C211" i="22" s="1"/>
  <c r="O210" i="22"/>
  <c r="L210" i="22"/>
  <c r="I210" i="22"/>
  <c r="C210" i="22" s="1"/>
  <c r="F210" i="22"/>
  <c r="O209" i="22"/>
  <c r="L209" i="22"/>
  <c r="I209" i="22"/>
  <c r="F209" i="22"/>
  <c r="C209" i="22" s="1"/>
  <c r="O208" i="22"/>
  <c r="L208" i="22"/>
  <c r="I208" i="22"/>
  <c r="F208" i="22"/>
  <c r="C208" i="22"/>
  <c r="O207" i="22"/>
  <c r="L207" i="22"/>
  <c r="I207" i="22"/>
  <c r="F207" i="22"/>
  <c r="C207" i="22" s="1"/>
  <c r="O206" i="22"/>
  <c r="L206" i="22"/>
  <c r="I206" i="22"/>
  <c r="C206" i="22" s="1"/>
  <c r="F206" i="22"/>
  <c r="O205" i="22"/>
  <c r="L205" i="22"/>
  <c r="L204" i="22" s="1"/>
  <c r="L203" i="22" s="1"/>
  <c r="I205" i="22"/>
  <c r="F205" i="22"/>
  <c r="F204" i="22" s="1"/>
  <c r="O204" i="22"/>
  <c r="O203" i="22" s="1"/>
  <c r="N204" i="22"/>
  <c r="M204" i="22"/>
  <c r="M203" i="22" s="1"/>
  <c r="M194" i="22" s="1"/>
  <c r="M193" i="22" s="1"/>
  <c r="K204" i="22"/>
  <c r="K203" i="22" s="1"/>
  <c r="K194" i="22" s="1"/>
  <c r="K193" i="22" s="1"/>
  <c r="J204" i="22"/>
  <c r="H204" i="22"/>
  <c r="G204" i="22"/>
  <c r="G203" i="22" s="1"/>
  <c r="G194" i="22" s="1"/>
  <c r="G193" i="22" s="1"/>
  <c r="E204" i="22"/>
  <c r="E203" i="22" s="1"/>
  <c r="E194" i="22" s="1"/>
  <c r="E193" i="22" s="1"/>
  <c r="D204" i="22"/>
  <c r="N203" i="22"/>
  <c r="J203" i="22"/>
  <c r="H203" i="22"/>
  <c r="D203" i="22"/>
  <c r="O202" i="22"/>
  <c r="L202" i="22"/>
  <c r="I202" i="22"/>
  <c r="C202" i="22" s="1"/>
  <c r="F202" i="22"/>
  <c r="O201" i="22"/>
  <c r="L201" i="22"/>
  <c r="I201" i="22"/>
  <c r="F201" i="22"/>
  <c r="C201" i="22" s="1"/>
  <c r="O200" i="22"/>
  <c r="L200" i="22"/>
  <c r="I200" i="22"/>
  <c r="F200" i="22"/>
  <c r="C200" i="22"/>
  <c r="O199" i="22"/>
  <c r="L199" i="22"/>
  <c r="I199" i="22"/>
  <c r="F199" i="22"/>
  <c r="C199" i="22" s="1"/>
  <c r="O198" i="22"/>
  <c r="O197" i="22" s="1"/>
  <c r="L198" i="22"/>
  <c r="I198" i="22"/>
  <c r="I197" i="22" s="1"/>
  <c r="F198" i="22"/>
  <c r="N197" i="22"/>
  <c r="N195" i="22" s="1"/>
  <c r="N194" i="22" s="1"/>
  <c r="N193" i="22" s="1"/>
  <c r="M197" i="22"/>
  <c r="L197" i="22"/>
  <c r="K197" i="22"/>
  <c r="J197" i="22"/>
  <c r="J195" i="22" s="1"/>
  <c r="J194" i="22" s="1"/>
  <c r="J193" i="22" s="1"/>
  <c r="H197" i="22"/>
  <c r="G197" i="22"/>
  <c r="F197" i="22"/>
  <c r="F195" i="22" s="1"/>
  <c r="E197" i="22"/>
  <c r="D197" i="22"/>
  <c r="O196" i="22"/>
  <c r="O195" i="22" s="1"/>
  <c r="O194" i="22" s="1"/>
  <c r="L196" i="22"/>
  <c r="I196" i="22"/>
  <c r="F196" i="22"/>
  <c r="C196" i="22"/>
  <c r="M195" i="22"/>
  <c r="L195" i="22"/>
  <c r="L194" i="22" s="1"/>
  <c r="K195" i="22"/>
  <c r="H195" i="22"/>
  <c r="H194" i="22" s="1"/>
  <c r="H193" i="22" s="1"/>
  <c r="G195" i="22"/>
  <c r="E195" i="22"/>
  <c r="D195" i="22"/>
  <c r="D194" i="22" s="1"/>
  <c r="D193" i="22" s="1"/>
  <c r="O192" i="22"/>
  <c r="O191" i="22" s="1"/>
  <c r="O190" i="22" s="1"/>
  <c r="L192" i="22"/>
  <c r="I192" i="22"/>
  <c r="I191" i="22" s="1"/>
  <c r="I190" i="22" s="1"/>
  <c r="F192" i="22"/>
  <c r="C192" i="22"/>
  <c r="N191" i="22"/>
  <c r="N190" i="22" s="1"/>
  <c r="M191" i="22"/>
  <c r="L191" i="22"/>
  <c r="L190" i="22" s="1"/>
  <c r="K191" i="22"/>
  <c r="J191" i="22"/>
  <c r="J190" i="22" s="1"/>
  <c r="H191" i="22"/>
  <c r="H190" i="22" s="1"/>
  <c r="G191" i="22"/>
  <c r="F191" i="22"/>
  <c r="C191" i="22" s="1"/>
  <c r="E191" i="22"/>
  <c r="D191" i="22"/>
  <c r="D190" i="22" s="1"/>
  <c r="M190" i="22"/>
  <c r="K190" i="22"/>
  <c r="G190" i="22"/>
  <c r="E190" i="22"/>
  <c r="O189" i="22"/>
  <c r="L189" i="22"/>
  <c r="I189" i="22"/>
  <c r="F189" i="22"/>
  <c r="C189" i="22" s="1"/>
  <c r="O188" i="22"/>
  <c r="O187" i="22" s="1"/>
  <c r="O186" i="22" s="1"/>
  <c r="L188" i="22"/>
  <c r="I188" i="22"/>
  <c r="I187" i="22" s="1"/>
  <c r="F188" i="22"/>
  <c r="C188" i="22"/>
  <c r="N187" i="22"/>
  <c r="N186" i="22" s="1"/>
  <c r="M187" i="22"/>
  <c r="L187" i="22"/>
  <c r="K187" i="22"/>
  <c r="J187" i="22"/>
  <c r="J186" i="22" s="1"/>
  <c r="H187" i="22"/>
  <c r="G187" i="22"/>
  <c r="F187" i="22"/>
  <c r="C187" i="22" s="1"/>
  <c r="E187" i="22"/>
  <c r="D187" i="22"/>
  <c r="M186" i="22"/>
  <c r="K186" i="22"/>
  <c r="G186" i="22"/>
  <c r="E186" i="22"/>
  <c r="O185" i="22"/>
  <c r="L185" i="22"/>
  <c r="I185" i="22"/>
  <c r="F185" i="22"/>
  <c r="C185" i="22" s="1"/>
  <c r="O184" i="22"/>
  <c r="O183" i="22" s="1"/>
  <c r="L184" i="22"/>
  <c r="I184" i="22"/>
  <c r="I183" i="22" s="1"/>
  <c r="F184" i="22"/>
  <c r="C184" i="22"/>
  <c r="N183" i="22"/>
  <c r="M183" i="22"/>
  <c r="L183" i="22"/>
  <c r="K183" i="22"/>
  <c r="J183" i="22"/>
  <c r="H183" i="22"/>
  <c r="H172" i="22" s="1"/>
  <c r="G183" i="22"/>
  <c r="F183" i="22"/>
  <c r="E183" i="22"/>
  <c r="D183" i="22"/>
  <c r="D172" i="22" s="1"/>
  <c r="O182" i="22"/>
  <c r="L182" i="22"/>
  <c r="I182" i="22"/>
  <c r="C182" i="22" s="1"/>
  <c r="F182" i="22"/>
  <c r="O181" i="22"/>
  <c r="L181" i="22"/>
  <c r="I181" i="22"/>
  <c r="F181" i="22"/>
  <c r="C181" i="22" s="1"/>
  <c r="O180" i="22"/>
  <c r="O178" i="22" s="1"/>
  <c r="L180" i="22"/>
  <c r="I180" i="22"/>
  <c r="F180" i="22"/>
  <c r="C180" i="22"/>
  <c r="O179" i="22"/>
  <c r="L179" i="22"/>
  <c r="L178" i="22" s="1"/>
  <c r="I179" i="22"/>
  <c r="F179" i="22"/>
  <c r="C179" i="22" s="1"/>
  <c r="N178" i="22"/>
  <c r="M178" i="22"/>
  <c r="K178" i="22"/>
  <c r="J178" i="22"/>
  <c r="I178" i="22"/>
  <c r="H178" i="22"/>
  <c r="G178" i="22"/>
  <c r="E178" i="22"/>
  <c r="D178" i="22"/>
  <c r="O177" i="22"/>
  <c r="L177" i="22"/>
  <c r="L174" i="22" s="1"/>
  <c r="I177" i="22"/>
  <c r="F177" i="22"/>
  <c r="C177" i="22" s="1"/>
  <c r="O176" i="22"/>
  <c r="O174" i="22" s="1"/>
  <c r="O173" i="22" s="1"/>
  <c r="O172" i="22" s="1"/>
  <c r="L176" i="22"/>
  <c r="I176" i="22"/>
  <c r="F176" i="22"/>
  <c r="C176" i="22"/>
  <c r="O175" i="22"/>
  <c r="L175" i="22"/>
  <c r="I175" i="22"/>
  <c r="F175" i="22"/>
  <c r="C175" i="22" s="1"/>
  <c r="N174" i="22"/>
  <c r="M174" i="22"/>
  <c r="M173" i="22" s="1"/>
  <c r="M172" i="22" s="1"/>
  <c r="K174" i="22"/>
  <c r="J174" i="22"/>
  <c r="I174" i="22"/>
  <c r="I173" i="22" s="1"/>
  <c r="I172" i="22" s="1"/>
  <c r="H174" i="22"/>
  <c r="G174" i="22"/>
  <c r="E174" i="22"/>
  <c r="E173" i="22" s="1"/>
  <c r="E172" i="22" s="1"/>
  <c r="D174" i="22"/>
  <c r="N173" i="22"/>
  <c r="N172" i="22" s="1"/>
  <c r="K173" i="22"/>
  <c r="J173" i="22"/>
  <c r="J172" i="22" s="1"/>
  <c r="H173" i="22"/>
  <c r="G173" i="22"/>
  <c r="D173" i="22"/>
  <c r="K172" i="22"/>
  <c r="G172" i="22"/>
  <c r="O171" i="22"/>
  <c r="L171" i="22"/>
  <c r="I171" i="22"/>
  <c r="F171" i="22"/>
  <c r="C171" i="22" s="1"/>
  <c r="O170" i="22"/>
  <c r="L170" i="22"/>
  <c r="I170" i="22"/>
  <c r="C170" i="22" s="1"/>
  <c r="F170" i="22"/>
  <c r="O169" i="22"/>
  <c r="L169" i="22"/>
  <c r="L165" i="22" s="1"/>
  <c r="L164" i="22" s="1"/>
  <c r="I169" i="22"/>
  <c r="F169" i="22"/>
  <c r="C169" i="22" s="1"/>
  <c r="O168" i="22"/>
  <c r="O165" i="22" s="1"/>
  <c r="O164" i="22" s="1"/>
  <c r="L168" i="22"/>
  <c r="I168" i="22"/>
  <c r="F168" i="22"/>
  <c r="C168" i="22"/>
  <c r="O167" i="22"/>
  <c r="L167" i="22"/>
  <c r="I167" i="22"/>
  <c r="F167" i="22"/>
  <c r="C167" i="22" s="1"/>
  <c r="O166" i="22"/>
  <c r="L166" i="22"/>
  <c r="I166" i="22"/>
  <c r="I165" i="22" s="1"/>
  <c r="I164" i="22" s="1"/>
  <c r="F166" i="22"/>
  <c r="N165" i="22"/>
  <c r="N164" i="22" s="1"/>
  <c r="M165" i="22"/>
  <c r="K165" i="22"/>
  <c r="J165" i="22"/>
  <c r="J164" i="22" s="1"/>
  <c r="H165" i="22"/>
  <c r="G165" i="22"/>
  <c r="F165" i="22"/>
  <c r="F164" i="22" s="1"/>
  <c r="C164" i="22" s="1"/>
  <c r="E165" i="22"/>
  <c r="D165" i="22"/>
  <c r="M164" i="22"/>
  <c r="K164" i="22"/>
  <c r="H164" i="22"/>
  <c r="G164" i="22"/>
  <c r="E164" i="22"/>
  <c r="D164" i="22"/>
  <c r="O163" i="22"/>
  <c r="L163" i="22"/>
  <c r="I163" i="22"/>
  <c r="F163" i="22"/>
  <c r="C163" i="22" s="1"/>
  <c r="O162" i="22"/>
  <c r="L162" i="22"/>
  <c r="I162" i="22"/>
  <c r="C162" i="22" s="1"/>
  <c r="F162" i="22"/>
  <c r="O161" i="22"/>
  <c r="L161" i="22"/>
  <c r="C161" i="22" s="1"/>
  <c r="I161" i="22"/>
  <c r="F161" i="22"/>
  <c r="O160" i="22"/>
  <c r="O159" i="22" s="1"/>
  <c r="L160" i="22"/>
  <c r="I160" i="22"/>
  <c r="F160" i="22"/>
  <c r="C160" i="22"/>
  <c r="N159" i="22"/>
  <c r="M159" i="22"/>
  <c r="L159" i="22"/>
  <c r="K159" i="22"/>
  <c r="J159" i="22"/>
  <c r="I159" i="22"/>
  <c r="H159" i="22"/>
  <c r="G159" i="22"/>
  <c r="F159" i="22"/>
  <c r="C159" i="22" s="1"/>
  <c r="E159" i="22"/>
  <c r="D159" i="22"/>
  <c r="O158" i="22"/>
  <c r="L158" i="22"/>
  <c r="I158" i="22"/>
  <c r="C158" i="22" s="1"/>
  <c r="F158" i="22"/>
  <c r="O157" i="22"/>
  <c r="L157" i="22"/>
  <c r="C157" i="22" s="1"/>
  <c r="I157" i="22"/>
  <c r="F157" i="22"/>
  <c r="O156" i="22"/>
  <c r="L156" i="22"/>
  <c r="I156" i="22"/>
  <c r="F156" i="22"/>
  <c r="C156" i="22"/>
  <c r="O155" i="22"/>
  <c r="L155" i="22"/>
  <c r="I155" i="22"/>
  <c r="F155" i="22"/>
  <c r="C155" i="22" s="1"/>
  <c r="O154" i="22"/>
  <c r="L154" i="22"/>
  <c r="I154" i="22"/>
  <c r="C154" i="22" s="1"/>
  <c r="F154" i="22"/>
  <c r="O153" i="22"/>
  <c r="L153" i="22"/>
  <c r="C153" i="22" s="1"/>
  <c r="I153" i="22"/>
  <c r="F153" i="22"/>
  <c r="O152" i="22"/>
  <c r="O150" i="22" s="1"/>
  <c r="L152" i="22"/>
  <c r="I152" i="22"/>
  <c r="F152" i="22"/>
  <c r="C152" i="22"/>
  <c r="O151" i="22"/>
  <c r="L151" i="22"/>
  <c r="L150" i="22" s="1"/>
  <c r="I151" i="22"/>
  <c r="F151" i="22"/>
  <c r="C151" i="22" s="1"/>
  <c r="N150" i="22"/>
  <c r="M150" i="22"/>
  <c r="K150" i="22"/>
  <c r="J150" i="22"/>
  <c r="I150" i="22"/>
  <c r="H150" i="22"/>
  <c r="G150" i="22"/>
  <c r="E150" i="22"/>
  <c r="D150" i="22"/>
  <c r="O149" i="22"/>
  <c r="L149" i="22"/>
  <c r="C149" i="22" s="1"/>
  <c r="I149" i="22"/>
  <c r="F149" i="22"/>
  <c r="O148" i="22"/>
  <c r="L148" i="22"/>
  <c r="I148" i="22"/>
  <c r="F148" i="22"/>
  <c r="C148" i="22"/>
  <c r="O147" i="22"/>
  <c r="L147" i="22"/>
  <c r="I147" i="22"/>
  <c r="F147" i="22"/>
  <c r="C147" i="22" s="1"/>
  <c r="O146" i="22"/>
  <c r="L146" i="22"/>
  <c r="I146" i="22"/>
  <c r="C146" i="22" s="1"/>
  <c r="F146" i="22"/>
  <c r="O145" i="22"/>
  <c r="L145" i="22"/>
  <c r="C145" i="22" s="1"/>
  <c r="I145" i="22"/>
  <c r="F145" i="22"/>
  <c r="O144" i="22"/>
  <c r="O143" i="22" s="1"/>
  <c r="L144" i="22"/>
  <c r="I144" i="22"/>
  <c r="F144" i="22"/>
  <c r="F143" i="22" s="1"/>
  <c r="C144" i="22"/>
  <c r="N143" i="22"/>
  <c r="M143" i="22"/>
  <c r="L143" i="22"/>
  <c r="K143" i="22"/>
  <c r="J143" i="22"/>
  <c r="H143" i="22"/>
  <c r="G143" i="22"/>
  <c r="E143" i="22"/>
  <c r="D143" i="22"/>
  <c r="O142" i="22"/>
  <c r="L142" i="22"/>
  <c r="I142" i="22"/>
  <c r="I140" i="22" s="1"/>
  <c r="F142" i="22"/>
  <c r="C142" i="22" s="1"/>
  <c r="O141" i="22"/>
  <c r="L141" i="22"/>
  <c r="C141" i="22" s="1"/>
  <c r="I141" i="22"/>
  <c r="F141" i="22"/>
  <c r="O140" i="22"/>
  <c r="N140" i="22"/>
  <c r="M140" i="22"/>
  <c r="K140" i="22"/>
  <c r="J140" i="22"/>
  <c r="H140" i="22"/>
  <c r="G140" i="22"/>
  <c r="F140" i="22"/>
  <c r="E140" i="22"/>
  <c r="D140" i="22"/>
  <c r="O139" i="22"/>
  <c r="L139" i="22"/>
  <c r="I139" i="22"/>
  <c r="F139" i="22"/>
  <c r="C139" i="22" s="1"/>
  <c r="O138" i="22"/>
  <c r="L138" i="22"/>
  <c r="I138" i="22"/>
  <c r="I135" i="22" s="1"/>
  <c r="C135" i="22" s="1"/>
  <c r="F138" i="22"/>
  <c r="C138" i="22" s="1"/>
  <c r="O137" i="22"/>
  <c r="L137" i="22"/>
  <c r="C137" i="22" s="1"/>
  <c r="I137" i="22"/>
  <c r="F137" i="22"/>
  <c r="O136" i="22"/>
  <c r="O135" i="22" s="1"/>
  <c r="L136" i="22"/>
  <c r="I136" i="22"/>
  <c r="F136" i="22"/>
  <c r="C136" i="22"/>
  <c r="N135" i="22"/>
  <c r="M135" i="22"/>
  <c r="L135" i="22"/>
  <c r="K135" i="22"/>
  <c r="J135" i="22"/>
  <c r="H135" i="22"/>
  <c r="G135" i="22"/>
  <c r="F135" i="22"/>
  <c r="E135" i="22"/>
  <c r="D135" i="22"/>
  <c r="O134" i="22"/>
  <c r="L134" i="22"/>
  <c r="I134" i="22"/>
  <c r="F134" i="22"/>
  <c r="C134" i="22" s="1"/>
  <c r="O133" i="22"/>
  <c r="L133" i="22"/>
  <c r="L130" i="22" s="1"/>
  <c r="I133" i="22"/>
  <c r="F133" i="22"/>
  <c r="O132" i="22"/>
  <c r="O130" i="22" s="1"/>
  <c r="O129" i="22" s="1"/>
  <c r="L132" i="22"/>
  <c r="I132" i="22"/>
  <c r="D132" i="22"/>
  <c r="D130" i="22" s="1"/>
  <c r="D129" i="22" s="1"/>
  <c r="O131" i="22"/>
  <c r="L131" i="22"/>
  <c r="I131" i="22"/>
  <c r="I130" i="22" s="1"/>
  <c r="F131" i="22"/>
  <c r="C131" i="22" s="1"/>
  <c r="N130" i="22"/>
  <c r="N129" i="22" s="1"/>
  <c r="M130" i="22"/>
  <c r="K130" i="22"/>
  <c r="J130" i="22"/>
  <c r="J129" i="22" s="1"/>
  <c r="H130" i="22"/>
  <c r="G130" i="22"/>
  <c r="E130" i="22"/>
  <c r="M129" i="22"/>
  <c r="K129" i="22"/>
  <c r="H129" i="22"/>
  <c r="G129" i="22"/>
  <c r="E129" i="22"/>
  <c r="O128" i="22"/>
  <c r="L128" i="22"/>
  <c r="L127" i="22" s="1"/>
  <c r="I128" i="22"/>
  <c r="F128" i="22"/>
  <c r="C128" i="22" s="1"/>
  <c r="O127" i="22"/>
  <c r="N127" i="22"/>
  <c r="M127" i="22"/>
  <c r="K127" i="22"/>
  <c r="J127" i="22"/>
  <c r="I127" i="22"/>
  <c r="H127" i="22"/>
  <c r="G127" i="22"/>
  <c r="E127" i="22"/>
  <c r="D127" i="22"/>
  <c r="O126" i="22"/>
  <c r="L126" i="22"/>
  <c r="I126" i="22"/>
  <c r="F126" i="22"/>
  <c r="C126" i="22" s="1"/>
  <c r="O125" i="22"/>
  <c r="L125" i="22"/>
  <c r="I125" i="22"/>
  <c r="F125" i="22"/>
  <c r="C125" i="22"/>
  <c r="O124" i="22"/>
  <c r="L124" i="22"/>
  <c r="I124" i="22"/>
  <c r="F124" i="22"/>
  <c r="C124" i="22" s="1"/>
  <c r="O123" i="22"/>
  <c r="L123" i="22"/>
  <c r="I123" i="22"/>
  <c r="C123" i="22" s="1"/>
  <c r="F123" i="22"/>
  <c r="O122" i="22"/>
  <c r="L122" i="22"/>
  <c r="L121" i="22" s="1"/>
  <c r="I122" i="22"/>
  <c r="F122" i="22"/>
  <c r="F121" i="22" s="1"/>
  <c r="O121" i="22"/>
  <c r="N121" i="22"/>
  <c r="M121" i="22"/>
  <c r="K121" i="22"/>
  <c r="J121" i="22"/>
  <c r="I121" i="22"/>
  <c r="H121" i="22"/>
  <c r="G121" i="22"/>
  <c r="E121" i="22"/>
  <c r="D121" i="22"/>
  <c r="O120" i="22"/>
  <c r="L120" i="22"/>
  <c r="I120" i="22"/>
  <c r="F120" i="22"/>
  <c r="C120" i="22" s="1"/>
  <c r="O119" i="22"/>
  <c r="L119" i="22"/>
  <c r="I119" i="22"/>
  <c r="F119" i="22"/>
  <c r="C119" i="22"/>
  <c r="O118" i="22"/>
  <c r="L118" i="22"/>
  <c r="I118" i="22"/>
  <c r="F118" i="22"/>
  <c r="C118" i="22" s="1"/>
  <c r="O117" i="22"/>
  <c r="L117" i="22"/>
  <c r="I117" i="22"/>
  <c r="F117" i="22"/>
  <c r="C117" i="22"/>
  <c r="O116" i="22"/>
  <c r="L116" i="22"/>
  <c r="L115" i="22" s="1"/>
  <c r="C115" i="22" s="1"/>
  <c r="I116" i="22"/>
  <c r="F116" i="22"/>
  <c r="C116" i="22" s="1"/>
  <c r="O115" i="22"/>
  <c r="N115" i="22"/>
  <c r="M115" i="22"/>
  <c r="K115" i="22"/>
  <c r="J115" i="22"/>
  <c r="I115" i="22"/>
  <c r="H115" i="22"/>
  <c r="G115" i="22"/>
  <c r="F115" i="22"/>
  <c r="E115" i="22"/>
  <c r="D115" i="22"/>
  <c r="O114" i="22"/>
  <c r="L114" i="22"/>
  <c r="I114" i="22"/>
  <c r="F114" i="22"/>
  <c r="C114" i="22" s="1"/>
  <c r="O113" i="22"/>
  <c r="L113" i="22"/>
  <c r="I113" i="22"/>
  <c r="C113" i="22" s="1"/>
  <c r="F113" i="22"/>
  <c r="O112" i="22"/>
  <c r="L112" i="22"/>
  <c r="I112" i="22"/>
  <c r="F112" i="22"/>
  <c r="D112" i="22"/>
  <c r="C112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O110" i="22"/>
  <c r="L110" i="22"/>
  <c r="I110" i="22"/>
  <c r="F110" i="22"/>
  <c r="C110" i="22" s="1"/>
  <c r="O109" i="22"/>
  <c r="L109" i="22"/>
  <c r="I109" i="22"/>
  <c r="F109" i="22"/>
  <c r="C109" i="22" s="1"/>
  <c r="O108" i="22"/>
  <c r="L108" i="22"/>
  <c r="I108" i="22"/>
  <c r="F108" i="22"/>
  <c r="C108" i="22"/>
  <c r="O107" i="22"/>
  <c r="L107" i="22"/>
  <c r="I107" i="22"/>
  <c r="F107" i="22"/>
  <c r="C107" i="22" s="1"/>
  <c r="O106" i="22"/>
  <c r="L106" i="22"/>
  <c r="I106" i="22"/>
  <c r="F106" i="22"/>
  <c r="C106" i="22" s="1"/>
  <c r="O105" i="22"/>
  <c r="L105" i="22"/>
  <c r="I105" i="22"/>
  <c r="F105" i="22"/>
  <c r="C105" i="22" s="1"/>
  <c r="O104" i="22"/>
  <c r="L104" i="22"/>
  <c r="I104" i="22"/>
  <c r="F104" i="22"/>
  <c r="C104" i="22"/>
  <c r="O103" i="22"/>
  <c r="O102" i="22" s="1"/>
  <c r="O82" i="22" s="1"/>
  <c r="L103" i="22"/>
  <c r="I103" i="22"/>
  <c r="F103" i="22"/>
  <c r="F102" i="22" s="1"/>
  <c r="N102" i="22"/>
  <c r="M102" i="22"/>
  <c r="L102" i="22"/>
  <c r="K102" i="22"/>
  <c r="J102" i="22"/>
  <c r="I102" i="22"/>
  <c r="H102" i="22"/>
  <c r="G102" i="22"/>
  <c r="E102" i="22"/>
  <c r="D102" i="22"/>
  <c r="O101" i="22"/>
  <c r="L101" i="22"/>
  <c r="I101" i="22"/>
  <c r="F101" i="22"/>
  <c r="C101" i="22" s="1"/>
  <c r="O100" i="22"/>
  <c r="L100" i="22"/>
  <c r="I100" i="22"/>
  <c r="F100" i="22"/>
  <c r="C100" i="22"/>
  <c r="O99" i="22"/>
  <c r="L99" i="22"/>
  <c r="I99" i="22"/>
  <c r="F99" i="22"/>
  <c r="C99" i="22" s="1"/>
  <c r="O98" i="22"/>
  <c r="L98" i="22"/>
  <c r="I98" i="22"/>
  <c r="F98" i="22"/>
  <c r="C98" i="22" s="1"/>
  <c r="O97" i="22"/>
  <c r="L97" i="22"/>
  <c r="I97" i="22"/>
  <c r="F97" i="22"/>
  <c r="C97" i="22" s="1"/>
  <c r="O96" i="22"/>
  <c r="L96" i="22"/>
  <c r="I96" i="22"/>
  <c r="F96" i="22"/>
  <c r="C96" i="22"/>
  <c r="O95" i="22"/>
  <c r="L95" i="22"/>
  <c r="I95" i="22"/>
  <c r="F95" i="22"/>
  <c r="F94" i="22" s="1"/>
  <c r="C94" i="22" s="1"/>
  <c r="O94" i="22"/>
  <c r="N94" i="22"/>
  <c r="M94" i="22"/>
  <c r="L94" i="22"/>
  <c r="K94" i="22"/>
  <c r="J94" i="22"/>
  <c r="I94" i="22"/>
  <c r="H94" i="22"/>
  <c r="G94" i="22"/>
  <c r="E94" i="22"/>
  <c r="D94" i="22"/>
  <c r="O93" i="22"/>
  <c r="L93" i="22"/>
  <c r="I93" i="22"/>
  <c r="F93" i="22"/>
  <c r="C93" i="22" s="1"/>
  <c r="O92" i="22"/>
  <c r="L92" i="22"/>
  <c r="I92" i="22"/>
  <c r="F92" i="22"/>
  <c r="C92" i="22"/>
  <c r="O91" i="22"/>
  <c r="L91" i="22"/>
  <c r="J91" i="22"/>
  <c r="I91" i="22"/>
  <c r="D91" i="22"/>
  <c r="F91" i="22" s="1"/>
  <c r="O90" i="22"/>
  <c r="L90" i="22"/>
  <c r="I90" i="22"/>
  <c r="F90" i="22"/>
  <c r="C90" i="22"/>
  <c r="O89" i="22"/>
  <c r="O88" i="22" s="1"/>
  <c r="L89" i="22"/>
  <c r="I89" i="22"/>
  <c r="F89" i="22"/>
  <c r="C89" i="22" s="1"/>
  <c r="D89" i="22"/>
  <c r="N88" i="22"/>
  <c r="M88" i="22"/>
  <c r="L88" i="22"/>
  <c r="K88" i="22"/>
  <c r="J88" i="22"/>
  <c r="I88" i="22"/>
  <c r="H88" i="22"/>
  <c r="G88" i="22"/>
  <c r="E88" i="22"/>
  <c r="D88" i="22"/>
  <c r="O87" i="22"/>
  <c r="L87" i="22"/>
  <c r="I87" i="22"/>
  <c r="F87" i="22"/>
  <c r="C87" i="22"/>
  <c r="O86" i="22"/>
  <c r="L86" i="22"/>
  <c r="I86" i="22"/>
  <c r="F86" i="22"/>
  <c r="C86" i="22" s="1"/>
  <c r="O85" i="22"/>
  <c r="L85" i="22"/>
  <c r="I85" i="22"/>
  <c r="C85" i="22" s="1"/>
  <c r="F85" i="22"/>
  <c r="O84" i="22"/>
  <c r="L84" i="22"/>
  <c r="I84" i="22"/>
  <c r="F84" i="22"/>
  <c r="C84" i="22" s="1"/>
  <c r="O83" i="22"/>
  <c r="N83" i="22"/>
  <c r="M83" i="22"/>
  <c r="M82" i="22" s="1"/>
  <c r="L83" i="22"/>
  <c r="L82" i="22" s="1"/>
  <c r="K83" i="22"/>
  <c r="J83" i="22"/>
  <c r="I83" i="22"/>
  <c r="I82" i="22" s="1"/>
  <c r="H83" i="22"/>
  <c r="H82" i="22" s="1"/>
  <c r="G83" i="22"/>
  <c r="E83" i="22"/>
  <c r="E82" i="22" s="1"/>
  <c r="D83" i="22"/>
  <c r="D82" i="22" s="1"/>
  <c r="N82" i="22"/>
  <c r="K82" i="22"/>
  <c r="J82" i="22"/>
  <c r="G82" i="22"/>
  <c r="O81" i="22"/>
  <c r="L81" i="22"/>
  <c r="I81" i="22"/>
  <c r="F81" i="22"/>
  <c r="C81" i="22"/>
  <c r="O80" i="22"/>
  <c r="O79" i="22" s="1"/>
  <c r="L80" i="22"/>
  <c r="I80" i="22"/>
  <c r="F80" i="22"/>
  <c r="C80" i="22" s="1"/>
  <c r="N79" i="22"/>
  <c r="M79" i="22"/>
  <c r="L79" i="22"/>
  <c r="K79" i="22"/>
  <c r="J79" i="22"/>
  <c r="I79" i="22"/>
  <c r="H79" i="22"/>
  <c r="G79" i="22"/>
  <c r="E79" i="22"/>
  <c r="D79" i="22"/>
  <c r="O78" i="22"/>
  <c r="L78" i="22"/>
  <c r="I78" i="22"/>
  <c r="I76" i="22" s="1"/>
  <c r="F78" i="22"/>
  <c r="C78" i="22" s="1"/>
  <c r="O77" i="22"/>
  <c r="O76" i="22" s="1"/>
  <c r="O75" i="22" s="1"/>
  <c r="O74" i="22" s="1"/>
  <c r="L77" i="22"/>
  <c r="I77" i="22"/>
  <c r="F77" i="22"/>
  <c r="C77" i="22"/>
  <c r="N76" i="22"/>
  <c r="M76" i="22"/>
  <c r="L76" i="22"/>
  <c r="L75" i="22" s="1"/>
  <c r="K76" i="22"/>
  <c r="K75" i="22" s="1"/>
  <c r="K74" i="22" s="1"/>
  <c r="J76" i="22"/>
  <c r="H76" i="22"/>
  <c r="H75" i="22" s="1"/>
  <c r="G76" i="22"/>
  <c r="G75" i="22" s="1"/>
  <c r="G74" i="22" s="1"/>
  <c r="F76" i="22"/>
  <c r="E76" i="22"/>
  <c r="D76" i="22"/>
  <c r="D75" i="22" s="1"/>
  <c r="N75" i="22"/>
  <c r="M75" i="22"/>
  <c r="M74" i="22" s="1"/>
  <c r="J75" i="22"/>
  <c r="E75" i="22"/>
  <c r="E74" i="22" s="1"/>
  <c r="N74" i="22"/>
  <c r="J74" i="22"/>
  <c r="O73" i="22"/>
  <c r="L73" i="22"/>
  <c r="I73" i="22"/>
  <c r="F73" i="22"/>
  <c r="C73" i="22"/>
  <c r="O72" i="22"/>
  <c r="L72" i="22"/>
  <c r="I72" i="22"/>
  <c r="F72" i="22"/>
  <c r="C72" i="22" s="1"/>
  <c r="O71" i="22"/>
  <c r="L71" i="22"/>
  <c r="I71" i="22"/>
  <c r="F71" i="22"/>
  <c r="C71" i="22" s="1"/>
  <c r="O70" i="22"/>
  <c r="L70" i="22"/>
  <c r="I70" i="22"/>
  <c r="C70" i="22" s="1"/>
  <c r="F70" i="22"/>
  <c r="O69" i="22"/>
  <c r="O68" i="22" s="1"/>
  <c r="O66" i="22" s="1"/>
  <c r="L69" i="22"/>
  <c r="I69" i="22"/>
  <c r="F69" i="22"/>
  <c r="C69" i="22"/>
  <c r="N68" i="22"/>
  <c r="M68" i="22"/>
  <c r="L68" i="22"/>
  <c r="L66" i="22" s="1"/>
  <c r="K68" i="22"/>
  <c r="J68" i="22"/>
  <c r="H68" i="22"/>
  <c r="H66" i="22" s="1"/>
  <c r="G68" i="22"/>
  <c r="E68" i="22"/>
  <c r="D68" i="22"/>
  <c r="D66" i="22" s="1"/>
  <c r="O67" i="22"/>
  <c r="L67" i="22"/>
  <c r="I67" i="22"/>
  <c r="G67" i="22"/>
  <c r="F67" i="22"/>
  <c r="N66" i="22"/>
  <c r="N52" i="22" s="1"/>
  <c r="N51" i="22" s="1"/>
  <c r="N50" i="22" s="1"/>
  <c r="M66" i="22"/>
  <c r="K66" i="22"/>
  <c r="J66" i="22"/>
  <c r="J52" i="22" s="1"/>
  <c r="J51" i="22" s="1"/>
  <c r="J50" i="22" s="1"/>
  <c r="J49" i="22" s="1"/>
  <c r="G66" i="22"/>
  <c r="E66" i="22"/>
  <c r="O65" i="22"/>
  <c r="L65" i="22"/>
  <c r="I65" i="22"/>
  <c r="F65" i="22"/>
  <c r="C65" i="22" s="1"/>
  <c r="O64" i="22"/>
  <c r="L64" i="22"/>
  <c r="I64" i="22"/>
  <c r="C64" i="22" s="1"/>
  <c r="G64" i="22"/>
  <c r="G57" i="22" s="1"/>
  <c r="G53" i="22" s="1"/>
  <c r="G52" i="22" s="1"/>
  <c r="G51" i="22" s="1"/>
  <c r="G50" i="22" s="1"/>
  <c r="F64" i="22"/>
  <c r="O63" i="22"/>
  <c r="L63" i="22"/>
  <c r="I63" i="22"/>
  <c r="F63" i="22"/>
  <c r="C63" i="22"/>
  <c r="O62" i="22"/>
  <c r="L62" i="22"/>
  <c r="I62" i="22"/>
  <c r="F62" i="22"/>
  <c r="C62" i="22" s="1"/>
  <c r="O61" i="22"/>
  <c r="L61" i="22"/>
  <c r="I61" i="22"/>
  <c r="F61" i="22"/>
  <c r="C61" i="22" s="1"/>
  <c r="O60" i="22"/>
  <c r="L60" i="22"/>
  <c r="L57" i="22" s="1"/>
  <c r="I60" i="22"/>
  <c r="C60" i="22" s="1"/>
  <c r="F60" i="22"/>
  <c r="O59" i="22"/>
  <c r="L59" i="22"/>
  <c r="I59" i="22"/>
  <c r="F59" i="22"/>
  <c r="C59" i="22"/>
  <c r="O58" i="22"/>
  <c r="O57" i="22" s="1"/>
  <c r="L58" i="22"/>
  <c r="I58" i="22"/>
  <c r="F58" i="22"/>
  <c r="C58" i="22" s="1"/>
  <c r="N57" i="22"/>
  <c r="M57" i="22"/>
  <c r="M53" i="22" s="1"/>
  <c r="M52" i="22" s="1"/>
  <c r="K57" i="22"/>
  <c r="J57" i="22"/>
  <c r="I57" i="22"/>
  <c r="H57" i="22"/>
  <c r="E57" i="22"/>
  <c r="E53" i="22" s="1"/>
  <c r="E52" i="22" s="1"/>
  <c r="E51" i="22" s="1"/>
  <c r="E50" i="22" s="1"/>
  <c r="D57" i="22"/>
  <c r="O56" i="22"/>
  <c r="L56" i="22"/>
  <c r="I56" i="22"/>
  <c r="F56" i="22"/>
  <c r="C56" i="22" s="1"/>
  <c r="O55" i="22"/>
  <c r="O54" i="22" s="1"/>
  <c r="O53" i="22" s="1"/>
  <c r="O52" i="22" s="1"/>
  <c r="L55" i="22"/>
  <c r="L54" i="22" s="1"/>
  <c r="I55" i="22"/>
  <c r="F55" i="22"/>
  <c r="C55" i="22"/>
  <c r="J54" i="22"/>
  <c r="I54" i="22"/>
  <c r="I53" i="22" s="1"/>
  <c r="G54" i="22"/>
  <c r="F54" i="22"/>
  <c r="D54" i="22"/>
  <c r="N53" i="22"/>
  <c r="K53" i="22"/>
  <c r="K52" i="22" s="1"/>
  <c r="K51" i="22" s="1"/>
  <c r="K50" i="22" s="1"/>
  <c r="J53" i="22"/>
  <c r="H53" i="22"/>
  <c r="D53" i="22"/>
  <c r="D52" i="22" s="1"/>
  <c r="O46" i="22"/>
  <c r="C46" i="22" s="1"/>
  <c r="O45" i="22"/>
  <c r="C45" i="22" s="1"/>
  <c r="N44" i="22"/>
  <c r="M44" i="22"/>
  <c r="M20" i="22" s="1"/>
  <c r="L43" i="22"/>
  <c r="I43" i="22"/>
  <c r="F43" i="22"/>
  <c r="C43" i="22" s="1"/>
  <c r="L42" i="22"/>
  <c r="K42" i="22"/>
  <c r="J42" i="22"/>
  <c r="I42" i="22"/>
  <c r="H42" i="22"/>
  <c r="G42" i="22"/>
  <c r="F42" i="22"/>
  <c r="C42" i="22" s="1"/>
  <c r="E42" i="22"/>
  <c r="D42" i="22"/>
  <c r="F41" i="22"/>
  <c r="C41" i="22" s="1"/>
  <c r="J40" i="22"/>
  <c r="L40" i="22" s="1"/>
  <c r="C40" i="22" s="1"/>
  <c r="L39" i="22"/>
  <c r="C39" i="22" s="1"/>
  <c r="L38" i="22"/>
  <c r="C38" i="22"/>
  <c r="L37" i="22"/>
  <c r="C37" i="22" s="1"/>
  <c r="K36" i="22"/>
  <c r="J36" i="22"/>
  <c r="K35" i="22"/>
  <c r="K33" i="22" s="1"/>
  <c r="K26" i="22" s="1"/>
  <c r="L34" i="22"/>
  <c r="C34" i="22"/>
  <c r="J33" i="22"/>
  <c r="L32" i="22"/>
  <c r="C32" i="22" s="1"/>
  <c r="K31" i="22"/>
  <c r="J31" i="22"/>
  <c r="J26" i="22" s="1"/>
  <c r="L30" i="22"/>
  <c r="C30" i="22" s="1"/>
  <c r="L29" i="22"/>
  <c r="C29" i="22" s="1"/>
  <c r="L28" i="22"/>
  <c r="C28" i="22" s="1"/>
  <c r="L27" i="22"/>
  <c r="C27" i="22" s="1"/>
  <c r="K27" i="22"/>
  <c r="J27" i="22"/>
  <c r="F25" i="22"/>
  <c r="C25" i="22" s="1"/>
  <c r="I24" i="22"/>
  <c r="O23" i="22"/>
  <c r="L23" i="22"/>
  <c r="I23" i="22"/>
  <c r="F23" i="22"/>
  <c r="C23" i="22" s="1"/>
  <c r="O22" i="22"/>
  <c r="L22" i="22"/>
  <c r="L21" i="22" s="1"/>
  <c r="I22" i="22"/>
  <c r="I21" i="22" s="1"/>
  <c r="F22" i="22"/>
  <c r="C22" i="22" s="1"/>
  <c r="O21" i="22"/>
  <c r="O287" i="22" s="1"/>
  <c r="N21" i="22"/>
  <c r="N287" i="22" s="1"/>
  <c r="N286" i="22" s="1"/>
  <c r="M21" i="22"/>
  <c r="M287" i="22" s="1"/>
  <c r="M286" i="22" s="1"/>
  <c r="K21" i="22"/>
  <c r="K287" i="22" s="1"/>
  <c r="K286" i="22" s="1"/>
  <c r="J21" i="22"/>
  <c r="J287" i="22" s="1"/>
  <c r="J286" i="22" s="1"/>
  <c r="H21" i="22"/>
  <c r="H287" i="22" s="1"/>
  <c r="H286" i="22" s="1"/>
  <c r="G21" i="22"/>
  <c r="G287" i="22" s="1"/>
  <c r="G286" i="22" s="1"/>
  <c r="F21" i="22"/>
  <c r="F287" i="22" s="1"/>
  <c r="E21" i="22"/>
  <c r="E287" i="22" s="1"/>
  <c r="E286" i="22" s="1"/>
  <c r="D21" i="22"/>
  <c r="D287" i="22" s="1"/>
  <c r="D286" i="22" s="1"/>
  <c r="H20" i="22"/>
  <c r="E20" i="22"/>
  <c r="G49" i="21"/>
  <c r="E48" i="21"/>
  <c r="G48" i="21" s="1"/>
  <c r="G47" i="21"/>
  <c r="G46" i="21"/>
  <c r="E46" i="21"/>
  <c r="G45" i="21"/>
  <c r="E45" i="21"/>
  <c r="E38" i="21" s="1"/>
  <c r="G44" i="21"/>
  <c r="E44" i="21"/>
  <c r="G43" i="21"/>
  <c r="G42" i="21"/>
  <c r="G41" i="21"/>
  <c r="G40" i="21"/>
  <c r="G39" i="21"/>
  <c r="G38" i="21" s="1"/>
  <c r="F38" i="21"/>
  <c r="G32" i="21"/>
  <c r="G31" i="21"/>
  <c r="G30" i="21"/>
  <c r="E30" i="21"/>
  <c r="G29" i="21"/>
  <c r="G28" i="21"/>
  <c r="G27" i="21"/>
  <c r="G26" i="21"/>
  <c r="G25" i="21"/>
  <c r="G24" i="21"/>
  <c r="E24" i="21"/>
  <c r="E23" i="21"/>
  <c r="G23" i="21" s="1"/>
  <c r="G22" i="21"/>
  <c r="E22" i="21"/>
  <c r="E21" i="21"/>
  <c r="G21" i="21" s="1"/>
  <c r="G20" i="21"/>
  <c r="G19" i="21"/>
  <c r="G18" i="21"/>
  <c r="G17" i="21"/>
  <c r="G16" i="21"/>
  <c r="E16" i="21"/>
  <c r="G15" i="21"/>
  <c r="G14" i="21"/>
  <c r="G13" i="21" s="1"/>
  <c r="F14" i="21"/>
  <c r="F13" i="21" s="1"/>
  <c r="E13" i="21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F13" i="20"/>
  <c r="E13" i="20"/>
  <c r="G62" i="19"/>
  <c r="G61" i="19"/>
  <c r="G60" i="19"/>
  <c r="G59" i="19"/>
  <c r="G58" i="19"/>
  <c r="G57" i="19"/>
  <c r="G56" i="19"/>
  <c r="G55" i="19" s="1"/>
  <c r="F55" i="19"/>
  <c r="E55" i="19"/>
  <c r="G50" i="19"/>
  <c r="G49" i="19"/>
  <c r="G48" i="19"/>
  <c r="G47" i="19"/>
  <c r="G46" i="19"/>
  <c r="G45" i="19"/>
  <c r="G44" i="19"/>
  <c r="G43" i="19"/>
  <c r="G42" i="19"/>
  <c r="G41" i="19"/>
  <c r="G40" i="19"/>
  <c r="G38" i="19"/>
  <c r="G37" i="19"/>
  <c r="G36" i="19"/>
  <c r="E36" i="19"/>
  <c r="G35" i="19"/>
  <c r="G33" i="19" s="1"/>
  <c r="F33" i="19"/>
  <c r="E33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F12" i="19"/>
  <c r="E12" i="19"/>
  <c r="G146" i="18"/>
  <c r="G145" i="18"/>
  <c r="G142" i="18" s="1"/>
  <c r="G144" i="18"/>
  <c r="G143" i="18"/>
  <c r="F142" i="18"/>
  <c r="E142" i="18"/>
  <c r="G137" i="18"/>
  <c r="G136" i="18"/>
  <c r="G135" i="18"/>
  <c r="G134" i="18"/>
  <c r="G133" i="18"/>
  <c r="G132" i="18"/>
  <c r="G131" i="18"/>
  <c r="G130" i="18" s="1"/>
  <c r="F130" i="18"/>
  <c r="E130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F101" i="18"/>
  <c r="E101" i="18"/>
  <c r="G96" i="18"/>
  <c r="G95" i="18"/>
  <c r="G94" i="18"/>
  <c r="G93" i="18"/>
  <c r="G92" i="18"/>
  <c r="G91" i="18"/>
  <c r="G90" i="18"/>
  <c r="G89" i="18"/>
  <c r="G88" i="18"/>
  <c r="G87" i="18"/>
  <c r="G86" i="18" s="1"/>
  <c r="F86" i="18"/>
  <c r="E86" i="18"/>
  <c r="G81" i="18"/>
  <c r="G80" i="18"/>
  <c r="G79" i="18"/>
  <c r="G78" i="18" s="1"/>
  <c r="F78" i="18"/>
  <c r="E78" i="18"/>
  <c r="G73" i="18"/>
  <c r="G72" i="18"/>
  <c r="G71" i="18"/>
  <c r="F71" i="18"/>
  <c r="E71" i="18"/>
  <c r="G66" i="18"/>
  <c r="G65" i="18"/>
  <c r="G64" i="18" s="1"/>
  <c r="F64" i="18"/>
  <c r="E64" i="18"/>
  <c r="G59" i="18"/>
  <c r="G58" i="18"/>
  <c r="G57" i="18"/>
  <c r="G56" i="18"/>
  <c r="G55" i="18"/>
  <c r="G53" i="18" s="1"/>
  <c r="G54" i="18"/>
  <c r="F53" i="18"/>
  <c r="E53" i="18"/>
  <c r="G48" i="18"/>
  <c r="G47" i="18"/>
  <c r="G46" i="18"/>
  <c r="G45" i="18"/>
  <c r="G44" i="18"/>
  <c r="G43" i="18"/>
  <c r="G42" i="18"/>
  <c r="G41" i="18"/>
  <c r="F41" i="18"/>
  <c r="G40" i="18"/>
  <c r="G39" i="18"/>
  <c r="G38" i="18"/>
  <c r="G37" i="18"/>
  <c r="G36" i="18"/>
  <c r="G35" i="18" s="1"/>
  <c r="F35" i="18"/>
  <c r="E35" i="18"/>
  <c r="G30" i="18"/>
  <c r="G29" i="18" s="1"/>
  <c r="F29" i="18"/>
  <c r="E29" i="18"/>
  <c r="G24" i="18"/>
  <c r="G23" i="18"/>
  <c r="G22" i="18"/>
  <c r="F22" i="18"/>
  <c r="E22" i="18"/>
  <c r="G17" i="18"/>
  <c r="G16" i="18"/>
  <c r="G13" i="18" s="1"/>
  <c r="G15" i="18"/>
  <c r="G14" i="18"/>
  <c r="F13" i="18"/>
  <c r="E13" i="18"/>
  <c r="G22" i="17"/>
  <c r="G21" i="17"/>
  <c r="G20" i="17"/>
  <c r="G19" i="17"/>
  <c r="G18" i="17"/>
  <c r="G17" i="17"/>
  <c r="G16" i="17"/>
  <c r="G15" i="17"/>
  <c r="G14" i="17"/>
  <c r="G13" i="17" s="1"/>
  <c r="F13" i="17"/>
  <c r="E13" i="17"/>
  <c r="O296" i="16"/>
  <c r="L296" i="16"/>
  <c r="I296" i="16"/>
  <c r="C296" i="16" s="1"/>
  <c r="F296" i="16"/>
  <c r="O295" i="16"/>
  <c r="L295" i="16"/>
  <c r="C295" i="16" s="1"/>
  <c r="I295" i="16"/>
  <c r="F295" i="16"/>
  <c r="O294" i="16"/>
  <c r="L294" i="16"/>
  <c r="I294" i="16"/>
  <c r="F294" i="16"/>
  <c r="C294" i="16"/>
  <c r="O293" i="16"/>
  <c r="L293" i="16"/>
  <c r="I293" i="16"/>
  <c r="F293" i="16"/>
  <c r="C293" i="16" s="1"/>
  <c r="O292" i="16"/>
  <c r="L292" i="16"/>
  <c r="I292" i="16"/>
  <c r="C292" i="16" s="1"/>
  <c r="F292" i="16"/>
  <c r="O291" i="16"/>
  <c r="L291" i="16"/>
  <c r="I291" i="16"/>
  <c r="F291" i="16"/>
  <c r="C291" i="16"/>
  <c r="O290" i="16"/>
  <c r="L290" i="16"/>
  <c r="I290" i="16"/>
  <c r="F290" i="16"/>
  <c r="C290" i="16"/>
  <c r="O289" i="16"/>
  <c r="L289" i="16"/>
  <c r="I289" i="16"/>
  <c r="F289" i="16"/>
  <c r="C289" i="16" s="1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O283" i="16"/>
  <c r="L283" i="16"/>
  <c r="I283" i="16"/>
  <c r="F283" i="16"/>
  <c r="C283" i="16" s="1"/>
  <c r="O282" i="16"/>
  <c r="L282" i="16"/>
  <c r="I282" i="16"/>
  <c r="F282" i="16"/>
  <c r="C282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C281" i="16"/>
  <c r="O280" i="16"/>
  <c r="L280" i="16"/>
  <c r="I280" i="16"/>
  <c r="F280" i="16"/>
  <c r="C280" i="16" s="1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C279" i="16"/>
  <c r="O278" i="16"/>
  <c r="L278" i="16"/>
  <c r="I278" i="16"/>
  <c r="F278" i="16"/>
  <c r="C278" i="16" s="1"/>
  <c r="O277" i="16"/>
  <c r="L277" i="16"/>
  <c r="I277" i="16"/>
  <c r="F277" i="16"/>
  <c r="C277" i="16" s="1"/>
  <c r="O276" i="16"/>
  <c r="L276" i="16"/>
  <c r="L275" i="16" s="1"/>
  <c r="C275" i="16" s="1"/>
  <c r="I276" i="16"/>
  <c r="F276" i="16"/>
  <c r="C276" i="16" s="1"/>
  <c r="O275" i="16"/>
  <c r="N275" i="16"/>
  <c r="M275" i="16"/>
  <c r="K275" i="16"/>
  <c r="J275" i="16"/>
  <c r="I275" i="16"/>
  <c r="H275" i="16"/>
  <c r="G275" i="16"/>
  <c r="F275" i="16"/>
  <c r="E275" i="16"/>
  <c r="D275" i="16"/>
  <c r="O274" i="16"/>
  <c r="L274" i="16"/>
  <c r="I274" i="16"/>
  <c r="F274" i="16"/>
  <c r="C274" i="16" s="1"/>
  <c r="O273" i="16"/>
  <c r="L273" i="16"/>
  <c r="I273" i="16"/>
  <c r="F273" i="16"/>
  <c r="O272" i="16"/>
  <c r="L272" i="16"/>
  <c r="L271" i="16" s="1"/>
  <c r="I272" i="16"/>
  <c r="F272" i="16"/>
  <c r="O271" i="16"/>
  <c r="N271" i="16"/>
  <c r="M271" i="16"/>
  <c r="K271" i="16"/>
  <c r="J271" i="16"/>
  <c r="I271" i="16"/>
  <c r="H271" i="16"/>
  <c r="G271" i="16"/>
  <c r="F271" i="16"/>
  <c r="E271" i="16"/>
  <c r="D271" i="16"/>
  <c r="O270" i="16"/>
  <c r="O269" i="16" s="1"/>
  <c r="O268" i="16" s="1"/>
  <c r="L270" i="16"/>
  <c r="I270" i="16"/>
  <c r="I269" i="16" s="1"/>
  <c r="I268" i="16" s="1"/>
  <c r="F270" i="16"/>
  <c r="C270" i="16"/>
  <c r="F269" i="16"/>
  <c r="F268" i="16" s="1"/>
  <c r="E269" i="16"/>
  <c r="E268" i="16" s="1"/>
  <c r="D269" i="16"/>
  <c r="D268" i="16" s="1"/>
  <c r="N268" i="16"/>
  <c r="M268" i="16"/>
  <c r="K268" i="16"/>
  <c r="J268" i="16"/>
  <c r="H268" i="16"/>
  <c r="G268" i="16"/>
  <c r="O267" i="16"/>
  <c r="L267" i="16"/>
  <c r="I267" i="16"/>
  <c r="F267" i="16"/>
  <c r="C267" i="16" s="1"/>
  <c r="O266" i="16"/>
  <c r="L266" i="16"/>
  <c r="I266" i="16"/>
  <c r="F266" i="16"/>
  <c r="C266" i="16" s="1"/>
  <c r="O265" i="16"/>
  <c r="L265" i="16"/>
  <c r="I265" i="16"/>
  <c r="F265" i="16"/>
  <c r="C265" i="16" s="1"/>
  <c r="O264" i="16"/>
  <c r="O263" i="16" s="1"/>
  <c r="L264" i="16"/>
  <c r="I264" i="16"/>
  <c r="I263" i="16" s="1"/>
  <c r="F264" i="16"/>
  <c r="C264" i="16"/>
  <c r="N263" i="16"/>
  <c r="M263" i="16"/>
  <c r="L263" i="16"/>
  <c r="K263" i="16"/>
  <c r="J263" i="16"/>
  <c r="H263" i="16"/>
  <c r="G263" i="16"/>
  <c r="E263" i="16"/>
  <c r="D263" i="16"/>
  <c r="O262" i="16"/>
  <c r="L262" i="16"/>
  <c r="I262" i="16"/>
  <c r="F262" i="16"/>
  <c r="C262" i="16" s="1"/>
  <c r="O261" i="16"/>
  <c r="L261" i="16"/>
  <c r="I261" i="16"/>
  <c r="F261" i="16"/>
  <c r="C261" i="16" s="1"/>
  <c r="O260" i="16"/>
  <c r="O259" i="16" s="1"/>
  <c r="L260" i="16"/>
  <c r="I260" i="16"/>
  <c r="I259" i="16" s="1"/>
  <c r="I258" i="16" s="1"/>
  <c r="F260" i="16"/>
  <c r="C260" i="16"/>
  <c r="N259" i="16"/>
  <c r="N258" i="16" s="1"/>
  <c r="M259" i="16"/>
  <c r="L259" i="16"/>
  <c r="L258" i="16" s="1"/>
  <c r="K259" i="16"/>
  <c r="K258" i="16" s="1"/>
  <c r="J259" i="16"/>
  <c r="J258" i="16" s="1"/>
  <c r="H259" i="16"/>
  <c r="H258" i="16" s="1"/>
  <c r="G259" i="16"/>
  <c r="G258" i="16" s="1"/>
  <c r="E259" i="16"/>
  <c r="D259" i="16"/>
  <c r="D258" i="16" s="1"/>
  <c r="M258" i="16"/>
  <c r="E258" i="16"/>
  <c r="O257" i="16"/>
  <c r="L257" i="16"/>
  <c r="I257" i="16"/>
  <c r="F257" i="16"/>
  <c r="C257" i="16" s="1"/>
  <c r="O256" i="16"/>
  <c r="L256" i="16"/>
  <c r="I256" i="16"/>
  <c r="F256" i="16"/>
  <c r="C256" i="16"/>
  <c r="O255" i="16"/>
  <c r="L255" i="16"/>
  <c r="I255" i="16"/>
  <c r="F255" i="16"/>
  <c r="C255" i="16" s="1"/>
  <c r="O254" i="16"/>
  <c r="L254" i="16"/>
  <c r="I254" i="16"/>
  <c r="F254" i="16"/>
  <c r="C254" i="16" s="1"/>
  <c r="O253" i="16"/>
  <c r="L253" i="16"/>
  <c r="I253" i="16"/>
  <c r="F253" i="16"/>
  <c r="C253" i="16" s="1"/>
  <c r="O252" i="16"/>
  <c r="O251" i="16" s="1"/>
  <c r="O250" i="16" s="1"/>
  <c r="L252" i="16"/>
  <c r="I252" i="16"/>
  <c r="I251" i="16" s="1"/>
  <c r="I250" i="16" s="1"/>
  <c r="F252" i="16"/>
  <c r="C252" i="16"/>
  <c r="N251" i="16"/>
  <c r="N250" i="16" s="1"/>
  <c r="M251" i="16"/>
  <c r="L251" i="16"/>
  <c r="L250" i="16" s="1"/>
  <c r="K251" i="16"/>
  <c r="K250" i="16" s="1"/>
  <c r="J251" i="16"/>
  <c r="J250" i="16" s="1"/>
  <c r="H251" i="16"/>
  <c r="H250" i="16" s="1"/>
  <c r="G251" i="16"/>
  <c r="G250" i="16" s="1"/>
  <c r="E251" i="16"/>
  <c r="D251" i="16"/>
  <c r="D250" i="16" s="1"/>
  <c r="M250" i="16"/>
  <c r="E250" i="16"/>
  <c r="O249" i="16"/>
  <c r="L249" i="16"/>
  <c r="I249" i="16"/>
  <c r="F249" i="16"/>
  <c r="C249" i="16" s="1"/>
  <c r="O248" i="16"/>
  <c r="L248" i="16"/>
  <c r="L245" i="16" s="1"/>
  <c r="I248" i="16"/>
  <c r="F248" i="16"/>
  <c r="C248" i="16"/>
  <c r="O247" i="16"/>
  <c r="L247" i="16"/>
  <c r="I247" i="16"/>
  <c r="F247" i="16"/>
  <c r="C247" i="16" s="1"/>
  <c r="O246" i="16"/>
  <c r="O245" i="16" s="1"/>
  <c r="L246" i="16"/>
  <c r="I246" i="16"/>
  <c r="I245" i="16" s="1"/>
  <c r="F246" i="16"/>
  <c r="C246" i="16" s="1"/>
  <c r="N245" i="16"/>
  <c r="M245" i="16"/>
  <c r="K245" i="16"/>
  <c r="J245" i="16"/>
  <c r="H245" i="16"/>
  <c r="G245" i="16"/>
  <c r="F245" i="16"/>
  <c r="E245" i="16"/>
  <c r="D245" i="16"/>
  <c r="O244" i="16"/>
  <c r="L244" i="16"/>
  <c r="I244" i="16"/>
  <c r="F244" i="16"/>
  <c r="C244" i="16"/>
  <c r="O243" i="16"/>
  <c r="L243" i="16"/>
  <c r="I243" i="16"/>
  <c r="F243" i="16"/>
  <c r="C243" i="16" s="1"/>
  <c r="O242" i="16"/>
  <c r="L242" i="16"/>
  <c r="I242" i="16"/>
  <c r="F242" i="16"/>
  <c r="C242" i="16" s="1"/>
  <c r="O241" i="16"/>
  <c r="L241" i="16"/>
  <c r="I241" i="16"/>
  <c r="F241" i="16"/>
  <c r="C241" i="16" s="1"/>
  <c r="O240" i="16"/>
  <c r="L240" i="16"/>
  <c r="L237" i="16" s="1"/>
  <c r="I240" i="16"/>
  <c r="F240" i="16"/>
  <c r="C240" i="16"/>
  <c r="O239" i="16"/>
  <c r="L239" i="16"/>
  <c r="I239" i="16"/>
  <c r="F239" i="16"/>
  <c r="C239" i="16" s="1"/>
  <c r="O238" i="16"/>
  <c r="O237" i="16" s="1"/>
  <c r="L238" i="16"/>
  <c r="I238" i="16"/>
  <c r="I237" i="16" s="1"/>
  <c r="F238" i="16"/>
  <c r="C238" i="16" s="1"/>
  <c r="N237" i="16"/>
  <c r="M237" i="16"/>
  <c r="K237" i="16"/>
  <c r="J237" i="16"/>
  <c r="H237" i="16"/>
  <c r="G237" i="16"/>
  <c r="F237" i="16"/>
  <c r="C237" i="16" s="1"/>
  <c r="E237" i="16"/>
  <c r="D237" i="16"/>
  <c r="O236" i="16"/>
  <c r="L236" i="16"/>
  <c r="I236" i="16"/>
  <c r="F236" i="16"/>
  <c r="C236" i="16"/>
  <c r="O235" i="16"/>
  <c r="O234" i="16" s="1"/>
  <c r="L235" i="16"/>
  <c r="I235" i="16"/>
  <c r="F235" i="16"/>
  <c r="C235" i="16" s="1"/>
  <c r="N234" i="16"/>
  <c r="M234" i="16"/>
  <c r="L234" i="16"/>
  <c r="K234" i="16"/>
  <c r="J234" i="16"/>
  <c r="I234" i="16"/>
  <c r="H234" i="16"/>
  <c r="G234" i="16"/>
  <c r="E234" i="16"/>
  <c r="D234" i="16"/>
  <c r="O233" i="16"/>
  <c r="L233" i="16"/>
  <c r="L232" i="16" s="1"/>
  <c r="L230" i="16" s="1"/>
  <c r="L229" i="16" s="1"/>
  <c r="I233" i="16"/>
  <c r="I232" i="16" s="1"/>
  <c r="F233" i="16"/>
  <c r="C233" i="16" s="1"/>
  <c r="O232" i="16"/>
  <c r="N232" i="16"/>
  <c r="N230" i="16" s="1"/>
  <c r="N229" i="16" s="1"/>
  <c r="M232" i="16"/>
  <c r="K232" i="16"/>
  <c r="K230" i="16" s="1"/>
  <c r="K229" i="16" s="1"/>
  <c r="J232" i="16"/>
  <c r="J230" i="16" s="1"/>
  <c r="H232" i="16"/>
  <c r="G232" i="16"/>
  <c r="G230" i="16" s="1"/>
  <c r="G229" i="16" s="1"/>
  <c r="F232" i="16"/>
  <c r="E232" i="16"/>
  <c r="D232" i="16"/>
  <c r="O231" i="16"/>
  <c r="L231" i="16"/>
  <c r="I231" i="16"/>
  <c r="F231" i="16"/>
  <c r="C231" i="16" s="1"/>
  <c r="M230" i="16"/>
  <c r="M229" i="16" s="1"/>
  <c r="H230" i="16"/>
  <c r="E230" i="16"/>
  <c r="E229" i="16" s="1"/>
  <c r="D230" i="16"/>
  <c r="D229" i="16" s="1"/>
  <c r="O228" i="16"/>
  <c r="L228" i="16"/>
  <c r="I228" i="16"/>
  <c r="F228" i="16"/>
  <c r="C228" i="16"/>
  <c r="O227" i="16"/>
  <c r="O226" i="16" s="1"/>
  <c r="L227" i="16"/>
  <c r="I227" i="16"/>
  <c r="F227" i="16"/>
  <c r="C227" i="16" s="1"/>
  <c r="N226" i="16"/>
  <c r="M226" i="16"/>
  <c r="M203" i="16" s="1"/>
  <c r="L226" i="16"/>
  <c r="K226" i="16"/>
  <c r="J226" i="16"/>
  <c r="I226" i="16"/>
  <c r="H226" i="16"/>
  <c r="G226" i="16"/>
  <c r="E226" i="16"/>
  <c r="E203" i="16" s="1"/>
  <c r="D226" i="16"/>
  <c r="O225" i="16"/>
  <c r="L225" i="16"/>
  <c r="I225" i="16"/>
  <c r="F225" i="16"/>
  <c r="C225" i="16" s="1"/>
  <c r="O224" i="16"/>
  <c r="L224" i="16"/>
  <c r="I224" i="16"/>
  <c r="F224" i="16"/>
  <c r="C224" i="16"/>
  <c r="O223" i="16"/>
  <c r="L223" i="16"/>
  <c r="I223" i="16"/>
  <c r="F223" i="16"/>
  <c r="C223" i="16" s="1"/>
  <c r="O222" i="16"/>
  <c r="L222" i="16"/>
  <c r="I222" i="16"/>
  <c r="F222" i="16"/>
  <c r="C222" i="16" s="1"/>
  <c r="O221" i="16"/>
  <c r="L221" i="16"/>
  <c r="I221" i="16"/>
  <c r="F221" i="16"/>
  <c r="C221" i="16" s="1"/>
  <c r="O220" i="16"/>
  <c r="L220" i="16"/>
  <c r="I220" i="16"/>
  <c r="F220" i="16"/>
  <c r="C220" i="16"/>
  <c r="O219" i="16"/>
  <c r="L219" i="16"/>
  <c r="I219" i="16"/>
  <c r="F219" i="16"/>
  <c r="C219" i="16" s="1"/>
  <c r="O218" i="16"/>
  <c r="L218" i="16"/>
  <c r="I218" i="16"/>
  <c r="F218" i="16"/>
  <c r="C218" i="16" s="1"/>
  <c r="O217" i="16"/>
  <c r="L217" i="16"/>
  <c r="I217" i="16"/>
  <c r="F217" i="16"/>
  <c r="C217" i="16" s="1"/>
  <c r="O216" i="16"/>
  <c r="O215" i="16" s="1"/>
  <c r="L216" i="16"/>
  <c r="I216" i="16"/>
  <c r="I215" i="16" s="1"/>
  <c r="F216" i="16"/>
  <c r="C216" i="16"/>
  <c r="N215" i="16"/>
  <c r="M215" i="16"/>
  <c r="L215" i="16"/>
  <c r="K215" i="16"/>
  <c r="J215" i="16"/>
  <c r="H215" i="16"/>
  <c r="G215" i="16"/>
  <c r="E215" i="16"/>
  <c r="D215" i="16"/>
  <c r="O214" i="16"/>
  <c r="L214" i="16"/>
  <c r="I214" i="16"/>
  <c r="F214" i="16"/>
  <c r="C214" i="16" s="1"/>
  <c r="O213" i="16"/>
  <c r="L213" i="16"/>
  <c r="I213" i="16"/>
  <c r="F213" i="16"/>
  <c r="C213" i="16" s="1"/>
  <c r="O212" i="16"/>
  <c r="L212" i="16"/>
  <c r="I212" i="16"/>
  <c r="F212" i="16"/>
  <c r="C212" i="16"/>
  <c r="O211" i="16"/>
  <c r="L211" i="16"/>
  <c r="I211" i="16"/>
  <c r="F211" i="16"/>
  <c r="C211" i="16" s="1"/>
  <c r="O210" i="16"/>
  <c r="L210" i="16"/>
  <c r="I210" i="16"/>
  <c r="F210" i="16"/>
  <c r="C210" i="16" s="1"/>
  <c r="O209" i="16"/>
  <c r="L209" i="16"/>
  <c r="I209" i="16"/>
  <c r="F209" i="16"/>
  <c r="C209" i="16" s="1"/>
  <c r="O208" i="16"/>
  <c r="L208" i="16"/>
  <c r="I208" i="16"/>
  <c r="F208" i="16"/>
  <c r="C208" i="16"/>
  <c r="O207" i="16"/>
  <c r="L207" i="16"/>
  <c r="I207" i="16"/>
  <c r="F207" i="16"/>
  <c r="C207" i="16" s="1"/>
  <c r="O206" i="16"/>
  <c r="L206" i="16"/>
  <c r="I206" i="16"/>
  <c r="F206" i="16"/>
  <c r="C206" i="16" s="1"/>
  <c r="O205" i="16"/>
  <c r="L205" i="16"/>
  <c r="L204" i="16" s="1"/>
  <c r="L203" i="16" s="1"/>
  <c r="I205" i="16"/>
  <c r="I204" i="16" s="1"/>
  <c r="I203" i="16" s="1"/>
  <c r="F205" i="16"/>
  <c r="C205" i="16" s="1"/>
  <c r="O204" i="16"/>
  <c r="O203" i="16" s="1"/>
  <c r="N204" i="16"/>
  <c r="N203" i="16" s="1"/>
  <c r="M204" i="16"/>
  <c r="K204" i="16"/>
  <c r="K203" i="16" s="1"/>
  <c r="J204" i="16"/>
  <c r="J203" i="16" s="1"/>
  <c r="H204" i="16"/>
  <c r="G204" i="16"/>
  <c r="G203" i="16" s="1"/>
  <c r="E204" i="16"/>
  <c r="D204" i="16"/>
  <c r="H203" i="16"/>
  <c r="D203" i="16"/>
  <c r="O202" i="16"/>
  <c r="L202" i="16"/>
  <c r="I202" i="16"/>
  <c r="F202" i="16"/>
  <c r="C202" i="16" s="1"/>
  <c r="O201" i="16"/>
  <c r="L201" i="16"/>
  <c r="I201" i="16"/>
  <c r="F201" i="16"/>
  <c r="C201" i="16" s="1"/>
  <c r="O200" i="16"/>
  <c r="L200" i="16"/>
  <c r="I200" i="16"/>
  <c r="F200" i="16"/>
  <c r="C200" i="16"/>
  <c r="O199" i="16"/>
  <c r="O197" i="16" s="1"/>
  <c r="L199" i="16"/>
  <c r="I199" i="16"/>
  <c r="F199" i="16"/>
  <c r="C199" i="16" s="1"/>
  <c r="O198" i="16"/>
  <c r="L198" i="16"/>
  <c r="I198" i="16"/>
  <c r="I197" i="16" s="1"/>
  <c r="I195" i="16" s="1"/>
  <c r="I194" i="16" s="1"/>
  <c r="F198" i="16"/>
  <c r="C198" i="16" s="1"/>
  <c r="N197" i="16"/>
  <c r="N195" i="16" s="1"/>
  <c r="N194" i="16" s="1"/>
  <c r="M197" i="16"/>
  <c r="M195" i="16" s="1"/>
  <c r="M194" i="16" s="1"/>
  <c r="L197" i="16"/>
  <c r="K197" i="16"/>
  <c r="J197" i="16"/>
  <c r="J195" i="16" s="1"/>
  <c r="J194" i="16" s="1"/>
  <c r="H197" i="16"/>
  <c r="G197" i="16"/>
  <c r="F197" i="16"/>
  <c r="F195" i="16" s="1"/>
  <c r="E197" i="16"/>
  <c r="E195" i="16" s="1"/>
  <c r="E194" i="16" s="1"/>
  <c r="D197" i="16"/>
  <c r="O196" i="16"/>
  <c r="O195" i="16" s="1"/>
  <c r="O194" i="16" s="1"/>
  <c r="L196" i="16"/>
  <c r="I196" i="16"/>
  <c r="F196" i="16"/>
  <c r="C196" i="16"/>
  <c r="L195" i="16"/>
  <c r="L194" i="16" s="1"/>
  <c r="K195" i="16"/>
  <c r="H195" i="16"/>
  <c r="H194" i="16" s="1"/>
  <c r="G195" i="16"/>
  <c r="G194" i="16" s="1"/>
  <c r="G193" i="16" s="1"/>
  <c r="D195" i="16"/>
  <c r="D194" i="16" s="1"/>
  <c r="O192" i="16"/>
  <c r="O191" i="16" s="1"/>
  <c r="O190" i="16" s="1"/>
  <c r="L192" i="16"/>
  <c r="I192" i="16"/>
  <c r="F192" i="16"/>
  <c r="C192" i="16"/>
  <c r="N191" i="16"/>
  <c r="M191" i="16"/>
  <c r="L191" i="16"/>
  <c r="C191" i="16" s="1"/>
  <c r="K191" i="16"/>
  <c r="K190" i="16" s="1"/>
  <c r="J191" i="16"/>
  <c r="I191" i="16"/>
  <c r="H191" i="16"/>
  <c r="H190" i="16" s="1"/>
  <c r="G191" i="16"/>
  <c r="G190" i="16" s="1"/>
  <c r="F191" i="16"/>
  <c r="E191" i="16"/>
  <c r="D191" i="16"/>
  <c r="D190" i="16" s="1"/>
  <c r="N190" i="16"/>
  <c r="M190" i="16"/>
  <c r="J190" i="16"/>
  <c r="I190" i="16"/>
  <c r="F190" i="16"/>
  <c r="E190" i="16"/>
  <c r="O189" i="16"/>
  <c r="L189" i="16"/>
  <c r="I189" i="16"/>
  <c r="C189" i="16" s="1"/>
  <c r="F189" i="16"/>
  <c r="O188" i="16"/>
  <c r="O187" i="16" s="1"/>
  <c r="O186" i="16" s="1"/>
  <c r="L188" i="16"/>
  <c r="I188" i="16"/>
  <c r="F188" i="16"/>
  <c r="C188" i="16"/>
  <c r="N187" i="16"/>
  <c r="M187" i="16"/>
  <c r="L187" i="16"/>
  <c r="K187" i="16"/>
  <c r="K186" i="16" s="1"/>
  <c r="J187" i="16"/>
  <c r="H187" i="16"/>
  <c r="G187" i="16"/>
  <c r="F187" i="16"/>
  <c r="E187" i="16"/>
  <c r="D187" i="16"/>
  <c r="N186" i="16"/>
  <c r="M186" i="16"/>
  <c r="J186" i="16"/>
  <c r="F186" i="16"/>
  <c r="E186" i="16"/>
  <c r="O185" i="16"/>
  <c r="L185" i="16"/>
  <c r="I185" i="16"/>
  <c r="I183" i="16" s="1"/>
  <c r="F185" i="16"/>
  <c r="C185" i="16" s="1"/>
  <c r="O184" i="16"/>
  <c r="O183" i="16" s="1"/>
  <c r="L184" i="16"/>
  <c r="I184" i="16"/>
  <c r="F184" i="16"/>
  <c r="C184" i="16"/>
  <c r="N183" i="16"/>
  <c r="M183" i="16"/>
  <c r="L183" i="16"/>
  <c r="K183" i="16"/>
  <c r="J183" i="16"/>
  <c r="H183" i="16"/>
  <c r="G183" i="16"/>
  <c r="F183" i="16"/>
  <c r="E183" i="16"/>
  <c r="D183" i="16"/>
  <c r="O182" i="16"/>
  <c r="L182" i="16"/>
  <c r="I182" i="16"/>
  <c r="F182" i="16"/>
  <c r="C182" i="16" s="1"/>
  <c r="O181" i="16"/>
  <c r="L181" i="16"/>
  <c r="L178" i="16" s="1"/>
  <c r="I181" i="16"/>
  <c r="C181" i="16" s="1"/>
  <c r="F181" i="16"/>
  <c r="O180" i="16"/>
  <c r="L180" i="16"/>
  <c r="I180" i="16"/>
  <c r="F180" i="16"/>
  <c r="C180" i="16"/>
  <c r="O179" i="16"/>
  <c r="O178" i="16" s="1"/>
  <c r="L179" i="16"/>
  <c r="I179" i="16"/>
  <c r="F179" i="16"/>
  <c r="C179" i="16" s="1"/>
  <c r="N178" i="16"/>
  <c r="M178" i="16"/>
  <c r="K178" i="16"/>
  <c r="J178" i="16"/>
  <c r="I178" i="16"/>
  <c r="H178" i="16"/>
  <c r="G178" i="16"/>
  <c r="E178" i="16"/>
  <c r="D178" i="16"/>
  <c r="O177" i="16"/>
  <c r="L177" i="16"/>
  <c r="L174" i="16" s="1"/>
  <c r="I177" i="16"/>
  <c r="C177" i="16" s="1"/>
  <c r="F177" i="16"/>
  <c r="O176" i="16"/>
  <c r="L176" i="16"/>
  <c r="I176" i="16"/>
  <c r="F176" i="16"/>
  <c r="C176" i="16"/>
  <c r="O175" i="16"/>
  <c r="O174" i="16" s="1"/>
  <c r="L175" i="16"/>
  <c r="I175" i="16"/>
  <c r="F175" i="16"/>
  <c r="C175" i="16" s="1"/>
  <c r="N174" i="16"/>
  <c r="M174" i="16"/>
  <c r="M173" i="16" s="1"/>
  <c r="M172" i="16" s="1"/>
  <c r="K174" i="16"/>
  <c r="J174" i="16"/>
  <c r="I174" i="16"/>
  <c r="I173" i="16" s="1"/>
  <c r="I172" i="16" s="1"/>
  <c r="H174" i="16"/>
  <c r="H173" i="16" s="1"/>
  <c r="H172" i="16" s="1"/>
  <c r="G174" i="16"/>
  <c r="E174" i="16"/>
  <c r="E173" i="16" s="1"/>
  <c r="E172" i="16" s="1"/>
  <c r="D174" i="16"/>
  <c r="D173" i="16" s="1"/>
  <c r="D172" i="16" s="1"/>
  <c r="N173" i="16"/>
  <c r="N172" i="16" s="1"/>
  <c r="K173" i="16"/>
  <c r="J173" i="16"/>
  <c r="J172" i="16" s="1"/>
  <c r="G173" i="16"/>
  <c r="K172" i="16"/>
  <c r="G172" i="16"/>
  <c r="O171" i="16"/>
  <c r="L171" i="16"/>
  <c r="I171" i="16"/>
  <c r="F171" i="16"/>
  <c r="C171" i="16" s="1"/>
  <c r="O170" i="16"/>
  <c r="L170" i="16"/>
  <c r="I170" i="16"/>
  <c r="F170" i="16"/>
  <c r="C170" i="16" s="1"/>
  <c r="O169" i="16"/>
  <c r="L169" i="16"/>
  <c r="I169" i="16"/>
  <c r="F169" i="16"/>
  <c r="C169" i="16" s="1"/>
  <c r="O168" i="16"/>
  <c r="L168" i="16"/>
  <c r="L165" i="16" s="1"/>
  <c r="L164" i="16" s="1"/>
  <c r="I168" i="16"/>
  <c r="F168" i="16"/>
  <c r="C168" i="16"/>
  <c r="O167" i="16"/>
  <c r="O165" i="16" s="1"/>
  <c r="O164" i="16" s="1"/>
  <c r="L167" i="16"/>
  <c r="I167" i="16"/>
  <c r="F167" i="16"/>
  <c r="C167" i="16" s="1"/>
  <c r="O166" i="16"/>
  <c r="L166" i="16"/>
  <c r="I166" i="16"/>
  <c r="I165" i="16" s="1"/>
  <c r="I164" i="16" s="1"/>
  <c r="F166" i="16"/>
  <c r="C166" i="16" s="1"/>
  <c r="N165" i="16"/>
  <c r="N164" i="16" s="1"/>
  <c r="N74" i="16" s="1"/>
  <c r="N51" i="16" s="1"/>
  <c r="M165" i="16"/>
  <c r="M164" i="16" s="1"/>
  <c r="K165" i="16"/>
  <c r="J165" i="16"/>
  <c r="J164" i="16" s="1"/>
  <c r="J74" i="16" s="1"/>
  <c r="J51" i="16" s="1"/>
  <c r="H165" i="16"/>
  <c r="G165" i="16"/>
  <c r="F165" i="16"/>
  <c r="F164" i="16" s="1"/>
  <c r="C164" i="16" s="1"/>
  <c r="E165" i="16"/>
  <c r="E164" i="16" s="1"/>
  <c r="D165" i="16"/>
  <c r="K164" i="16"/>
  <c r="H164" i="16"/>
  <c r="G164" i="16"/>
  <c r="D164" i="16"/>
  <c r="O163" i="16"/>
  <c r="L163" i="16"/>
  <c r="I163" i="16"/>
  <c r="F163" i="16"/>
  <c r="C163" i="16" s="1"/>
  <c r="O162" i="16"/>
  <c r="L162" i="16"/>
  <c r="I162" i="16"/>
  <c r="F162" i="16"/>
  <c r="C162" i="16" s="1"/>
  <c r="O161" i="16"/>
  <c r="L161" i="16"/>
  <c r="I161" i="16"/>
  <c r="C161" i="16" s="1"/>
  <c r="F161" i="16"/>
  <c r="O160" i="16"/>
  <c r="O159" i="16" s="1"/>
  <c r="L160" i="16"/>
  <c r="I160" i="16"/>
  <c r="F160" i="16"/>
  <c r="C160" i="16"/>
  <c r="N159" i="16"/>
  <c r="M159" i="16"/>
  <c r="L159" i="16"/>
  <c r="K159" i="16"/>
  <c r="J159" i="16"/>
  <c r="H159" i="16"/>
  <c r="G159" i="16"/>
  <c r="F159" i="16"/>
  <c r="E159" i="16"/>
  <c r="D159" i="16"/>
  <c r="O158" i="16"/>
  <c r="L158" i="16"/>
  <c r="I158" i="16"/>
  <c r="F158" i="16"/>
  <c r="C158" i="16" s="1"/>
  <c r="O157" i="16"/>
  <c r="L157" i="16"/>
  <c r="I157" i="16"/>
  <c r="C157" i="16" s="1"/>
  <c r="F157" i="16"/>
  <c r="O156" i="16"/>
  <c r="L156" i="16"/>
  <c r="I156" i="16"/>
  <c r="F156" i="16"/>
  <c r="C156" i="16"/>
  <c r="O155" i="16"/>
  <c r="L155" i="16"/>
  <c r="I155" i="16"/>
  <c r="F155" i="16"/>
  <c r="C155" i="16" s="1"/>
  <c r="O154" i="16"/>
  <c r="L154" i="16"/>
  <c r="I154" i="16"/>
  <c r="F154" i="16"/>
  <c r="C154" i="16" s="1"/>
  <c r="O153" i="16"/>
  <c r="L153" i="16"/>
  <c r="L150" i="16" s="1"/>
  <c r="I153" i="16"/>
  <c r="C153" i="16" s="1"/>
  <c r="F153" i="16"/>
  <c r="O152" i="16"/>
  <c r="L152" i="16"/>
  <c r="I152" i="16"/>
  <c r="F152" i="16"/>
  <c r="C152" i="16"/>
  <c r="O151" i="16"/>
  <c r="O150" i="16" s="1"/>
  <c r="L151" i="16"/>
  <c r="I151" i="16"/>
  <c r="F151" i="16"/>
  <c r="C151" i="16" s="1"/>
  <c r="N150" i="16"/>
  <c r="M150" i="16"/>
  <c r="K150" i="16"/>
  <c r="J150" i="16"/>
  <c r="I150" i="16"/>
  <c r="H150" i="16"/>
  <c r="G150" i="16"/>
  <c r="E150" i="16"/>
  <c r="D150" i="16"/>
  <c r="O149" i="16"/>
  <c r="L149" i="16"/>
  <c r="I149" i="16"/>
  <c r="C149" i="16" s="1"/>
  <c r="F149" i="16"/>
  <c r="O148" i="16"/>
  <c r="L148" i="16"/>
  <c r="I148" i="16"/>
  <c r="F148" i="16"/>
  <c r="C148" i="16"/>
  <c r="O147" i="16"/>
  <c r="L147" i="16"/>
  <c r="I147" i="16"/>
  <c r="F147" i="16"/>
  <c r="C147" i="16" s="1"/>
  <c r="O146" i="16"/>
  <c r="L146" i="16"/>
  <c r="I146" i="16"/>
  <c r="F146" i="16"/>
  <c r="C146" i="16" s="1"/>
  <c r="O145" i="16"/>
  <c r="L145" i="16"/>
  <c r="I145" i="16"/>
  <c r="C145" i="16" s="1"/>
  <c r="F145" i="16"/>
  <c r="O144" i="16"/>
  <c r="O143" i="16" s="1"/>
  <c r="L144" i="16"/>
  <c r="I144" i="16"/>
  <c r="F144" i="16"/>
  <c r="C144" i="16"/>
  <c r="N143" i="16"/>
  <c r="M143" i="16"/>
  <c r="L143" i="16"/>
  <c r="K143" i="16"/>
  <c r="J143" i="16"/>
  <c r="H143" i="16"/>
  <c r="G143" i="16"/>
  <c r="E143" i="16"/>
  <c r="D143" i="16"/>
  <c r="O142" i="16"/>
  <c r="L142" i="16"/>
  <c r="I142" i="16"/>
  <c r="F142" i="16"/>
  <c r="C142" i="16" s="1"/>
  <c r="O141" i="16"/>
  <c r="L141" i="16"/>
  <c r="L140" i="16" s="1"/>
  <c r="I141" i="16"/>
  <c r="I140" i="16" s="1"/>
  <c r="F141" i="16"/>
  <c r="O140" i="16"/>
  <c r="N140" i="16"/>
  <c r="M140" i="16"/>
  <c r="K140" i="16"/>
  <c r="J140" i="16"/>
  <c r="H140" i="16"/>
  <c r="G140" i="16"/>
  <c r="F140" i="16"/>
  <c r="E140" i="16"/>
  <c r="D140" i="16"/>
  <c r="O139" i="16"/>
  <c r="L139" i="16"/>
  <c r="I139" i="16"/>
  <c r="F139" i="16"/>
  <c r="C139" i="16" s="1"/>
  <c r="O138" i="16"/>
  <c r="L138" i="16"/>
  <c r="I138" i="16"/>
  <c r="F138" i="16"/>
  <c r="C138" i="16" s="1"/>
  <c r="O137" i="16"/>
  <c r="L137" i="16"/>
  <c r="I137" i="16"/>
  <c r="I135" i="16" s="1"/>
  <c r="F137" i="16"/>
  <c r="C137" i="16" s="1"/>
  <c r="O136" i="16"/>
  <c r="O135" i="16" s="1"/>
  <c r="L136" i="16"/>
  <c r="I136" i="16"/>
  <c r="F136" i="16"/>
  <c r="C136" i="16"/>
  <c r="N135" i="16"/>
  <c r="M135" i="16"/>
  <c r="L135" i="16"/>
  <c r="K135" i="16"/>
  <c r="K129" i="16" s="1"/>
  <c r="J135" i="16"/>
  <c r="H135" i="16"/>
  <c r="G135" i="16"/>
  <c r="G129" i="16" s="1"/>
  <c r="E135" i="16"/>
  <c r="D135" i="16"/>
  <c r="O134" i="16"/>
  <c r="L134" i="16"/>
  <c r="I134" i="16"/>
  <c r="F134" i="16"/>
  <c r="C134" i="16" s="1"/>
  <c r="O133" i="16"/>
  <c r="L133" i="16"/>
  <c r="L130" i="16" s="1"/>
  <c r="I133" i="16"/>
  <c r="F133" i="16"/>
  <c r="C133" i="16" s="1"/>
  <c r="O132" i="16"/>
  <c r="L132" i="16"/>
  <c r="I132" i="16"/>
  <c r="F132" i="16"/>
  <c r="C132" i="16"/>
  <c r="O131" i="16"/>
  <c r="O130" i="16" s="1"/>
  <c r="L131" i="16"/>
  <c r="I131" i="16"/>
  <c r="F131" i="16"/>
  <c r="C131" i="16" s="1"/>
  <c r="N130" i="16"/>
  <c r="M130" i="16"/>
  <c r="M129" i="16" s="1"/>
  <c r="M74" i="16" s="1"/>
  <c r="M51" i="16" s="1"/>
  <c r="K130" i="16"/>
  <c r="J130" i="16"/>
  <c r="I130" i="16"/>
  <c r="H130" i="16"/>
  <c r="H129" i="16" s="1"/>
  <c r="G130" i="16"/>
  <c r="E130" i="16"/>
  <c r="E129" i="16" s="1"/>
  <c r="E74" i="16" s="1"/>
  <c r="E51" i="16" s="1"/>
  <c r="D130" i="16"/>
  <c r="D129" i="16" s="1"/>
  <c r="N129" i="16"/>
  <c r="J129" i="16"/>
  <c r="O128" i="16"/>
  <c r="O127" i="16" s="1"/>
  <c r="L128" i="16"/>
  <c r="I128" i="16"/>
  <c r="F128" i="16"/>
  <c r="C128" i="16"/>
  <c r="N127" i="16"/>
  <c r="M127" i="16"/>
  <c r="L127" i="16"/>
  <c r="K127" i="16"/>
  <c r="J127" i="16"/>
  <c r="I127" i="16"/>
  <c r="H127" i="16"/>
  <c r="G127" i="16"/>
  <c r="F127" i="16"/>
  <c r="E127" i="16"/>
  <c r="D127" i="16"/>
  <c r="O126" i="16"/>
  <c r="L126" i="16"/>
  <c r="I126" i="16"/>
  <c r="F126" i="16"/>
  <c r="C126" i="16" s="1"/>
  <c r="O125" i="16"/>
  <c r="L125" i="16"/>
  <c r="I125" i="16"/>
  <c r="F125" i="16"/>
  <c r="C125" i="16" s="1"/>
  <c r="O124" i="16"/>
  <c r="L124" i="16"/>
  <c r="L121" i="16" s="1"/>
  <c r="I124" i="16"/>
  <c r="F124" i="16"/>
  <c r="C124" i="16"/>
  <c r="O123" i="16"/>
  <c r="O121" i="16" s="1"/>
  <c r="L123" i="16"/>
  <c r="I123" i="16"/>
  <c r="F123" i="16"/>
  <c r="C123" i="16" s="1"/>
  <c r="O122" i="16"/>
  <c r="L122" i="16"/>
  <c r="I122" i="16"/>
  <c r="I121" i="16" s="1"/>
  <c r="F122" i="16"/>
  <c r="C122" i="16" s="1"/>
  <c r="N121" i="16"/>
  <c r="M121" i="16"/>
  <c r="K121" i="16"/>
  <c r="J121" i="16"/>
  <c r="H121" i="16"/>
  <c r="G121" i="16"/>
  <c r="F121" i="16"/>
  <c r="E121" i="16"/>
  <c r="D121" i="16"/>
  <c r="O120" i="16"/>
  <c r="L120" i="16"/>
  <c r="I120" i="16"/>
  <c r="F120" i="16"/>
  <c r="C120" i="16"/>
  <c r="O119" i="16"/>
  <c r="L119" i="16"/>
  <c r="I119" i="16"/>
  <c r="F119" i="16"/>
  <c r="C119" i="16" s="1"/>
  <c r="O118" i="16"/>
  <c r="L118" i="16"/>
  <c r="I118" i="16"/>
  <c r="F118" i="16"/>
  <c r="C118" i="16" s="1"/>
  <c r="O117" i="16"/>
  <c r="L117" i="16"/>
  <c r="I117" i="16"/>
  <c r="I115" i="16" s="1"/>
  <c r="F117" i="16"/>
  <c r="C117" i="16" s="1"/>
  <c r="O116" i="16"/>
  <c r="O115" i="16" s="1"/>
  <c r="L116" i="16"/>
  <c r="I116" i="16"/>
  <c r="F116" i="16"/>
  <c r="C116" i="16"/>
  <c r="N115" i="16"/>
  <c r="M115" i="16"/>
  <c r="L115" i="16"/>
  <c r="K115" i="16"/>
  <c r="J115" i="16"/>
  <c r="H115" i="16"/>
  <c r="G115" i="16"/>
  <c r="E115" i="16"/>
  <c r="D115" i="16"/>
  <c r="O114" i="16"/>
  <c r="L114" i="16"/>
  <c r="I114" i="16"/>
  <c r="I111" i="16" s="1"/>
  <c r="F114" i="16"/>
  <c r="C114" i="16" s="1"/>
  <c r="O113" i="16"/>
  <c r="L113" i="16"/>
  <c r="I113" i="16"/>
  <c r="F113" i="16"/>
  <c r="C113" i="16" s="1"/>
  <c r="O112" i="16"/>
  <c r="O111" i="16" s="1"/>
  <c r="L112" i="16"/>
  <c r="I112" i="16"/>
  <c r="F112" i="16"/>
  <c r="C112" i="16"/>
  <c r="N111" i="16"/>
  <c r="M111" i="16"/>
  <c r="L111" i="16"/>
  <c r="K111" i="16"/>
  <c r="J111" i="16"/>
  <c r="H111" i="16"/>
  <c r="G111" i="16"/>
  <c r="F111" i="16"/>
  <c r="E111" i="16"/>
  <c r="D111" i="16"/>
  <c r="O110" i="16"/>
  <c r="L110" i="16"/>
  <c r="I110" i="16"/>
  <c r="F110" i="16"/>
  <c r="C110" i="16" s="1"/>
  <c r="O109" i="16"/>
  <c r="L109" i="16"/>
  <c r="I109" i="16"/>
  <c r="F109" i="16"/>
  <c r="C109" i="16" s="1"/>
  <c r="O108" i="16"/>
  <c r="L108" i="16"/>
  <c r="I108" i="16"/>
  <c r="F108" i="16"/>
  <c r="C108" i="16"/>
  <c r="O107" i="16"/>
  <c r="L107" i="16"/>
  <c r="I107" i="16"/>
  <c r="F107" i="16"/>
  <c r="C107" i="16" s="1"/>
  <c r="O106" i="16"/>
  <c r="L106" i="16"/>
  <c r="I106" i="16"/>
  <c r="C106" i="16" s="1"/>
  <c r="F106" i="16"/>
  <c r="O105" i="16"/>
  <c r="L105" i="16"/>
  <c r="L102" i="16" s="1"/>
  <c r="I105" i="16"/>
  <c r="F105" i="16"/>
  <c r="C105" i="16" s="1"/>
  <c r="O104" i="16"/>
  <c r="O102" i="16" s="1"/>
  <c r="L104" i="16"/>
  <c r="I104" i="16"/>
  <c r="F104" i="16"/>
  <c r="C104" i="16"/>
  <c r="O103" i="16"/>
  <c r="L103" i="16"/>
  <c r="I103" i="16"/>
  <c r="F103" i="16"/>
  <c r="C103" i="16" s="1"/>
  <c r="N102" i="16"/>
  <c r="M102" i="16"/>
  <c r="K102" i="16"/>
  <c r="J102" i="16"/>
  <c r="I102" i="16"/>
  <c r="H102" i="16"/>
  <c r="G102" i="16"/>
  <c r="E102" i="16"/>
  <c r="D102" i="16"/>
  <c r="O101" i="16"/>
  <c r="L101" i="16"/>
  <c r="C101" i="16" s="1"/>
  <c r="I101" i="16"/>
  <c r="F101" i="16"/>
  <c r="O100" i="16"/>
  <c r="L100" i="16"/>
  <c r="I100" i="16"/>
  <c r="F100" i="16"/>
  <c r="C100" i="16"/>
  <c r="O99" i="16"/>
  <c r="L99" i="16"/>
  <c r="I99" i="16"/>
  <c r="F99" i="16"/>
  <c r="C99" i="16" s="1"/>
  <c r="O98" i="16"/>
  <c r="L98" i="16"/>
  <c r="I98" i="16"/>
  <c r="C98" i="16" s="1"/>
  <c r="F98" i="16"/>
  <c r="O97" i="16"/>
  <c r="L97" i="16"/>
  <c r="L94" i="16" s="1"/>
  <c r="I97" i="16"/>
  <c r="F97" i="16"/>
  <c r="O96" i="16"/>
  <c r="L96" i="16"/>
  <c r="I96" i="16"/>
  <c r="F96" i="16"/>
  <c r="C96" i="16"/>
  <c r="O95" i="16"/>
  <c r="O94" i="16" s="1"/>
  <c r="L95" i="16"/>
  <c r="I95" i="16"/>
  <c r="F95" i="16"/>
  <c r="C95" i="16" s="1"/>
  <c r="N94" i="16"/>
  <c r="M94" i="16"/>
  <c r="K94" i="16"/>
  <c r="J94" i="16"/>
  <c r="I94" i="16"/>
  <c r="H94" i="16"/>
  <c r="G94" i="16"/>
  <c r="E94" i="16"/>
  <c r="D94" i="16"/>
  <c r="O93" i="16"/>
  <c r="L93" i="16"/>
  <c r="C93" i="16" s="1"/>
  <c r="I93" i="16"/>
  <c r="F93" i="16"/>
  <c r="O92" i="16"/>
  <c r="L92" i="16"/>
  <c r="I92" i="16"/>
  <c r="F92" i="16"/>
  <c r="C92" i="16"/>
  <c r="O91" i="16"/>
  <c r="L91" i="16"/>
  <c r="I91" i="16"/>
  <c r="F91" i="16"/>
  <c r="C91" i="16" s="1"/>
  <c r="O90" i="16"/>
  <c r="L90" i="16"/>
  <c r="I90" i="16"/>
  <c r="I88" i="16" s="1"/>
  <c r="F90" i="16"/>
  <c r="C90" i="16" s="1"/>
  <c r="O89" i="16"/>
  <c r="L89" i="16"/>
  <c r="C89" i="16" s="1"/>
  <c r="I89" i="16"/>
  <c r="F89" i="16"/>
  <c r="O88" i="16"/>
  <c r="N88" i="16"/>
  <c r="M88" i="16"/>
  <c r="K88" i="16"/>
  <c r="J88" i="16"/>
  <c r="H88" i="16"/>
  <c r="G88" i="16"/>
  <c r="E88" i="16"/>
  <c r="D88" i="16"/>
  <c r="O87" i="16"/>
  <c r="L87" i="16"/>
  <c r="I87" i="16"/>
  <c r="F87" i="16"/>
  <c r="C87" i="16" s="1"/>
  <c r="O86" i="16"/>
  <c r="L86" i="16"/>
  <c r="I86" i="16"/>
  <c r="I83" i="16" s="1"/>
  <c r="F86" i="16"/>
  <c r="C86" i="16" s="1"/>
  <c r="O85" i="16"/>
  <c r="L85" i="16"/>
  <c r="C85" i="16" s="1"/>
  <c r="I85" i="16"/>
  <c r="F85" i="16"/>
  <c r="O84" i="16"/>
  <c r="O83" i="16" s="1"/>
  <c r="O82" i="16" s="1"/>
  <c r="L84" i="16"/>
  <c r="I84" i="16"/>
  <c r="F84" i="16"/>
  <c r="C84" i="16"/>
  <c r="N83" i="16"/>
  <c r="M83" i="16"/>
  <c r="L83" i="16"/>
  <c r="K83" i="16"/>
  <c r="J83" i="16"/>
  <c r="H83" i="16"/>
  <c r="H82" i="16" s="1"/>
  <c r="G83" i="16"/>
  <c r="E83" i="16"/>
  <c r="D83" i="16"/>
  <c r="D82" i="16" s="1"/>
  <c r="N82" i="16"/>
  <c r="M82" i="16"/>
  <c r="K82" i="16"/>
  <c r="J82" i="16"/>
  <c r="G82" i="16"/>
  <c r="E82" i="16"/>
  <c r="O81" i="16"/>
  <c r="L81" i="16"/>
  <c r="C81" i="16" s="1"/>
  <c r="I81" i="16"/>
  <c r="F81" i="16"/>
  <c r="O80" i="16"/>
  <c r="O79" i="16" s="1"/>
  <c r="L80" i="16"/>
  <c r="I80" i="16"/>
  <c r="F80" i="16"/>
  <c r="C80" i="16"/>
  <c r="N79" i="16"/>
  <c r="M79" i="16"/>
  <c r="L79" i="16"/>
  <c r="K79" i="16"/>
  <c r="J79" i="16"/>
  <c r="I79" i="16"/>
  <c r="H79" i="16"/>
  <c r="G79" i="16"/>
  <c r="F79" i="16"/>
  <c r="E79" i="16"/>
  <c r="D79" i="16"/>
  <c r="O78" i="16"/>
  <c r="L78" i="16"/>
  <c r="I78" i="16"/>
  <c r="C78" i="16" s="1"/>
  <c r="F78" i="16"/>
  <c r="O77" i="16"/>
  <c r="L77" i="16"/>
  <c r="C77" i="16" s="1"/>
  <c r="I77" i="16"/>
  <c r="F77" i="16"/>
  <c r="O76" i="16"/>
  <c r="O75" i="16" s="1"/>
  <c r="N76" i="16"/>
  <c r="M76" i="16"/>
  <c r="K76" i="16"/>
  <c r="K75" i="16" s="1"/>
  <c r="J76" i="16"/>
  <c r="H76" i="16"/>
  <c r="G76" i="16"/>
  <c r="G75" i="16" s="1"/>
  <c r="F76" i="16"/>
  <c r="E76" i="16"/>
  <c r="D76" i="16"/>
  <c r="N75" i="16"/>
  <c r="M75" i="16"/>
  <c r="J75" i="16"/>
  <c r="H75" i="16"/>
  <c r="H74" i="16" s="1"/>
  <c r="F75" i="16"/>
  <c r="E75" i="16"/>
  <c r="D75" i="16"/>
  <c r="D74" i="16" s="1"/>
  <c r="O73" i="16"/>
  <c r="L73" i="16"/>
  <c r="C73" i="16" s="1"/>
  <c r="I73" i="16"/>
  <c r="F73" i="16"/>
  <c r="O72" i="16"/>
  <c r="L72" i="16"/>
  <c r="I72" i="16"/>
  <c r="F72" i="16"/>
  <c r="C72" i="16"/>
  <c r="O71" i="16"/>
  <c r="L71" i="16"/>
  <c r="I71" i="16"/>
  <c r="F71" i="16"/>
  <c r="C71" i="16" s="1"/>
  <c r="O70" i="16"/>
  <c r="L70" i="16"/>
  <c r="I70" i="16"/>
  <c r="C70" i="16" s="1"/>
  <c r="F70" i="16"/>
  <c r="O69" i="16"/>
  <c r="L69" i="16"/>
  <c r="C69" i="16" s="1"/>
  <c r="I69" i="16"/>
  <c r="F69" i="16"/>
  <c r="O68" i="16"/>
  <c r="N68" i="16"/>
  <c r="M68" i="16"/>
  <c r="K68" i="16"/>
  <c r="J68" i="16"/>
  <c r="H68" i="16"/>
  <c r="G68" i="16"/>
  <c r="F68" i="16"/>
  <c r="E68" i="16"/>
  <c r="D68" i="16"/>
  <c r="O67" i="16"/>
  <c r="L67" i="16"/>
  <c r="I67" i="16"/>
  <c r="F67" i="16"/>
  <c r="C67" i="16" s="1"/>
  <c r="O66" i="16"/>
  <c r="N66" i="16"/>
  <c r="M66" i="16"/>
  <c r="K66" i="16"/>
  <c r="J66" i="16"/>
  <c r="H66" i="16"/>
  <c r="G66" i="16"/>
  <c r="F66" i="16"/>
  <c r="E66" i="16"/>
  <c r="D66" i="16"/>
  <c r="O65" i="16"/>
  <c r="L65" i="16"/>
  <c r="I65" i="16"/>
  <c r="F65" i="16"/>
  <c r="C65" i="16" s="1"/>
  <c r="O64" i="16"/>
  <c r="L64" i="16"/>
  <c r="I64" i="16"/>
  <c r="F64" i="16"/>
  <c r="C64" i="16"/>
  <c r="O63" i="16"/>
  <c r="L63" i="16"/>
  <c r="I63" i="16"/>
  <c r="F63" i="16"/>
  <c r="C63" i="16" s="1"/>
  <c r="O62" i="16"/>
  <c r="L62" i="16"/>
  <c r="I62" i="16"/>
  <c r="F62" i="16"/>
  <c r="C62" i="16" s="1"/>
  <c r="O61" i="16"/>
  <c r="L61" i="16"/>
  <c r="I61" i="16"/>
  <c r="F61" i="16"/>
  <c r="C61" i="16" s="1"/>
  <c r="O60" i="16"/>
  <c r="L60" i="16"/>
  <c r="I60" i="16"/>
  <c r="F60" i="16"/>
  <c r="C60" i="16"/>
  <c r="O59" i="16"/>
  <c r="L59" i="16"/>
  <c r="I59" i="16"/>
  <c r="F59" i="16"/>
  <c r="C59" i="16"/>
  <c r="O58" i="16"/>
  <c r="L58" i="16"/>
  <c r="I58" i="16"/>
  <c r="F58" i="16"/>
  <c r="C58" i="16" s="1"/>
  <c r="O57" i="16"/>
  <c r="N57" i="16"/>
  <c r="M57" i="16"/>
  <c r="L57" i="16"/>
  <c r="K57" i="16"/>
  <c r="J57" i="16"/>
  <c r="I57" i="16"/>
  <c r="H57" i="16"/>
  <c r="G57" i="16"/>
  <c r="F57" i="16"/>
  <c r="C57" i="16" s="1"/>
  <c r="E57" i="16"/>
  <c r="D57" i="16"/>
  <c r="O56" i="16"/>
  <c r="L56" i="16"/>
  <c r="I56" i="16"/>
  <c r="F56" i="16"/>
  <c r="C56" i="16"/>
  <c r="O55" i="16"/>
  <c r="L55" i="16"/>
  <c r="I55" i="16"/>
  <c r="F55" i="16"/>
  <c r="C55" i="16" s="1"/>
  <c r="O54" i="16"/>
  <c r="N54" i="16"/>
  <c r="M54" i="16"/>
  <c r="L54" i="16"/>
  <c r="K54" i="16"/>
  <c r="J54" i="16"/>
  <c r="I54" i="16"/>
  <c r="H54" i="16"/>
  <c r="G54" i="16"/>
  <c r="E54" i="16"/>
  <c r="D54" i="16"/>
  <c r="O53" i="16"/>
  <c r="N53" i="16"/>
  <c r="M53" i="16"/>
  <c r="L53" i="16"/>
  <c r="K53" i="16"/>
  <c r="J53" i="16"/>
  <c r="I53" i="16"/>
  <c r="H53" i="16"/>
  <c r="G53" i="16"/>
  <c r="E53" i="16"/>
  <c r="D53" i="16"/>
  <c r="O52" i="16"/>
  <c r="N52" i="16"/>
  <c r="M52" i="16"/>
  <c r="K52" i="16"/>
  <c r="J52" i="16"/>
  <c r="H52" i="16"/>
  <c r="G52" i="16"/>
  <c r="E52" i="16"/>
  <c r="D52" i="16"/>
  <c r="O46" i="16"/>
  <c r="C46" i="16" s="1"/>
  <c r="O45" i="16"/>
  <c r="C45" i="16" s="1"/>
  <c r="O44" i="16"/>
  <c r="C44" i="16" s="1"/>
  <c r="N44" i="16"/>
  <c r="M44" i="16"/>
  <c r="L43" i="16"/>
  <c r="I43" i="16"/>
  <c r="F43" i="16"/>
  <c r="C43" i="16"/>
  <c r="L42" i="16"/>
  <c r="K42" i="16"/>
  <c r="J42" i="16"/>
  <c r="I42" i="16"/>
  <c r="H42" i="16"/>
  <c r="G42" i="16"/>
  <c r="F42" i="16"/>
  <c r="E42" i="16"/>
  <c r="D42" i="16"/>
  <c r="C42" i="16"/>
  <c r="F41" i="16"/>
  <c r="C41" i="16"/>
  <c r="L40" i="16"/>
  <c r="C40" i="16" s="1"/>
  <c r="L39" i="16"/>
  <c r="C39" i="16"/>
  <c r="L38" i="16"/>
  <c r="C38" i="16" s="1"/>
  <c r="L37" i="16"/>
  <c r="C37" i="16"/>
  <c r="L36" i="16"/>
  <c r="K36" i="16"/>
  <c r="J36" i="16"/>
  <c r="C36" i="16"/>
  <c r="L35" i="16"/>
  <c r="C35" i="16" s="1"/>
  <c r="L34" i="16"/>
  <c r="C34" i="16"/>
  <c r="L33" i="16"/>
  <c r="C33" i="16" s="1"/>
  <c r="K33" i="16"/>
  <c r="J33" i="16"/>
  <c r="L32" i="16"/>
  <c r="C32" i="16" s="1"/>
  <c r="K31" i="16"/>
  <c r="J31" i="16"/>
  <c r="L30" i="16"/>
  <c r="C30" i="16" s="1"/>
  <c r="L29" i="16"/>
  <c r="C29" i="16" s="1"/>
  <c r="L28" i="16"/>
  <c r="C28" i="16" s="1"/>
  <c r="L27" i="16"/>
  <c r="C27" i="16" s="1"/>
  <c r="K27" i="16"/>
  <c r="J27" i="16"/>
  <c r="K26" i="16"/>
  <c r="J26" i="16"/>
  <c r="F25" i="16"/>
  <c r="C25" i="16" s="1"/>
  <c r="I24" i="16"/>
  <c r="C24" i="16" s="1"/>
  <c r="F24" i="16"/>
  <c r="O23" i="16"/>
  <c r="L23" i="16"/>
  <c r="I23" i="16"/>
  <c r="F23" i="16"/>
  <c r="C23" i="16" s="1"/>
  <c r="O22" i="16"/>
  <c r="O21" i="16" s="1"/>
  <c r="L22" i="16"/>
  <c r="I22" i="16"/>
  <c r="F22" i="16"/>
  <c r="C22" i="16"/>
  <c r="N21" i="16"/>
  <c r="N287" i="16" s="1"/>
  <c r="N286" i="16" s="1"/>
  <c r="M21" i="16"/>
  <c r="M287" i="16" s="1"/>
  <c r="M286" i="16" s="1"/>
  <c r="L21" i="16"/>
  <c r="L287" i="16" s="1"/>
  <c r="L286" i="16" s="1"/>
  <c r="K21" i="16"/>
  <c r="K287" i="16" s="1"/>
  <c r="K286" i="16" s="1"/>
  <c r="J21" i="16"/>
  <c r="J287" i="16" s="1"/>
  <c r="J286" i="16" s="1"/>
  <c r="I21" i="16"/>
  <c r="I287" i="16" s="1"/>
  <c r="I286" i="16" s="1"/>
  <c r="H21" i="16"/>
  <c r="H287" i="16" s="1"/>
  <c r="H286" i="16" s="1"/>
  <c r="G21" i="16"/>
  <c r="G287" i="16" s="1"/>
  <c r="G286" i="16" s="1"/>
  <c r="F21" i="16"/>
  <c r="F287" i="16" s="1"/>
  <c r="E21" i="16"/>
  <c r="E287" i="16" s="1"/>
  <c r="E286" i="16" s="1"/>
  <c r="D21" i="16"/>
  <c r="D287" i="16" s="1"/>
  <c r="D286" i="16" s="1"/>
  <c r="N20" i="16"/>
  <c r="M20" i="16"/>
  <c r="K20" i="16"/>
  <c r="J20" i="16"/>
  <c r="I20" i="16"/>
  <c r="H20" i="16"/>
  <c r="G20" i="16"/>
  <c r="F20" i="16"/>
  <c r="E20" i="16"/>
  <c r="D20" i="16"/>
  <c r="O296" i="15"/>
  <c r="L296" i="15"/>
  <c r="I296" i="15"/>
  <c r="F296" i="15"/>
  <c r="C296" i="15"/>
  <c r="O295" i="15"/>
  <c r="L295" i="15"/>
  <c r="I295" i="15"/>
  <c r="F295" i="15"/>
  <c r="C295" i="15" s="1"/>
  <c r="O294" i="15"/>
  <c r="L294" i="15"/>
  <c r="I294" i="15"/>
  <c r="F294" i="15"/>
  <c r="C294" i="15" s="1"/>
  <c r="O293" i="15"/>
  <c r="L293" i="15"/>
  <c r="I293" i="15"/>
  <c r="C293" i="15" s="1"/>
  <c r="F293" i="15"/>
  <c r="O292" i="15"/>
  <c r="L292" i="15"/>
  <c r="I292" i="15"/>
  <c r="F292" i="15"/>
  <c r="C292" i="15"/>
  <c r="O291" i="15"/>
  <c r="L291" i="15"/>
  <c r="I291" i="15"/>
  <c r="F291" i="15"/>
  <c r="C291" i="15" s="1"/>
  <c r="O290" i="15"/>
  <c r="L290" i="15"/>
  <c r="I290" i="15"/>
  <c r="F290" i="15"/>
  <c r="C290" i="15" s="1"/>
  <c r="O289" i="15"/>
  <c r="L289" i="15"/>
  <c r="L288" i="15" s="1"/>
  <c r="C288" i="15" s="1"/>
  <c r="I289" i="15"/>
  <c r="C289" i="15" s="1"/>
  <c r="F289" i="15"/>
  <c r="O288" i="15"/>
  <c r="N288" i="15"/>
  <c r="M288" i="15"/>
  <c r="K288" i="15"/>
  <c r="J288" i="15"/>
  <c r="I288" i="15"/>
  <c r="H288" i="15"/>
  <c r="G288" i="15"/>
  <c r="F288" i="15"/>
  <c r="E288" i="15"/>
  <c r="D288" i="15"/>
  <c r="O283" i="15"/>
  <c r="L283" i="15"/>
  <c r="I283" i="15"/>
  <c r="F283" i="15"/>
  <c r="C283" i="15" s="1"/>
  <c r="O282" i="15"/>
  <c r="O281" i="15" s="1"/>
  <c r="L282" i="15"/>
  <c r="I282" i="15"/>
  <c r="I281" i="15" s="1"/>
  <c r="F282" i="15"/>
  <c r="C282" i="15" s="1"/>
  <c r="N281" i="15"/>
  <c r="M281" i="15"/>
  <c r="L281" i="15"/>
  <c r="K281" i="15"/>
  <c r="J281" i="15"/>
  <c r="H281" i="15"/>
  <c r="G281" i="15"/>
  <c r="F281" i="15"/>
  <c r="E281" i="15"/>
  <c r="D281" i="15"/>
  <c r="O280" i="15"/>
  <c r="O279" i="15" s="1"/>
  <c r="L280" i="15"/>
  <c r="I280" i="15"/>
  <c r="I279" i="15" s="1"/>
  <c r="F280" i="15"/>
  <c r="C280" i="15"/>
  <c r="N279" i="15"/>
  <c r="N268" i="15" s="1"/>
  <c r="M279" i="15"/>
  <c r="L279" i="15"/>
  <c r="K279" i="15"/>
  <c r="K268" i="15" s="1"/>
  <c r="J279" i="15"/>
  <c r="J268" i="15" s="1"/>
  <c r="H279" i="15"/>
  <c r="H268" i="15" s="1"/>
  <c r="G279" i="15"/>
  <c r="G268" i="15" s="1"/>
  <c r="F279" i="15"/>
  <c r="E279" i="15"/>
  <c r="D279" i="15"/>
  <c r="O278" i="15"/>
  <c r="L278" i="15"/>
  <c r="I278" i="15"/>
  <c r="F278" i="15"/>
  <c r="C278" i="15" s="1"/>
  <c r="O277" i="15"/>
  <c r="L277" i="15"/>
  <c r="I277" i="15"/>
  <c r="F277" i="15"/>
  <c r="C277" i="15" s="1"/>
  <c r="O276" i="15"/>
  <c r="O275" i="15" s="1"/>
  <c r="L276" i="15"/>
  <c r="I276" i="15"/>
  <c r="I275" i="15" s="1"/>
  <c r="F276" i="15"/>
  <c r="C276" i="15"/>
  <c r="N275" i="15"/>
  <c r="M275" i="15"/>
  <c r="L275" i="15"/>
  <c r="K275" i="15"/>
  <c r="J275" i="15"/>
  <c r="H275" i="15"/>
  <c r="G275" i="15"/>
  <c r="F275" i="15"/>
  <c r="E275" i="15"/>
  <c r="D275" i="15"/>
  <c r="O274" i="15"/>
  <c r="L274" i="15"/>
  <c r="I274" i="15"/>
  <c r="F274" i="15"/>
  <c r="C274" i="15" s="1"/>
  <c r="O273" i="15"/>
  <c r="L273" i="15"/>
  <c r="I273" i="15"/>
  <c r="F273" i="15"/>
  <c r="C273" i="15" s="1"/>
  <c r="O272" i="15"/>
  <c r="O271" i="15" s="1"/>
  <c r="L272" i="15"/>
  <c r="I272" i="15"/>
  <c r="I271" i="15" s="1"/>
  <c r="C271" i="15" s="1"/>
  <c r="F272" i="15"/>
  <c r="C272" i="15"/>
  <c r="N271" i="15"/>
  <c r="M271" i="15"/>
  <c r="L271" i="15"/>
  <c r="K271" i="15"/>
  <c r="J271" i="15"/>
  <c r="H271" i="15"/>
  <c r="G271" i="15"/>
  <c r="F271" i="15"/>
  <c r="E271" i="15"/>
  <c r="D271" i="15"/>
  <c r="O270" i="15"/>
  <c r="L270" i="15"/>
  <c r="I270" i="15"/>
  <c r="I269" i="15" s="1"/>
  <c r="I268" i="15" s="1"/>
  <c r="F270" i="15"/>
  <c r="C270" i="15" s="1"/>
  <c r="L269" i="15"/>
  <c r="L268" i="15" s="1"/>
  <c r="E269" i="15"/>
  <c r="D269" i="15"/>
  <c r="D268" i="15" s="1"/>
  <c r="M268" i="15"/>
  <c r="E268" i="15"/>
  <c r="O267" i="15"/>
  <c r="L267" i="15"/>
  <c r="I267" i="15"/>
  <c r="F267" i="15"/>
  <c r="C267" i="15" s="1"/>
  <c r="O266" i="15"/>
  <c r="L266" i="15"/>
  <c r="L263" i="15" s="1"/>
  <c r="I266" i="15"/>
  <c r="F266" i="15"/>
  <c r="C266" i="15"/>
  <c r="O265" i="15"/>
  <c r="L265" i="15"/>
  <c r="I265" i="15"/>
  <c r="F265" i="15"/>
  <c r="C265" i="15" s="1"/>
  <c r="O264" i="15"/>
  <c r="O263" i="15" s="1"/>
  <c r="L264" i="15"/>
  <c r="I264" i="15"/>
  <c r="I263" i="15" s="1"/>
  <c r="F264" i="15"/>
  <c r="C264" i="15" s="1"/>
  <c r="N263" i="15"/>
  <c r="M263" i="15"/>
  <c r="K263" i="15"/>
  <c r="J263" i="15"/>
  <c r="H263" i="15"/>
  <c r="G263" i="15"/>
  <c r="F263" i="15"/>
  <c r="E263" i="15"/>
  <c r="D263" i="15"/>
  <c r="O262" i="15"/>
  <c r="L262" i="15"/>
  <c r="L259" i="15" s="1"/>
  <c r="I262" i="15"/>
  <c r="F262" i="15"/>
  <c r="C262" i="15"/>
  <c r="O261" i="15"/>
  <c r="L261" i="15"/>
  <c r="I261" i="15"/>
  <c r="F261" i="15"/>
  <c r="C261" i="15" s="1"/>
  <c r="O260" i="15"/>
  <c r="O259" i="15" s="1"/>
  <c r="L260" i="15"/>
  <c r="I260" i="15"/>
  <c r="I259" i="15" s="1"/>
  <c r="I258" i="15" s="1"/>
  <c r="F260" i="15"/>
  <c r="C260" i="15" s="1"/>
  <c r="N259" i="15"/>
  <c r="N258" i="15" s="1"/>
  <c r="M259" i="15"/>
  <c r="M258" i="15" s="1"/>
  <c r="K259" i="15"/>
  <c r="J259" i="15"/>
  <c r="J258" i="15" s="1"/>
  <c r="H259" i="15"/>
  <c r="H258" i="15" s="1"/>
  <c r="G259" i="15"/>
  <c r="F259" i="15"/>
  <c r="F258" i="15" s="1"/>
  <c r="E259" i="15"/>
  <c r="E258" i="15" s="1"/>
  <c r="D259" i="15"/>
  <c r="D258" i="15" s="1"/>
  <c r="K258" i="15"/>
  <c r="G258" i="15"/>
  <c r="O257" i="15"/>
  <c r="L257" i="15"/>
  <c r="I257" i="15"/>
  <c r="F257" i="15"/>
  <c r="C257" i="15" s="1"/>
  <c r="O256" i="15"/>
  <c r="L256" i="15"/>
  <c r="I256" i="15"/>
  <c r="F256" i="15"/>
  <c r="C256" i="15" s="1"/>
  <c r="O255" i="15"/>
  <c r="L255" i="15"/>
  <c r="I255" i="15"/>
  <c r="F255" i="15"/>
  <c r="C255" i="15" s="1"/>
  <c r="O254" i="15"/>
  <c r="L254" i="15"/>
  <c r="L251" i="15" s="1"/>
  <c r="L250" i="15" s="1"/>
  <c r="I254" i="15"/>
  <c r="F254" i="15"/>
  <c r="C254" i="15"/>
  <c r="O253" i="15"/>
  <c r="L253" i="15"/>
  <c r="I253" i="15"/>
  <c r="F253" i="15"/>
  <c r="C253" i="15" s="1"/>
  <c r="O252" i="15"/>
  <c r="O251" i="15" s="1"/>
  <c r="O250" i="15" s="1"/>
  <c r="L252" i="15"/>
  <c r="I252" i="15"/>
  <c r="I251" i="15" s="1"/>
  <c r="I250" i="15" s="1"/>
  <c r="F252" i="15"/>
  <c r="C252" i="15" s="1"/>
  <c r="N251" i="15"/>
  <c r="N250" i="15" s="1"/>
  <c r="M251" i="15"/>
  <c r="M250" i="15" s="1"/>
  <c r="K251" i="15"/>
  <c r="J251" i="15"/>
  <c r="J250" i="15" s="1"/>
  <c r="H251" i="15"/>
  <c r="H250" i="15" s="1"/>
  <c r="G251" i="15"/>
  <c r="F251" i="15"/>
  <c r="F250" i="15" s="1"/>
  <c r="C250" i="15" s="1"/>
  <c r="E251" i="15"/>
  <c r="E250" i="15" s="1"/>
  <c r="D251" i="15"/>
  <c r="D250" i="15" s="1"/>
  <c r="K250" i="15"/>
  <c r="G250" i="15"/>
  <c r="O249" i="15"/>
  <c r="L249" i="15"/>
  <c r="I249" i="15"/>
  <c r="F249" i="15"/>
  <c r="C249" i="15" s="1"/>
  <c r="O248" i="15"/>
  <c r="L248" i="15"/>
  <c r="I248" i="15"/>
  <c r="F248" i="15"/>
  <c r="C248" i="15" s="1"/>
  <c r="O247" i="15"/>
  <c r="L247" i="15"/>
  <c r="I247" i="15"/>
  <c r="F247" i="15"/>
  <c r="C247" i="15" s="1"/>
  <c r="O246" i="15"/>
  <c r="O245" i="15" s="1"/>
  <c r="L246" i="15"/>
  <c r="I246" i="15"/>
  <c r="I245" i="15" s="1"/>
  <c r="F246" i="15"/>
  <c r="C246" i="15"/>
  <c r="N245" i="15"/>
  <c r="M245" i="15"/>
  <c r="L245" i="15"/>
  <c r="K245" i="15"/>
  <c r="J245" i="15"/>
  <c r="H245" i="15"/>
  <c r="G245" i="15"/>
  <c r="E245" i="15"/>
  <c r="D245" i="15"/>
  <c r="O244" i="15"/>
  <c r="L244" i="15"/>
  <c r="I244" i="15"/>
  <c r="F244" i="15"/>
  <c r="C244" i="15" s="1"/>
  <c r="O243" i="15"/>
  <c r="L243" i="15"/>
  <c r="I243" i="15"/>
  <c r="F243" i="15"/>
  <c r="C243" i="15" s="1"/>
  <c r="O242" i="15"/>
  <c r="L242" i="15"/>
  <c r="I242" i="15"/>
  <c r="F242" i="15"/>
  <c r="C242" i="15"/>
  <c r="O241" i="15"/>
  <c r="L241" i="15"/>
  <c r="I241" i="15"/>
  <c r="F241" i="15"/>
  <c r="C241" i="15" s="1"/>
  <c r="O240" i="15"/>
  <c r="L240" i="15"/>
  <c r="I240" i="15"/>
  <c r="F240" i="15"/>
  <c r="C240" i="15" s="1"/>
  <c r="O239" i="15"/>
  <c r="L239" i="15"/>
  <c r="I239" i="15"/>
  <c r="F239" i="15"/>
  <c r="C239" i="15" s="1"/>
  <c r="O238" i="15"/>
  <c r="O237" i="15" s="1"/>
  <c r="L238" i="15"/>
  <c r="I238" i="15"/>
  <c r="I237" i="15" s="1"/>
  <c r="F238" i="15"/>
  <c r="C238" i="15"/>
  <c r="N237" i="15"/>
  <c r="M237" i="15"/>
  <c r="L237" i="15"/>
  <c r="K237" i="15"/>
  <c r="J237" i="15"/>
  <c r="H237" i="15"/>
  <c r="G237" i="15"/>
  <c r="E237" i="15"/>
  <c r="D237" i="15"/>
  <c r="O236" i="15"/>
  <c r="L236" i="15"/>
  <c r="I236" i="15"/>
  <c r="F236" i="15"/>
  <c r="C236" i="15" s="1"/>
  <c r="O235" i="15"/>
  <c r="L235" i="15"/>
  <c r="L234" i="15" s="1"/>
  <c r="I235" i="15"/>
  <c r="I234" i="15" s="1"/>
  <c r="C234" i="15" s="1"/>
  <c r="F235" i="15"/>
  <c r="C235" i="15" s="1"/>
  <c r="O234" i="15"/>
  <c r="N234" i="15"/>
  <c r="M234" i="15"/>
  <c r="K234" i="15"/>
  <c r="J234" i="15"/>
  <c r="H234" i="15"/>
  <c r="G234" i="15"/>
  <c r="F234" i="15"/>
  <c r="E234" i="15"/>
  <c r="D234" i="15"/>
  <c r="O233" i="15"/>
  <c r="O232" i="15" s="1"/>
  <c r="O230" i="15" s="1"/>
  <c r="L233" i="15"/>
  <c r="I233" i="15"/>
  <c r="F233" i="15"/>
  <c r="C233" i="15" s="1"/>
  <c r="N232" i="15"/>
  <c r="M232" i="15"/>
  <c r="M230" i="15" s="1"/>
  <c r="M229" i="15" s="1"/>
  <c r="L232" i="15"/>
  <c r="K232" i="15"/>
  <c r="J232" i="15"/>
  <c r="I232" i="15"/>
  <c r="H232" i="15"/>
  <c r="H230" i="15" s="1"/>
  <c r="H229" i="15" s="1"/>
  <c r="G232" i="15"/>
  <c r="E232" i="15"/>
  <c r="E230" i="15" s="1"/>
  <c r="E229" i="15" s="1"/>
  <c r="D232" i="15"/>
  <c r="D230" i="15" s="1"/>
  <c r="D229" i="15" s="1"/>
  <c r="O231" i="15"/>
  <c r="L231" i="15"/>
  <c r="L230" i="15" s="1"/>
  <c r="I231" i="15"/>
  <c r="I230" i="15" s="1"/>
  <c r="I229" i="15" s="1"/>
  <c r="F231" i="15"/>
  <c r="C231" i="15" s="1"/>
  <c r="N230" i="15"/>
  <c r="N229" i="15" s="1"/>
  <c r="K230" i="15"/>
  <c r="K229" i="15" s="1"/>
  <c r="J230" i="15"/>
  <c r="J229" i="15" s="1"/>
  <c r="G230" i="15"/>
  <c r="G229" i="15" s="1"/>
  <c r="O228" i="15"/>
  <c r="L228" i="15"/>
  <c r="I228" i="15"/>
  <c r="F228" i="15"/>
  <c r="C228" i="15" s="1"/>
  <c r="O227" i="15"/>
  <c r="L227" i="15"/>
  <c r="L226" i="15" s="1"/>
  <c r="I227" i="15"/>
  <c r="I226" i="15" s="1"/>
  <c r="C226" i="15" s="1"/>
  <c r="F227" i="15"/>
  <c r="C227" i="15" s="1"/>
  <c r="O226" i="15"/>
  <c r="N226" i="15"/>
  <c r="M226" i="15"/>
  <c r="K226" i="15"/>
  <c r="J226" i="15"/>
  <c r="H226" i="15"/>
  <c r="G226" i="15"/>
  <c r="F226" i="15"/>
  <c r="E226" i="15"/>
  <c r="D226" i="15"/>
  <c r="O225" i="15"/>
  <c r="L225" i="15"/>
  <c r="I225" i="15"/>
  <c r="F225" i="15"/>
  <c r="C225" i="15" s="1"/>
  <c r="O224" i="15"/>
  <c r="L224" i="15"/>
  <c r="I224" i="15"/>
  <c r="F224" i="15"/>
  <c r="C224" i="15" s="1"/>
  <c r="O223" i="15"/>
  <c r="L223" i="15"/>
  <c r="I223" i="15"/>
  <c r="F223" i="15"/>
  <c r="C223" i="15" s="1"/>
  <c r="O222" i="15"/>
  <c r="L222" i="15"/>
  <c r="I222" i="15"/>
  <c r="F222" i="15"/>
  <c r="C222" i="15"/>
  <c r="O221" i="15"/>
  <c r="L221" i="15"/>
  <c r="I221" i="15"/>
  <c r="F221" i="15"/>
  <c r="C221" i="15" s="1"/>
  <c r="O220" i="15"/>
  <c r="L220" i="15"/>
  <c r="I220" i="15"/>
  <c r="F220" i="15"/>
  <c r="C220" i="15" s="1"/>
  <c r="O219" i="15"/>
  <c r="L219" i="15"/>
  <c r="I219" i="15"/>
  <c r="F219" i="15"/>
  <c r="C219" i="15" s="1"/>
  <c r="O218" i="15"/>
  <c r="L218" i="15"/>
  <c r="L215" i="15" s="1"/>
  <c r="I218" i="15"/>
  <c r="F218" i="15"/>
  <c r="C218" i="15"/>
  <c r="O217" i="15"/>
  <c r="L217" i="15"/>
  <c r="I217" i="15"/>
  <c r="F217" i="15"/>
  <c r="C217" i="15" s="1"/>
  <c r="O216" i="15"/>
  <c r="O215" i="15" s="1"/>
  <c r="L216" i="15"/>
  <c r="I216" i="15"/>
  <c r="I215" i="15" s="1"/>
  <c r="F216" i="15"/>
  <c r="C216" i="15" s="1"/>
  <c r="N215" i="15"/>
  <c r="M215" i="15"/>
  <c r="K215" i="15"/>
  <c r="J215" i="15"/>
  <c r="H215" i="15"/>
  <c r="G215" i="15"/>
  <c r="F215" i="15"/>
  <c r="C215" i="15" s="1"/>
  <c r="E215" i="15"/>
  <c r="D215" i="15"/>
  <c r="O214" i="15"/>
  <c r="L214" i="15"/>
  <c r="I214" i="15"/>
  <c r="F214" i="15"/>
  <c r="C214" i="15"/>
  <c r="O213" i="15"/>
  <c r="L213" i="15"/>
  <c r="I213" i="15"/>
  <c r="F213" i="15"/>
  <c r="C213" i="15" s="1"/>
  <c r="O212" i="15"/>
  <c r="L212" i="15"/>
  <c r="I212" i="15"/>
  <c r="F212" i="15"/>
  <c r="C212" i="15" s="1"/>
  <c r="O211" i="15"/>
  <c r="L211" i="15"/>
  <c r="I211" i="15"/>
  <c r="F211" i="15"/>
  <c r="C211" i="15" s="1"/>
  <c r="O210" i="15"/>
  <c r="L210" i="15"/>
  <c r="I210" i="15"/>
  <c r="F210" i="15"/>
  <c r="C210" i="15"/>
  <c r="O209" i="15"/>
  <c r="L209" i="15"/>
  <c r="I209" i="15"/>
  <c r="F209" i="15"/>
  <c r="C209" i="15" s="1"/>
  <c r="O208" i="15"/>
  <c r="L208" i="15"/>
  <c r="I208" i="15"/>
  <c r="F208" i="15"/>
  <c r="C208" i="15" s="1"/>
  <c r="O207" i="15"/>
  <c r="L207" i="15"/>
  <c r="L204" i="15" s="1"/>
  <c r="L203" i="15" s="1"/>
  <c r="I207" i="15"/>
  <c r="F207" i="15"/>
  <c r="C207" i="15" s="1"/>
  <c r="O206" i="15"/>
  <c r="L206" i="15"/>
  <c r="I206" i="15"/>
  <c r="F206" i="15"/>
  <c r="C206" i="15"/>
  <c r="O205" i="15"/>
  <c r="O204" i="15" s="1"/>
  <c r="O203" i="15" s="1"/>
  <c r="L205" i="15"/>
  <c r="I205" i="15"/>
  <c r="F205" i="15"/>
  <c r="C205" i="15" s="1"/>
  <c r="N204" i="15"/>
  <c r="M204" i="15"/>
  <c r="M203" i="15" s="1"/>
  <c r="K204" i="15"/>
  <c r="K203" i="15" s="1"/>
  <c r="J204" i="15"/>
  <c r="I204" i="15"/>
  <c r="H204" i="15"/>
  <c r="H203" i="15" s="1"/>
  <c r="G204" i="15"/>
  <c r="G203" i="15" s="1"/>
  <c r="E204" i="15"/>
  <c r="E203" i="15" s="1"/>
  <c r="D204" i="15"/>
  <c r="D203" i="15" s="1"/>
  <c r="N203" i="15"/>
  <c r="J203" i="15"/>
  <c r="O202" i="15"/>
  <c r="L202" i="15"/>
  <c r="I202" i="15"/>
  <c r="F202" i="15"/>
  <c r="C202" i="15"/>
  <c r="O201" i="15"/>
  <c r="L201" i="15"/>
  <c r="I201" i="15"/>
  <c r="F201" i="15"/>
  <c r="C201" i="15" s="1"/>
  <c r="O200" i="15"/>
  <c r="L200" i="15"/>
  <c r="I200" i="15"/>
  <c r="F200" i="15"/>
  <c r="C200" i="15" s="1"/>
  <c r="O199" i="15"/>
  <c r="L199" i="15"/>
  <c r="I199" i="15"/>
  <c r="F199" i="15"/>
  <c r="C199" i="15" s="1"/>
  <c r="O198" i="15"/>
  <c r="O197" i="15" s="1"/>
  <c r="L198" i="15"/>
  <c r="I198" i="15"/>
  <c r="I197" i="15" s="1"/>
  <c r="C197" i="15" s="1"/>
  <c r="F198" i="15"/>
  <c r="C198" i="15"/>
  <c r="N197" i="15"/>
  <c r="M197" i="15"/>
  <c r="L197" i="15"/>
  <c r="L195" i="15" s="1"/>
  <c r="L194" i="15" s="1"/>
  <c r="K197" i="15"/>
  <c r="K195" i="15" s="1"/>
  <c r="J197" i="15"/>
  <c r="H197" i="15"/>
  <c r="H195" i="15" s="1"/>
  <c r="H194" i="15" s="1"/>
  <c r="H193" i="15" s="1"/>
  <c r="G197" i="15"/>
  <c r="G195" i="15" s="1"/>
  <c r="F197" i="15"/>
  <c r="E197" i="15"/>
  <c r="D197" i="15"/>
  <c r="D195" i="15" s="1"/>
  <c r="D194" i="15" s="1"/>
  <c r="D193" i="15" s="1"/>
  <c r="O196" i="15"/>
  <c r="O195" i="15" s="1"/>
  <c r="O194" i="15" s="1"/>
  <c r="L196" i="15"/>
  <c r="I196" i="15"/>
  <c r="F196" i="15"/>
  <c r="C196" i="15" s="1"/>
  <c r="N195" i="15"/>
  <c r="N194" i="15" s="1"/>
  <c r="N193" i="15" s="1"/>
  <c r="M195" i="15"/>
  <c r="M194" i="15" s="1"/>
  <c r="J195" i="15"/>
  <c r="J194" i="15" s="1"/>
  <c r="F195" i="15"/>
  <c r="E195" i="15"/>
  <c r="E194" i="15" s="1"/>
  <c r="O192" i="15"/>
  <c r="O191" i="15" s="1"/>
  <c r="O190" i="15" s="1"/>
  <c r="L192" i="15"/>
  <c r="I192" i="15"/>
  <c r="I191" i="15" s="1"/>
  <c r="I190" i="15" s="1"/>
  <c r="F192" i="15"/>
  <c r="C192" i="15" s="1"/>
  <c r="N191" i="15"/>
  <c r="N190" i="15" s="1"/>
  <c r="M191" i="15"/>
  <c r="M190" i="15" s="1"/>
  <c r="L191" i="15"/>
  <c r="L190" i="15" s="1"/>
  <c r="K191" i="15"/>
  <c r="J191" i="15"/>
  <c r="J190" i="15" s="1"/>
  <c r="H191" i="15"/>
  <c r="H190" i="15" s="1"/>
  <c r="G191" i="15"/>
  <c r="F191" i="15"/>
  <c r="F190" i="15" s="1"/>
  <c r="E191" i="15"/>
  <c r="E190" i="15" s="1"/>
  <c r="D191" i="15"/>
  <c r="D190" i="15" s="1"/>
  <c r="K190" i="15"/>
  <c r="G190" i="15"/>
  <c r="O189" i="15"/>
  <c r="L189" i="15"/>
  <c r="I189" i="15"/>
  <c r="F189" i="15"/>
  <c r="C189" i="15" s="1"/>
  <c r="O188" i="15"/>
  <c r="O187" i="15" s="1"/>
  <c r="O186" i="15" s="1"/>
  <c r="L188" i="15"/>
  <c r="I188" i="15"/>
  <c r="I187" i="15" s="1"/>
  <c r="I186" i="15" s="1"/>
  <c r="F188" i="15"/>
  <c r="C188" i="15" s="1"/>
  <c r="N187" i="15"/>
  <c r="N186" i="15" s="1"/>
  <c r="M187" i="15"/>
  <c r="M186" i="15" s="1"/>
  <c r="L187" i="15"/>
  <c r="L186" i="15" s="1"/>
  <c r="K187" i="15"/>
  <c r="J187" i="15"/>
  <c r="J186" i="15" s="1"/>
  <c r="H187" i="15"/>
  <c r="H186" i="15" s="1"/>
  <c r="G187" i="15"/>
  <c r="F187" i="15"/>
  <c r="F186" i="15" s="1"/>
  <c r="E187" i="15"/>
  <c r="E186" i="15" s="1"/>
  <c r="D187" i="15"/>
  <c r="D186" i="15" s="1"/>
  <c r="K186" i="15"/>
  <c r="G186" i="15"/>
  <c r="O185" i="15"/>
  <c r="L185" i="15"/>
  <c r="I185" i="15"/>
  <c r="F185" i="15"/>
  <c r="C185" i="15" s="1"/>
  <c r="O184" i="15"/>
  <c r="O183" i="15" s="1"/>
  <c r="L184" i="15"/>
  <c r="I184" i="15"/>
  <c r="I183" i="15" s="1"/>
  <c r="F184" i="15"/>
  <c r="C184" i="15" s="1"/>
  <c r="N183" i="15"/>
  <c r="M183" i="15"/>
  <c r="L183" i="15"/>
  <c r="K183" i="15"/>
  <c r="J183" i="15"/>
  <c r="H183" i="15"/>
  <c r="G183" i="15"/>
  <c r="F183" i="15"/>
  <c r="E183" i="15"/>
  <c r="D183" i="15"/>
  <c r="O182" i="15"/>
  <c r="L182" i="15"/>
  <c r="I182" i="15"/>
  <c r="F182" i="15"/>
  <c r="C182" i="15"/>
  <c r="O181" i="15"/>
  <c r="L181" i="15"/>
  <c r="I181" i="15"/>
  <c r="F181" i="15"/>
  <c r="C181" i="15" s="1"/>
  <c r="O180" i="15"/>
  <c r="L180" i="15"/>
  <c r="I180" i="15"/>
  <c r="F180" i="15"/>
  <c r="C180" i="15" s="1"/>
  <c r="O179" i="15"/>
  <c r="L179" i="15"/>
  <c r="L178" i="15" s="1"/>
  <c r="I179" i="15"/>
  <c r="I178" i="15" s="1"/>
  <c r="F179" i="15"/>
  <c r="C179" i="15" s="1"/>
  <c r="O178" i="15"/>
  <c r="N178" i="15"/>
  <c r="M178" i="15"/>
  <c r="K178" i="15"/>
  <c r="J178" i="15"/>
  <c r="H178" i="15"/>
  <c r="G178" i="15"/>
  <c r="E178" i="15"/>
  <c r="D178" i="15"/>
  <c r="O177" i="15"/>
  <c r="L177" i="15"/>
  <c r="I177" i="15"/>
  <c r="F177" i="15"/>
  <c r="C177" i="15" s="1"/>
  <c r="O176" i="15"/>
  <c r="L176" i="15"/>
  <c r="I176" i="15"/>
  <c r="F176" i="15"/>
  <c r="C176" i="15" s="1"/>
  <c r="O175" i="15"/>
  <c r="L175" i="15"/>
  <c r="L174" i="15" s="1"/>
  <c r="I175" i="15"/>
  <c r="I174" i="15" s="1"/>
  <c r="I173" i="15" s="1"/>
  <c r="I172" i="15" s="1"/>
  <c r="F175" i="15"/>
  <c r="C175" i="15" s="1"/>
  <c r="O174" i="15"/>
  <c r="O173" i="15" s="1"/>
  <c r="O172" i="15" s="1"/>
  <c r="N174" i="15"/>
  <c r="N173" i="15" s="1"/>
  <c r="N172" i="15" s="1"/>
  <c r="M174" i="15"/>
  <c r="M173" i="15" s="1"/>
  <c r="M172" i="15" s="1"/>
  <c r="K174" i="15"/>
  <c r="K173" i="15" s="1"/>
  <c r="K172" i="15" s="1"/>
  <c r="J174" i="15"/>
  <c r="J173" i="15" s="1"/>
  <c r="J172" i="15" s="1"/>
  <c r="H174" i="15"/>
  <c r="G174" i="15"/>
  <c r="G173" i="15" s="1"/>
  <c r="G172" i="15" s="1"/>
  <c r="E174" i="15"/>
  <c r="E173" i="15" s="1"/>
  <c r="E172" i="15" s="1"/>
  <c r="D174" i="15"/>
  <c r="H173" i="15"/>
  <c r="H172" i="15" s="1"/>
  <c r="D173" i="15"/>
  <c r="D172" i="15" s="1"/>
  <c r="O171" i="15"/>
  <c r="L171" i="15"/>
  <c r="I171" i="15"/>
  <c r="F171" i="15"/>
  <c r="C171" i="15" s="1"/>
  <c r="O170" i="15"/>
  <c r="L170" i="15"/>
  <c r="I170" i="15"/>
  <c r="F170" i="15"/>
  <c r="C170" i="15"/>
  <c r="O169" i="15"/>
  <c r="L169" i="15"/>
  <c r="I169" i="15"/>
  <c r="F169" i="15"/>
  <c r="C169" i="15" s="1"/>
  <c r="O168" i="15"/>
  <c r="L168" i="15"/>
  <c r="I168" i="15"/>
  <c r="F168" i="15"/>
  <c r="C168" i="15" s="1"/>
  <c r="O167" i="15"/>
  <c r="L167" i="15"/>
  <c r="I167" i="15"/>
  <c r="F167" i="15"/>
  <c r="C167" i="15" s="1"/>
  <c r="O166" i="15"/>
  <c r="O165" i="15" s="1"/>
  <c r="O164" i="15" s="1"/>
  <c r="L166" i="15"/>
  <c r="I166" i="15"/>
  <c r="I165" i="15" s="1"/>
  <c r="I164" i="15" s="1"/>
  <c r="F166" i="15"/>
  <c r="C166" i="15"/>
  <c r="N165" i="15"/>
  <c r="N164" i="15" s="1"/>
  <c r="M165" i="15"/>
  <c r="L165" i="15"/>
  <c r="L164" i="15" s="1"/>
  <c r="K165" i="15"/>
  <c r="K164" i="15" s="1"/>
  <c r="J165" i="15"/>
  <c r="J164" i="15" s="1"/>
  <c r="H165" i="15"/>
  <c r="H164" i="15" s="1"/>
  <c r="H74" i="15" s="1"/>
  <c r="H51" i="15" s="1"/>
  <c r="H50" i="15" s="1"/>
  <c r="G165" i="15"/>
  <c r="G164" i="15" s="1"/>
  <c r="E165" i="15"/>
  <c r="D165" i="15"/>
  <c r="D164" i="15" s="1"/>
  <c r="D74" i="15" s="1"/>
  <c r="M164" i="15"/>
  <c r="E164" i="15"/>
  <c r="O163" i="15"/>
  <c r="L163" i="15"/>
  <c r="I163" i="15"/>
  <c r="F163" i="15"/>
  <c r="C163" i="15" s="1"/>
  <c r="O162" i="15"/>
  <c r="L162" i="15"/>
  <c r="I162" i="15"/>
  <c r="F162" i="15"/>
  <c r="C162" i="15"/>
  <c r="O161" i="15"/>
  <c r="L161" i="15"/>
  <c r="I161" i="15"/>
  <c r="F161" i="15"/>
  <c r="C161" i="15" s="1"/>
  <c r="O160" i="15"/>
  <c r="O159" i="15" s="1"/>
  <c r="L160" i="15"/>
  <c r="I160" i="15"/>
  <c r="I159" i="15" s="1"/>
  <c r="F160" i="15"/>
  <c r="C160" i="15" s="1"/>
  <c r="N159" i="15"/>
  <c r="M159" i="15"/>
  <c r="L159" i="15"/>
  <c r="K159" i="15"/>
  <c r="J159" i="15"/>
  <c r="H159" i="15"/>
  <c r="G159" i="15"/>
  <c r="F159" i="15"/>
  <c r="E159" i="15"/>
  <c r="D159" i="15"/>
  <c r="O158" i="15"/>
  <c r="L158" i="15"/>
  <c r="I158" i="15"/>
  <c r="F158" i="15"/>
  <c r="C158" i="15"/>
  <c r="O157" i="15"/>
  <c r="L157" i="15"/>
  <c r="I157" i="15"/>
  <c r="F157" i="15"/>
  <c r="C157" i="15" s="1"/>
  <c r="O156" i="15"/>
  <c r="L156" i="15"/>
  <c r="I156" i="15"/>
  <c r="F156" i="15"/>
  <c r="C156" i="15" s="1"/>
  <c r="O155" i="15"/>
  <c r="L155" i="15"/>
  <c r="I155" i="15"/>
  <c r="F155" i="15"/>
  <c r="C155" i="15" s="1"/>
  <c r="O154" i="15"/>
  <c r="L154" i="15"/>
  <c r="I154" i="15"/>
  <c r="F154" i="15"/>
  <c r="C154" i="15"/>
  <c r="O153" i="15"/>
  <c r="L153" i="15"/>
  <c r="I153" i="15"/>
  <c r="F153" i="15"/>
  <c r="C153" i="15" s="1"/>
  <c r="O152" i="15"/>
  <c r="L152" i="15"/>
  <c r="I152" i="15"/>
  <c r="F152" i="15"/>
  <c r="C152" i="15" s="1"/>
  <c r="O151" i="15"/>
  <c r="L151" i="15"/>
  <c r="L150" i="15" s="1"/>
  <c r="I151" i="15"/>
  <c r="I150" i="15" s="1"/>
  <c r="F151" i="15"/>
  <c r="C151" i="15" s="1"/>
  <c r="O150" i="15"/>
  <c r="N150" i="15"/>
  <c r="M150" i="15"/>
  <c r="K150" i="15"/>
  <c r="J150" i="15"/>
  <c r="H150" i="15"/>
  <c r="G150" i="15"/>
  <c r="E150" i="15"/>
  <c r="D150" i="15"/>
  <c r="O149" i="15"/>
  <c r="L149" i="15"/>
  <c r="I149" i="15"/>
  <c r="F149" i="15"/>
  <c r="C149" i="15" s="1"/>
  <c r="O148" i="15"/>
  <c r="L148" i="15"/>
  <c r="I148" i="15"/>
  <c r="F148" i="15"/>
  <c r="C148" i="15" s="1"/>
  <c r="O147" i="15"/>
  <c r="L147" i="15"/>
  <c r="I147" i="15"/>
  <c r="F147" i="15"/>
  <c r="C147" i="15" s="1"/>
  <c r="O146" i="15"/>
  <c r="L146" i="15"/>
  <c r="L143" i="15" s="1"/>
  <c r="I146" i="15"/>
  <c r="F146" i="15"/>
  <c r="C146" i="15"/>
  <c r="O145" i="15"/>
  <c r="O143" i="15" s="1"/>
  <c r="L145" i="15"/>
  <c r="I145" i="15"/>
  <c r="F145" i="15"/>
  <c r="C145" i="15" s="1"/>
  <c r="O144" i="15"/>
  <c r="L144" i="15"/>
  <c r="I144" i="15"/>
  <c r="I143" i="15" s="1"/>
  <c r="F144" i="15"/>
  <c r="C144" i="15" s="1"/>
  <c r="N143" i="15"/>
  <c r="M143" i="15"/>
  <c r="K143" i="15"/>
  <c r="J143" i="15"/>
  <c r="H143" i="15"/>
  <c r="G143" i="15"/>
  <c r="F143" i="15"/>
  <c r="E143" i="15"/>
  <c r="D143" i="15"/>
  <c r="O142" i="15"/>
  <c r="L142" i="15"/>
  <c r="I142" i="15"/>
  <c r="F142" i="15"/>
  <c r="C142" i="15"/>
  <c r="O141" i="15"/>
  <c r="O140" i="15" s="1"/>
  <c r="L141" i="15"/>
  <c r="I141" i="15"/>
  <c r="F141" i="15"/>
  <c r="C141" i="15" s="1"/>
  <c r="N140" i="15"/>
  <c r="M140" i="15"/>
  <c r="L140" i="15"/>
  <c r="K140" i="15"/>
  <c r="J140" i="15"/>
  <c r="I140" i="15"/>
  <c r="H140" i="15"/>
  <c r="G140" i="15"/>
  <c r="E140" i="15"/>
  <c r="D140" i="15"/>
  <c r="O139" i="15"/>
  <c r="L139" i="15"/>
  <c r="I139" i="15"/>
  <c r="F139" i="15"/>
  <c r="C139" i="15" s="1"/>
  <c r="O138" i="15"/>
  <c r="L138" i="15"/>
  <c r="L135" i="15" s="1"/>
  <c r="I138" i="15"/>
  <c r="F138" i="15"/>
  <c r="C138" i="15"/>
  <c r="O137" i="15"/>
  <c r="O135" i="15" s="1"/>
  <c r="L137" i="15"/>
  <c r="I137" i="15"/>
  <c r="F137" i="15"/>
  <c r="C137" i="15" s="1"/>
  <c r="O136" i="15"/>
  <c r="L136" i="15"/>
  <c r="I136" i="15"/>
  <c r="I135" i="15" s="1"/>
  <c r="F136" i="15"/>
  <c r="C136" i="15" s="1"/>
  <c r="N135" i="15"/>
  <c r="M135" i="15"/>
  <c r="M129" i="15" s="1"/>
  <c r="K135" i="15"/>
  <c r="J135" i="15"/>
  <c r="H135" i="15"/>
  <c r="G135" i="15"/>
  <c r="F135" i="15"/>
  <c r="C135" i="15" s="1"/>
  <c r="E135" i="15"/>
  <c r="E129" i="15" s="1"/>
  <c r="D135" i="15"/>
  <c r="O134" i="15"/>
  <c r="L134" i="15"/>
  <c r="I134" i="15"/>
  <c r="F134" i="15"/>
  <c r="C134" i="15"/>
  <c r="O133" i="15"/>
  <c r="L133" i="15"/>
  <c r="I133" i="15"/>
  <c r="F133" i="15"/>
  <c r="C133" i="15" s="1"/>
  <c r="O132" i="15"/>
  <c r="L132" i="15"/>
  <c r="I132" i="15"/>
  <c r="F132" i="15"/>
  <c r="C132" i="15" s="1"/>
  <c r="O131" i="15"/>
  <c r="L131" i="15"/>
  <c r="L130" i="15" s="1"/>
  <c r="I131" i="15"/>
  <c r="I130" i="15" s="1"/>
  <c r="F131" i="15"/>
  <c r="O130" i="15"/>
  <c r="O129" i="15" s="1"/>
  <c r="N130" i="15"/>
  <c r="N129" i="15" s="1"/>
  <c r="M130" i="15"/>
  <c r="K130" i="15"/>
  <c r="K129" i="15" s="1"/>
  <c r="J130" i="15"/>
  <c r="J129" i="15" s="1"/>
  <c r="H130" i="15"/>
  <c r="G130" i="15"/>
  <c r="G129" i="15" s="1"/>
  <c r="E130" i="15"/>
  <c r="D130" i="15"/>
  <c r="H129" i="15"/>
  <c r="D129" i="15"/>
  <c r="O128" i="15"/>
  <c r="L128" i="15"/>
  <c r="L127" i="15" s="1"/>
  <c r="I128" i="15"/>
  <c r="I127" i="15" s="1"/>
  <c r="F128" i="15"/>
  <c r="C128" i="15" s="1"/>
  <c r="O127" i="15"/>
  <c r="N127" i="15"/>
  <c r="M127" i="15"/>
  <c r="K127" i="15"/>
  <c r="J127" i="15"/>
  <c r="H127" i="15"/>
  <c r="G127" i="15"/>
  <c r="F127" i="15"/>
  <c r="E127" i="15"/>
  <c r="D127" i="15"/>
  <c r="O126" i="15"/>
  <c r="L126" i="15"/>
  <c r="I126" i="15"/>
  <c r="F126" i="15"/>
  <c r="C126" i="15"/>
  <c r="O125" i="15"/>
  <c r="L125" i="15"/>
  <c r="I125" i="15"/>
  <c r="F125" i="15"/>
  <c r="C125" i="15" s="1"/>
  <c r="O124" i="15"/>
  <c r="L124" i="15"/>
  <c r="I124" i="15"/>
  <c r="F124" i="15"/>
  <c r="C124" i="15" s="1"/>
  <c r="O123" i="15"/>
  <c r="L123" i="15"/>
  <c r="I123" i="15"/>
  <c r="C123" i="15" s="1"/>
  <c r="F123" i="15"/>
  <c r="O122" i="15"/>
  <c r="O121" i="15" s="1"/>
  <c r="L122" i="15"/>
  <c r="I122" i="15"/>
  <c r="F122" i="15"/>
  <c r="C122" i="15"/>
  <c r="N121" i="15"/>
  <c r="M121" i="15"/>
  <c r="L121" i="15"/>
  <c r="K121" i="15"/>
  <c r="J121" i="15"/>
  <c r="H121" i="15"/>
  <c r="G121" i="15"/>
  <c r="E121" i="15"/>
  <c r="D121" i="15"/>
  <c r="O120" i="15"/>
  <c r="L120" i="15"/>
  <c r="I120" i="15"/>
  <c r="F120" i="15"/>
  <c r="C120" i="15" s="1"/>
  <c r="O119" i="15"/>
  <c r="L119" i="15"/>
  <c r="I119" i="15"/>
  <c r="C119" i="15" s="1"/>
  <c r="F119" i="15"/>
  <c r="O118" i="15"/>
  <c r="L118" i="15"/>
  <c r="L115" i="15" s="1"/>
  <c r="I118" i="15"/>
  <c r="F118" i="15"/>
  <c r="C118" i="15"/>
  <c r="O117" i="15"/>
  <c r="O115" i="15" s="1"/>
  <c r="L117" i="15"/>
  <c r="I117" i="15"/>
  <c r="F117" i="15"/>
  <c r="C117" i="15" s="1"/>
  <c r="O116" i="15"/>
  <c r="L116" i="15"/>
  <c r="I116" i="15"/>
  <c r="I115" i="15" s="1"/>
  <c r="F116" i="15"/>
  <c r="C116" i="15" s="1"/>
  <c r="N115" i="15"/>
  <c r="M115" i="15"/>
  <c r="K115" i="15"/>
  <c r="J115" i="15"/>
  <c r="H115" i="15"/>
  <c r="G115" i="15"/>
  <c r="F115" i="15"/>
  <c r="E115" i="15"/>
  <c r="D115" i="15"/>
  <c r="O114" i="15"/>
  <c r="L114" i="15"/>
  <c r="L111" i="15" s="1"/>
  <c r="I114" i="15"/>
  <c r="F114" i="15"/>
  <c r="C114" i="15"/>
  <c r="O113" i="15"/>
  <c r="O111" i="15" s="1"/>
  <c r="L113" i="15"/>
  <c r="I113" i="15"/>
  <c r="F113" i="15"/>
  <c r="C113" i="15" s="1"/>
  <c r="O112" i="15"/>
  <c r="L112" i="15"/>
  <c r="I112" i="15"/>
  <c r="I111" i="15" s="1"/>
  <c r="F112" i="15"/>
  <c r="C112" i="15" s="1"/>
  <c r="N111" i="15"/>
  <c r="M111" i="15"/>
  <c r="K111" i="15"/>
  <c r="J111" i="15"/>
  <c r="H111" i="15"/>
  <c r="G111" i="15"/>
  <c r="F111" i="15"/>
  <c r="C111" i="15" s="1"/>
  <c r="E111" i="15"/>
  <c r="D111" i="15"/>
  <c r="O110" i="15"/>
  <c r="L110" i="15"/>
  <c r="I110" i="15"/>
  <c r="F110" i="15"/>
  <c r="C110" i="15"/>
  <c r="O109" i="15"/>
  <c r="L109" i="15"/>
  <c r="I109" i="15"/>
  <c r="F109" i="15"/>
  <c r="C109" i="15" s="1"/>
  <c r="O108" i="15"/>
  <c r="L108" i="15"/>
  <c r="I108" i="15"/>
  <c r="F108" i="15"/>
  <c r="C108" i="15" s="1"/>
  <c r="O107" i="15"/>
  <c r="L107" i="15"/>
  <c r="I107" i="15"/>
  <c r="F107" i="15"/>
  <c r="C107" i="15" s="1"/>
  <c r="O106" i="15"/>
  <c r="L106" i="15"/>
  <c r="I106" i="15"/>
  <c r="F106" i="15"/>
  <c r="C106" i="15"/>
  <c r="O105" i="15"/>
  <c r="L105" i="15"/>
  <c r="I105" i="15"/>
  <c r="F105" i="15"/>
  <c r="C105" i="15" s="1"/>
  <c r="O104" i="15"/>
  <c r="L104" i="15"/>
  <c r="I104" i="15"/>
  <c r="F104" i="15"/>
  <c r="C104" i="15" s="1"/>
  <c r="O103" i="15"/>
  <c r="L103" i="15"/>
  <c r="L102" i="15" s="1"/>
  <c r="I103" i="15"/>
  <c r="I102" i="15" s="1"/>
  <c r="F103" i="15"/>
  <c r="C103" i="15" s="1"/>
  <c r="O102" i="15"/>
  <c r="N102" i="15"/>
  <c r="M102" i="15"/>
  <c r="K102" i="15"/>
  <c r="J102" i="15"/>
  <c r="H102" i="15"/>
  <c r="G102" i="15"/>
  <c r="E102" i="15"/>
  <c r="D102" i="15"/>
  <c r="O101" i="15"/>
  <c r="L101" i="15"/>
  <c r="I101" i="15"/>
  <c r="F101" i="15"/>
  <c r="C101" i="15" s="1"/>
  <c r="O100" i="15"/>
  <c r="L100" i="15"/>
  <c r="I100" i="15"/>
  <c r="F100" i="15"/>
  <c r="C100" i="15" s="1"/>
  <c r="O99" i="15"/>
  <c r="L99" i="15"/>
  <c r="I99" i="15"/>
  <c r="F99" i="15"/>
  <c r="C99" i="15" s="1"/>
  <c r="O98" i="15"/>
  <c r="L98" i="15"/>
  <c r="I98" i="15"/>
  <c r="F98" i="15"/>
  <c r="C98" i="15"/>
  <c r="O97" i="15"/>
  <c r="L97" i="15"/>
  <c r="I97" i="15"/>
  <c r="F97" i="15"/>
  <c r="C97" i="15" s="1"/>
  <c r="O96" i="15"/>
  <c r="L96" i="15"/>
  <c r="I96" i="15"/>
  <c r="F96" i="15"/>
  <c r="C96" i="15" s="1"/>
  <c r="O95" i="15"/>
  <c r="L95" i="15"/>
  <c r="L94" i="15" s="1"/>
  <c r="I95" i="15"/>
  <c r="I94" i="15" s="1"/>
  <c r="F95" i="15"/>
  <c r="C95" i="15" s="1"/>
  <c r="O94" i="15"/>
  <c r="N94" i="15"/>
  <c r="M94" i="15"/>
  <c r="K94" i="15"/>
  <c r="J94" i="15"/>
  <c r="H94" i="15"/>
  <c r="G94" i="15"/>
  <c r="E94" i="15"/>
  <c r="D94" i="15"/>
  <c r="O93" i="15"/>
  <c r="L93" i="15"/>
  <c r="I93" i="15"/>
  <c r="F93" i="15"/>
  <c r="C93" i="15" s="1"/>
  <c r="O92" i="15"/>
  <c r="L92" i="15"/>
  <c r="I92" i="15"/>
  <c r="F92" i="15"/>
  <c r="C92" i="15" s="1"/>
  <c r="O91" i="15"/>
  <c r="L91" i="15"/>
  <c r="L88" i="15" s="1"/>
  <c r="I91" i="15"/>
  <c r="C91" i="15" s="1"/>
  <c r="F91" i="15"/>
  <c r="O90" i="15"/>
  <c r="O88" i="15" s="1"/>
  <c r="L90" i="15"/>
  <c r="I90" i="15"/>
  <c r="F90" i="15"/>
  <c r="C90" i="15"/>
  <c r="O89" i="15"/>
  <c r="L89" i="15"/>
  <c r="I89" i="15"/>
  <c r="F89" i="15"/>
  <c r="C89" i="15" s="1"/>
  <c r="N88" i="15"/>
  <c r="M88" i="15"/>
  <c r="M82" i="15" s="1"/>
  <c r="K88" i="15"/>
  <c r="J88" i="15"/>
  <c r="I88" i="15"/>
  <c r="H88" i="15"/>
  <c r="G88" i="15"/>
  <c r="E88" i="15"/>
  <c r="E82" i="15" s="1"/>
  <c r="D88" i="15"/>
  <c r="O87" i="15"/>
  <c r="L87" i="15"/>
  <c r="L83" i="15" s="1"/>
  <c r="L82" i="15" s="1"/>
  <c r="I87" i="15"/>
  <c r="F87" i="15"/>
  <c r="C87" i="15" s="1"/>
  <c r="O86" i="15"/>
  <c r="L86" i="15"/>
  <c r="I86" i="15"/>
  <c r="F86" i="15"/>
  <c r="C86" i="15"/>
  <c r="O85" i="15"/>
  <c r="L85" i="15"/>
  <c r="I85" i="15"/>
  <c r="F85" i="15"/>
  <c r="C85" i="15" s="1"/>
  <c r="O84" i="15"/>
  <c r="O83" i="15" s="1"/>
  <c r="O82" i="15" s="1"/>
  <c r="L84" i="15"/>
  <c r="I84" i="15"/>
  <c r="I83" i="15" s="1"/>
  <c r="F84" i="15"/>
  <c r="C84" i="15" s="1"/>
  <c r="N83" i="15"/>
  <c r="N82" i="15" s="1"/>
  <c r="M83" i="15"/>
  <c r="K83" i="15"/>
  <c r="J83" i="15"/>
  <c r="J82" i="15" s="1"/>
  <c r="H83" i="15"/>
  <c r="G83" i="15"/>
  <c r="F83" i="15"/>
  <c r="E83" i="15"/>
  <c r="D83" i="15"/>
  <c r="K82" i="15"/>
  <c r="H82" i="15"/>
  <c r="G82" i="15"/>
  <c r="D82" i="15"/>
  <c r="O81" i="15"/>
  <c r="L81" i="15"/>
  <c r="I81" i="15"/>
  <c r="F81" i="15"/>
  <c r="C81" i="15" s="1"/>
  <c r="O80" i="15"/>
  <c r="L80" i="15"/>
  <c r="I80" i="15"/>
  <c r="I79" i="15" s="1"/>
  <c r="F80" i="15"/>
  <c r="O79" i="15"/>
  <c r="N79" i="15"/>
  <c r="M79" i="15"/>
  <c r="L79" i="15"/>
  <c r="K79" i="15"/>
  <c r="J79" i="15"/>
  <c r="H79" i="15"/>
  <c r="G79" i="15"/>
  <c r="F79" i="15"/>
  <c r="C79" i="15" s="1"/>
  <c r="E79" i="15"/>
  <c r="D79" i="15"/>
  <c r="O78" i="15"/>
  <c r="O76" i="15" s="1"/>
  <c r="O75" i="15" s="1"/>
  <c r="O74" i="15" s="1"/>
  <c r="L78" i="15"/>
  <c r="I78" i="15"/>
  <c r="F78" i="15"/>
  <c r="C78" i="15"/>
  <c r="O77" i="15"/>
  <c r="L77" i="15"/>
  <c r="L76" i="15" s="1"/>
  <c r="L75" i="15" s="1"/>
  <c r="I77" i="15"/>
  <c r="F77" i="15"/>
  <c r="C77" i="15" s="1"/>
  <c r="N76" i="15"/>
  <c r="M76" i="15"/>
  <c r="M75" i="15" s="1"/>
  <c r="M74" i="15" s="1"/>
  <c r="K76" i="15"/>
  <c r="J76" i="15"/>
  <c r="I76" i="15"/>
  <c r="I75" i="15" s="1"/>
  <c r="H76" i="15"/>
  <c r="G76" i="15"/>
  <c r="E76" i="15"/>
  <c r="E75" i="15" s="1"/>
  <c r="E74" i="15" s="1"/>
  <c r="D76" i="15"/>
  <c r="N75" i="15"/>
  <c r="K75" i="15"/>
  <c r="J75" i="15"/>
  <c r="J74" i="15" s="1"/>
  <c r="J51" i="15" s="1"/>
  <c r="H75" i="15"/>
  <c r="G75" i="15"/>
  <c r="D75" i="15"/>
  <c r="O73" i="15"/>
  <c r="L73" i="15"/>
  <c r="I73" i="15"/>
  <c r="F73" i="15"/>
  <c r="C73" i="15" s="1"/>
  <c r="O72" i="15"/>
  <c r="L72" i="15"/>
  <c r="I72" i="15"/>
  <c r="C72" i="15" s="1"/>
  <c r="F72" i="15"/>
  <c r="O71" i="15"/>
  <c r="L71" i="15"/>
  <c r="L68" i="15" s="1"/>
  <c r="I71" i="15"/>
  <c r="F71" i="15"/>
  <c r="O70" i="15"/>
  <c r="O68" i="15" s="1"/>
  <c r="O66" i="15" s="1"/>
  <c r="L70" i="15"/>
  <c r="I70" i="15"/>
  <c r="F70" i="15"/>
  <c r="C70" i="15"/>
  <c r="O69" i="15"/>
  <c r="L69" i="15"/>
  <c r="I69" i="15"/>
  <c r="F69" i="15"/>
  <c r="C69" i="15" s="1"/>
  <c r="N68" i="15"/>
  <c r="M68" i="15"/>
  <c r="M66" i="15" s="1"/>
  <c r="K68" i="15"/>
  <c r="J68" i="15"/>
  <c r="I68" i="15"/>
  <c r="I66" i="15" s="1"/>
  <c r="H68" i="15"/>
  <c r="G68" i="15"/>
  <c r="E68" i="15"/>
  <c r="E66" i="15" s="1"/>
  <c r="E52" i="15" s="1"/>
  <c r="E51" i="15" s="1"/>
  <c r="D68" i="15"/>
  <c r="O67" i="15"/>
  <c r="L67" i="15"/>
  <c r="C67" i="15" s="1"/>
  <c r="I67" i="15"/>
  <c r="F67" i="15"/>
  <c r="N66" i="15"/>
  <c r="K66" i="15"/>
  <c r="J66" i="15"/>
  <c r="H66" i="15"/>
  <c r="G66" i="15"/>
  <c r="D66" i="15"/>
  <c r="O65" i="15"/>
  <c r="L65" i="15"/>
  <c r="I65" i="15"/>
  <c r="F65" i="15"/>
  <c r="C65" i="15" s="1"/>
  <c r="O64" i="15"/>
  <c r="L64" i="15"/>
  <c r="I64" i="15"/>
  <c r="C64" i="15" s="1"/>
  <c r="F64" i="15"/>
  <c r="O63" i="15"/>
  <c r="L63" i="15"/>
  <c r="I63" i="15"/>
  <c r="F63" i="15"/>
  <c r="C63" i="15" s="1"/>
  <c r="O62" i="15"/>
  <c r="L62" i="15"/>
  <c r="I62" i="15"/>
  <c r="F62" i="15"/>
  <c r="C62" i="15"/>
  <c r="O61" i="15"/>
  <c r="L61" i="15"/>
  <c r="I61" i="15"/>
  <c r="F61" i="15"/>
  <c r="C61" i="15" s="1"/>
  <c r="O60" i="15"/>
  <c r="L60" i="15"/>
  <c r="I60" i="15"/>
  <c r="C60" i="15" s="1"/>
  <c r="F60" i="15"/>
  <c r="O59" i="15"/>
  <c r="L59" i="15"/>
  <c r="C59" i="15" s="1"/>
  <c r="I59" i="15"/>
  <c r="F59" i="15"/>
  <c r="O58" i="15"/>
  <c r="O57" i="15" s="1"/>
  <c r="L58" i="15"/>
  <c r="I58" i="15"/>
  <c r="F58" i="15"/>
  <c r="C58" i="15"/>
  <c r="N57" i="15"/>
  <c r="M57" i="15"/>
  <c r="L57" i="15"/>
  <c r="K57" i="15"/>
  <c r="J57" i="15"/>
  <c r="H57" i="15"/>
  <c r="G57" i="15"/>
  <c r="E57" i="15"/>
  <c r="D57" i="15"/>
  <c r="O56" i="15"/>
  <c r="L56" i="15"/>
  <c r="I56" i="15"/>
  <c r="I54" i="15" s="1"/>
  <c r="F56" i="15"/>
  <c r="O55" i="15"/>
  <c r="L55" i="15"/>
  <c r="I55" i="15"/>
  <c r="F55" i="15"/>
  <c r="O54" i="15"/>
  <c r="N54" i="15"/>
  <c r="M54" i="15"/>
  <c r="K54" i="15"/>
  <c r="K53" i="15" s="1"/>
  <c r="K52" i="15" s="1"/>
  <c r="J54" i="15"/>
  <c r="H54" i="15"/>
  <c r="G54" i="15"/>
  <c r="G53" i="15" s="1"/>
  <c r="G52" i="15" s="1"/>
  <c r="F54" i="15"/>
  <c r="E54" i="15"/>
  <c r="D54" i="15"/>
  <c r="N53" i="15"/>
  <c r="M53" i="15"/>
  <c r="J53" i="15"/>
  <c r="H53" i="15"/>
  <c r="H52" i="15" s="1"/>
  <c r="E53" i="15"/>
  <c r="D53" i="15"/>
  <c r="D52" i="15" s="1"/>
  <c r="D51" i="15" s="1"/>
  <c r="D50" i="15" s="1"/>
  <c r="N52" i="15"/>
  <c r="M52" i="15"/>
  <c r="J52" i="15"/>
  <c r="O46" i="15"/>
  <c r="C46" i="15" s="1"/>
  <c r="O45" i="15"/>
  <c r="C45" i="15" s="1"/>
  <c r="N44" i="15"/>
  <c r="M44" i="15"/>
  <c r="L43" i="15"/>
  <c r="I43" i="15"/>
  <c r="F43" i="15"/>
  <c r="C43" i="15" s="1"/>
  <c r="L42" i="15"/>
  <c r="K42" i="15"/>
  <c r="J42" i="15"/>
  <c r="I42" i="15"/>
  <c r="H42" i="15"/>
  <c r="G42" i="15"/>
  <c r="F42" i="15"/>
  <c r="C42" i="15" s="1"/>
  <c r="E42" i="15"/>
  <c r="D42" i="15"/>
  <c r="F41" i="15"/>
  <c r="C41" i="15" s="1"/>
  <c r="L40" i="15"/>
  <c r="C40" i="15" s="1"/>
  <c r="L39" i="15"/>
  <c r="C39" i="15" s="1"/>
  <c r="L38" i="15"/>
  <c r="C38" i="15" s="1"/>
  <c r="L37" i="15"/>
  <c r="C37" i="15" s="1"/>
  <c r="K36" i="15"/>
  <c r="J36" i="15"/>
  <c r="L35" i="15"/>
  <c r="C35" i="15" s="1"/>
  <c r="L34" i="15"/>
  <c r="C34" i="15" s="1"/>
  <c r="K33" i="15"/>
  <c r="J33" i="15"/>
  <c r="L32" i="15"/>
  <c r="C32" i="15" s="1"/>
  <c r="L31" i="15"/>
  <c r="C31" i="15" s="1"/>
  <c r="K31" i="15"/>
  <c r="K26" i="15" s="1"/>
  <c r="J31" i="15"/>
  <c r="L30" i="15"/>
  <c r="C30" i="15" s="1"/>
  <c r="L29" i="15"/>
  <c r="C29" i="15" s="1"/>
  <c r="L28" i="15"/>
  <c r="C28" i="15" s="1"/>
  <c r="K27" i="15"/>
  <c r="J27" i="15"/>
  <c r="J26" i="15"/>
  <c r="F25" i="15"/>
  <c r="C25" i="15" s="1"/>
  <c r="I24" i="15"/>
  <c r="F24" i="15"/>
  <c r="C24" i="15" s="1"/>
  <c r="O23" i="15"/>
  <c r="L23" i="15"/>
  <c r="I23" i="15"/>
  <c r="F23" i="15"/>
  <c r="C23" i="15" s="1"/>
  <c r="O22" i="15"/>
  <c r="O21" i="15" s="1"/>
  <c r="L22" i="15"/>
  <c r="I22" i="15"/>
  <c r="I21" i="15" s="1"/>
  <c r="F22" i="15"/>
  <c r="C22" i="15"/>
  <c r="N21" i="15"/>
  <c r="N287" i="15" s="1"/>
  <c r="N286" i="15" s="1"/>
  <c r="M21" i="15"/>
  <c r="M287" i="15" s="1"/>
  <c r="M286" i="15" s="1"/>
  <c r="L21" i="15"/>
  <c r="L287" i="15" s="1"/>
  <c r="L286" i="15" s="1"/>
  <c r="K21" i="15"/>
  <c r="K287" i="15" s="1"/>
  <c r="K286" i="15" s="1"/>
  <c r="J21" i="15"/>
  <c r="J287" i="15" s="1"/>
  <c r="J286" i="15" s="1"/>
  <c r="H21" i="15"/>
  <c r="H287" i="15" s="1"/>
  <c r="H286" i="15" s="1"/>
  <c r="G21" i="15"/>
  <c r="G287" i="15" s="1"/>
  <c r="G286" i="15" s="1"/>
  <c r="F21" i="15"/>
  <c r="F287" i="15" s="1"/>
  <c r="E21" i="15"/>
  <c r="E287" i="15" s="1"/>
  <c r="E286" i="15" s="1"/>
  <c r="D21" i="15"/>
  <c r="D287" i="15" s="1"/>
  <c r="D286" i="15" s="1"/>
  <c r="M20" i="15"/>
  <c r="E20" i="15"/>
  <c r="O296" i="14"/>
  <c r="L296" i="14"/>
  <c r="I296" i="14"/>
  <c r="F296" i="14"/>
  <c r="C296" i="14" s="1"/>
  <c r="O295" i="14"/>
  <c r="L295" i="14"/>
  <c r="I295" i="14"/>
  <c r="F295" i="14"/>
  <c r="C295" i="14"/>
  <c r="O294" i="14"/>
  <c r="L294" i="14"/>
  <c r="I294" i="14"/>
  <c r="F294" i="14"/>
  <c r="C294" i="14" s="1"/>
  <c r="O293" i="14"/>
  <c r="L293" i="14"/>
  <c r="I293" i="14"/>
  <c r="F293" i="14"/>
  <c r="C293" i="14" s="1"/>
  <c r="O292" i="14"/>
  <c r="L292" i="14"/>
  <c r="I292" i="14"/>
  <c r="F292" i="14"/>
  <c r="C292" i="14" s="1"/>
  <c r="O291" i="14"/>
  <c r="L291" i="14"/>
  <c r="L288" i="14" s="1"/>
  <c r="I291" i="14"/>
  <c r="F291" i="14"/>
  <c r="C291" i="14"/>
  <c r="O290" i="14"/>
  <c r="L290" i="14"/>
  <c r="I290" i="14"/>
  <c r="F290" i="14"/>
  <c r="C290" i="14" s="1"/>
  <c r="O289" i="14"/>
  <c r="O288" i="14" s="1"/>
  <c r="L289" i="14"/>
  <c r="I289" i="14"/>
  <c r="I288" i="14" s="1"/>
  <c r="F289" i="14"/>
  <c r="C289" i="14" s="1"/>
  <c r="N288" i="14"/>
  <c r="M288" i="14"/>
  <c r="K288" i="14"/>
  <c r="J288" i="14"/>
  <c r="H288" i="14"/>
  <c r="G288" i="14"/>
  <c r="F288" i="14"/>
  <c r="E288" i="14"/>
  <c r="D288" i="14"/>
  <c r="O283" i="14"/>
  <c r="L283" i="14"/>
  <c r="I283" i="14"/>
  <c r="F283" i="14"/>
  <c r="C283" i="14"/>
  <c r="O282" i="14"/>
  <c r="O281" i="14" s="1"/>
  <c r="L282" i="14"/>
  <c r="I282" i="14"/>
  <c r="F282" i="14"/>
  <c r="C282" i="14" s="1"/>
  <c r="N281" i="14"/>
  <c r="M281" i="14"/>
  <c r="L281" i="14"/>
  <c r="K281" i="14"/>
  <c r="J281" i="14"/>
  <c r="I281" i="14"/>
  <c r="H281" i="14"/>
  <c r="G281" i="14"/>
  <c r="E281" i="14"/>
  <c r="D281" i="14"/>
  <c r="O280" i="14"/>
  <c r="L280" i="14"/>
  <c r="L279" i="14" s="1"/>
  <c r="I280" i="14"/>
  <c r="I279" i="14" s="1"/>
  <c r="C279" i="14" s="1"/>
  <c r="F280" i="14"/>
  <c r="C280" i="14" s="1"/>
  <c r="O279" i="14"/>
  <c r="N279" i="14"/>
  <c r="N268" i="14" s="1"/>
  <c r="M279" i="14"/>
  <c r="M268" i="14" s="1"/>
  <c r="K279" i="14"/>
  <c r="K268" i="14" s="1"/>
  <c r="J279" i="14"/>
  <c r="J268" i="14" s="1"/>
  <c r="H279" i="14"/>
  <c r="G279" i="14"/>
  <c r="G268" i="14" s="1"/>
  <c r="F279" i="14"/>
  <c r="E279" i="14"/>
  <c r="D279" i="14"/>
  <c r="O278" i="14"/>
  <c r="L278" i="14"/>
  <c r="I278" i="14"/>
  <c r="F278" i="14"/>
  <c r="C278" i="14" s="1"/>
  <c r="O277" i="14"/>
  <c r="L277" i="14"/>
  <c r="I277" i="14"/>
  <c r="F277" i="14"/>
  <c r="C277" i="14" s="1"/>
  <c r="O276" i="14"/>
  <c r="L276" i="14"/>
  <c r="L275" i="14" s="1"/>
  <c r="I276" i="14"/>
  <c r="I275" i="14" s="1"/>
  <c r="C275" i="14" s="1"/>
  <c r="F276" i="14"/>
  <c r="C276" i="14" s="1"/>
  <c r="O275" i="14"/>
  <c r="N275" i="14"/>
  <c r="M275" i="14"/>
  <c r="K275" i="14"/>
  <c r="J275" i="14"/>
  <c r="H275" i="14"/>
  <c r="G275" i="14"/>
  <c r="F275" i="14"/>
  <c r="E275" i="14"/>
  <c r="D275" i="14"/>
  <c r="O274" i="14"/>
  <c r="L274" i="14"/>
  <c r="I274" i="14"/>
  <c r="F274" i="14"/>
  <c r="C274" i="14" s="1"/>
  <c r="O273" i="14"/>
  <c r="L273" i="14"/>
  <c r="I273" i="14"/>
  <c r="F273" i="14"/>
  <c r="C273" i="14" s="1"/>
  <c r="O272" i="14"/>
  <c r="L272" i="14"/>
  <c r="L271" i="14" s="1"/>
  <c r="I272" i="14"/>
  <c r="I271" i="14" s="1"/>
  <c r="F272" i="14"/>
  <c r="C272" i="14" s="1"/>
  <c r="O271" i="14"/>
  <c r="N271" i="14"/>
  <c r="M271" i="14"/>
  <c r="K271" i="14"/>
  <c r="J271" i="14"/>
  <c r="H271" i="14"/>
  <c r="G271" i="14"/>
  <c r="F271" i="14"/>
  <c r="E271" i="14"/>
  <c r="D271" i="14"/>
  <c r="O270" i="14"/>
  <c r="O269" i="14" s="1"/>
  <c r="O268" i="14" s="1"/>
  <c r="L270" i="14"/>
  <c r="L269" i="14" s="1"/>
  <c r="L268" i="14" s="1"/>
  <c r="I270" i="14"/>
  <c r="F270" i="14"/>
  <c r="C270" i="14" s="1"/>
  <c r="E269" i="14"/>
  <c r="E268" i="14" s="1"/>
  <c r="D269" i="14"/>
  <c r="H268" i="14"/>
  <c r="D268" i="14"/>
  <c r="O267" i="14"/>
  <c r="L267" i="14"/>
  <c r="I267" i="14"/>
  <c r="F267" i="14"/>
  <c r="C267" i="14" s="1"/>
  <c r="O266" i="14"/>
  <c r="L266" i="14"/>
  <c r="L263" i="14" s="1"/>
  <c r="I266" i="14"/>
  <c r="F266" i="14"/>
  <c r="C266" i="14" s="1"/>
  <c r="O265" i="14"/>
  <c r="L265" i="14"/>
  <c r="I265" i="14"/>
  <c r="F265" i="14"/>
  <c r="C265" i="14"/>
  <c r="O264" i="14"/>
  <c r="L264" i="14"/>
  <c r="I264" i="14"/>
  <c r="F264" i="14"/>
  <c r="N263" i="14"/>
  <c r="M263" i="14"/>
  <c r="K263" i="14"/>
  <c r="J263" i="14"/>
  <c r="I263" i="14"/>
  <c r="H263" i="14"/>
  <c r="G263" i="14"/>
  <c r="E263" i="14"/>
  <c r="D263" i="14"/>
  <c r="O262" i="14"/>
  <c r="L262" i="14"/>
  <c r="L259" i="14" s="1"/>
  <c r="L258" i="14" s="1"/>
  <c r="I262" i="14"/>
  <c r="F262" i="14"/>
  <c r="O261" i="14"/>
  <c r="L261" i="14"/>
  <c r="I261" i="14"/>
  <c r="F261" i="14"/>
  <c r="C261" i="14"/>
  <c r="O260" i="14"/>
  <c r="O259" i="14" s="1"/>
  <c r="L260" i="14"/>
  <c r="I260" i="14"/>
  <c r="F260" i="14"/>
  <c r="N259" i="14"/>
  <c r="M259" i="14"/>
  <c r="M258" i="14" s="1"/>
  <c r="K259" i="14"/>
  <c r="K258" i="14" s="1"/>
  <c r="J259" i="14"/>
  <c r="I259" i="14"/>
  <c r="I258" i="14" s="1"/>
  <c r="H259" i="14"/>
  <c r="H258" i="14" s="1"/>
  <c r="G259" i="14"/>
  <c r="G258" i="14" s="1"/>
  <c r="E259" i="14"/>
  <c r="D259" i="14"/>
  <c r="D258" i="14" s="1"/>
  <c r="N258" i="14"/>
  <c r="J258" i="14"/>
  <c r="O257" i="14"/>
  <c r="L257" i="14"/>
  <c r="I257" i="14"/>
  <c r="F257" i="14"/>
  <c r="C257" i="14"/>
  <c r="O256" i="14"/>
  <c r="L256" i="14"/>
  <c r="I256" i="14"/>
  <c r="F256" i="14"/>
  <c r="C256" i="14" s="1"/>
  <c r="O255" i="14"/>
  <c r="L255" i="14"/>
  <c r="I255" i="14"/>
  <c r="F255" i="14"/>
  <c r="C255" i="14" s="1"/>
  <c r="O254" i="14"/>
  <c r="L254" i="14"/>
  <c r="L251" i="14" s="1"/>
  <c r="L250" i="14" s="1"/>
  <c r="I254" i="14"/>
  <c r="F254" i="14"/>
  <c r="C254" i="14" s="1"/>
  <c r="O253" i="14"/>
  <c r="L253" i="14"/>
  <c r="I253" i="14"/>
  <c r="F253" i="14"/>
  <c r="C253" i="14"/>
  <c r="O252" i="14"/>
  <c r="L252" i="14"/>
  <c r="I252" i="14"/>
  <c r="F252" i="14"/>
  <c r="N251" i="14"/>
  <c r="M251" i="14"/>
  <c r="M250" i="14" s="1"/>
  <c r="K251" i="14"/>
  <c r="K250" i="14" s="1"/>
  <c r="J251" i="14"/>
  <c r="I251" i="14"/>
  <c r="I250" i="14" s="1"/>
  <c r="H251" i="14"/>
  <c r="H250" i="14" s="1"/>
  <c r="G251" i="14"/>
  <c r="G250" i="14" s="1"/>
  <c r="E251" i="14"/>
  <c r="E250" i="14" s="1"/>
  <c r="D251" i="14"/>
  <c r="D250" i="14" s="1"/>
  <c r="N250" i="14"/>
  <c r="J250" i="14"/>
  <c r="O249" i="14"/>
  <c r="L249" i="14"/>
  <c r="I249" i="14"/>
  <c r="F249" i="14"/>
  <c r="C249" i="14"/>
  <c r="O248" i="14"/>
  <c r="L248" i="14"/>
  <c r="I248" i="14"/>
  <c r="F248" i="14"/>
  <c r="O247" i="14"/>
  <c r="L247" i="14"/>
  <c r="I247" i="14"/>
  <c r="F247" i="14"/>
  <c r="O246" i="14"/>
  <c r="L246" i="14"/>
  <c r="L245" i="14" s="1"/>
  <c r="I246" i="14"/>
  <c r="I245" i="14" s="1"/>
  <c r="F246" i="14"/>
  <c r="O245" i="14"/>
  <c r="N245" i="14"/>
  <c r="M245" i="14"/>
  <c r="K245" i="14"/>
  <c r="J245" i="14"/>
  <c r="H245" i="14"/>
  <c r="G245" i="14"/>
  <c r="E245" i="14"/>
  <c r="D245" i="14"/>
  <c r="O244" i="14"/>
  <c r="L244" i="14"/>
  <c r="I244" i="14"/>
  <c r="F244" i="14"/>
  <c r="C244" i="14" s="1"/>
  <c r="O243" i="14"/>
  <c r="L243" i="14"/>
  <c r="I243" i="14"/>
  <c r="F243" i="14"/>
  <c r="C243" i="14" s="1"/>
  <c r="O242" i="14"/>
  <c r="L242" i="14"/>
  <c r="I242" i="14"/>
  <c r="F242" i="14"/>
  <c r="C242" i="14" s="1"/>
  <c r="O241" i="14"/>
  <c r="O237" i="14" s="1"/>
  <c r="L241" i="14"/>
  <c r="I241" i="14"/>
  <c r="F241" i="14"/>
  <c r="C241" i="14"/>
  <c r="O240" i="14"/>
  <c r="L240" i="14"/>
  <c r="I240" i="14"/>
  <c r="F240" i="14"/>
  <c r="O239" i="14"/>
  <c r="L239" i="14"/>
  <c r="I239" i="14"/>
  <c r="F239" i="14"/>
  <c r="C239" i="14" s="1"/>
  <c r="O238" i="14"/>
  <c r="L238" i="14"/>
  <c r="I238" i="14"/>
  <c r="I237" i="14" s="1"/>
  <c r="F238" i="14"/>
  <c r="C238" i="14" s="1"/>
  <c r="N237" i="14"/>
  <c r="M237" i="14"/>
  <c r="K237" i="14"/>
  <c r="J237" i="14"/>
  <c r="H237" i="14"/>
  <c r="G237" i="14"/>
  <c r="E237" i="14"/>
  <c r="D237" i="14"/>
  <c r="O236" i="14"/>
  <c r="O234" i="14" s="1"/>
  <c r="L236" i="14"/>
  <c r="I236" i="14"/>
  <c r="F236" i="14"/>
  <c r="C236" i="14" s="1"/>
  <c r="O235" i="14"/>
  <c r="L235" i="14"/>
  <c r="I235" i="14"/>
  <c r="I234" i="14" s="1"/>
  <c r="F235" i="14"/>
  <c r="N234" i="14"/>
  <c r="N230" i="14" s="1"/>
  <c r="N229" i="14" s="1"/>
  <c r="M234" i="14"/>
  <c r="L234" i="14"/>
  <c r="K234" i="14"/>
  <c r="J234" i="14"/>
  <c r="H234" i="14"/>
  <c r="G234" i="14"/>
  <c r="F234" i="14"/>
  <c r="E234" i="14"/>
  <c r="D234" i="14"/>
  <c r="O233" i="14"/>
  <c r="O232" i="14" s="1"/>
  <c r="L233" i="14"/>
  <c r="I233" i="14"/>
  <c r="F233" i="14"/>
  <c r="C233" i="14"/>
  <c r="N232" i="14"/>
  <c r="M232" i="14"/>
  <c r="L232" i="14"/>
  <c r="K232" i="14"/>
  <c r="J232" i="14"/>
  <c r="I232" i="14"/>
  <c r="H232" i="14"/>
  <c r="H230" i="14" s="1"/>
  <c r="H229" i="14" s="1"/>
  <c r="G232" i="14"/>
  <c r="F232" i="14"/>
  <c r="E232" i="14"/>
  <c r="D232" i="14"/>
  <c r="D230" i="14" s="1"/>
  <c r="D229" i="14" s="1"/>
  <c r="O231" i="14"/>
  <c r="L231" i="14"/>
  <c r="I231" i="14"/>
  <c r="F231" i="14"/>
  <c r="C231" i="14" s="1"/>
  <c r="M230" i="14"/>
  <c r="J230" i="14"/>
  <c r="J229" i="14" s="1"/>
  <c r="E230" i="14"/>
  <c r="O228" i="14"/>
  <c r="L228" i="14"/>
  <c r="I228" i="14"/>
  <c r="F228" i="14"/>
  <c r="C228" i="14" s="1"/>
  <c r="O227" i="14"/>
  <c r="L227" i="14"/>
  <c r="I227" i="14"/>
  <c r="I226" i="14" s="1"/>
  <c r="F227" i="14"/>
  <c r="O226" i="14"/>
  <c r="N226" i="14"/>
  <c r="N203" i="14" s="1"/>
  <c r="N194" i="14" s="1"/>
  <c r="M226" i="14"/>
  <c r="L226" i="14"/>
  <c r="K226" i="14"/>
  <c r="J226" i="14"/>
  <c r="J203" i="14" s="1"/>
  <c r="H226" i="14"/>
  <c r="G226" i="14"/>
  <c r="F226" i="14"/>
  <c r="E226" i="14"/>
  <c r="D226" i="14"/>
  <c r="O225" i="14"/>
  <c r="L225" i="14"/>
  <c r="I225" i="14"/>
  <c r="F225" i="14"/>
  <c r="C225" i="14"/>
  <c r="O224" i="14"/>
  <c r="L224" i="14"/>
  <c r="I224" i="14"/>
  <c r="F224" i="14"/>
  <c r="C224" i="14" s="1"/>
  <c r="O223" i="14"/>
  <c r="L223" i="14"/>
  <c r="I223" i="14"/>
  <c r="F223" i="14"/>
  <c r="O222" i="14"/>
  <c r="L222" i="14"/>
  <c r="I222" i="14"/>
  <c r="F222" i="14"/>
  <c r="O221" i="14"/>
  <c r="L221" i="14"/>
  <c r="I221" i="14"/>
  <c r="F221" i="14"/>
  <c r="C221" i="14"/>
  <c r="O220" i="14"/>
  <c r="L220" i="14"/>
  <c r="I220" i="14"/>
  <c r="F220" i="14"/>
  <c r="C220" i="14" s="1"/>
  <c r="O219" i="14"/>
  <c r="L219" i="14"/>
  <c r="I219" i="14"/>
  <c r="F219" i="14"/>
  <c r="O218" i="14"/>
  <c r="L218" i="14"/>
  <c r="L215" i="14" s="1"/>
  <c r="I218" i="14"/>
  <c r="F218" i="14"/>
  <c r="O217" i="14"/>
  <c r="L217" i="14"/>
  <c r="I217" i="14"/>
  <c r="F217" i="14"/>
  <c r="C217" i="14"/>
  <c r="O216" i="14"/>
  <c r="O215" i="14" s="1"/>
  <c r="L216" i="14"/>
  <c r="I216" i="14"/>
  <c r="F216" i="14"/>
  <c r="N215" i="14"/>
  <c r="M215" i="14"/>
  <c r="K215" i="14"/>
  <c r="J215" i="14"/>
  <c r="I215" i="14"/>
  <c r="H215" i="14"/>
  <c r="G215" i="14"/>
  <c r="E215" i="14"/>
  <c r="D215" i="14"/>
  <c r="O214" i="14"/>
  <c r="L214" i="14"/>
  <c r="I214" i="14"/>
  <c r="F214" i="14"/>
  <c r="C214" i="14" s="1"/>
  <c r="O213" i="14"/>
  <c r="L213" i="14"/>
  <c r="I213" i="14"/>
  <c r="F213" i="14"/>
  <c r="C213" i="14"/>
  <c r="O212" i="14"/>
  <c r="L212" i="14"/>
  <c r="I212" i="14"/>
  <c r="F212" i="14"/>
  <c r="C212" i="14" s="1"/>
  <c r="O211" i="14"/>
  <c r="L211" i="14"/>
  <c r="I211" i="14"/>
  <c r="F211" i="14"/>
  <c r="O210" i="14"/>
  <c r="L210" i="14"/>
  <c r="I210" i="14"/>
  <c r="C210" i="14" s="1"/>
  <c r="F210" i="14"/>
  <c r="O209" i="14"/>
  <c r="L209" i="14"/>
  <c r="I209" i="14"/>
  <c r="F209" i="14"/>
  <c r="C209" i="14"/>
  <c r="O208" i="14"/>
  <c r="L208" i="14"/>
  <c r="I208" i="14"/>
  <c r="F208" i="14"/>
  <c r="C208" i="14" s="1"/>
  <c r="O207" i="14"/>
  <c r="L207" i="14"/>
  <c r="I207" i="14"/>
  <c r="F207" i="14"/>
  <c r="O206" i="14"/>
  <c r="L206" i="14"/>
  <c r="L204" i="14" s="1"/>
  <c r="L203" i="14" s="1"/>
  <c r="I206" i="14"/>
  <c r="F206" i="14"/>
  <c r="O205" i="14"/>
  <c r="O204" i="14" s="1"/>
  <c r="L205" i="14"/>
  <c r="I205" i="14"/>
  <c r="F205" i="14"/>
  <c r="C205" i="14"/>
  <c r="N204" i="14"/>
  <c r="M204" i="14"/>
  <c r="K204" i="14"/>
  <c r="K203" i="14" s="1"/>
  <c r="J204" i="14"/>
  <c r="H204" i="14"/>
  <c r="H203" i="14" s="1"/>
  <c r="G204" i="14"/>
  <c r="G203" i="14" s="1"/>
  <c r="E204" i="14"/>
  <c r="D204" i="14"/>
  <c r="D203" i="14" s="1"/>
  <c r="M203" i="14"/>
  <c r="E203" i="14"/>
  <c r="O202" i="14"/>
  <c r="L202" i="14"/>
  <c r="I202" i="14"/>
  <c r="F202" i="14"/>
  <c r="O201" i="14"/>
  <c r="L201" i="14"/>
  <c r="I201" i="14"/>
  <c r="F201" i="14"/>
  <c r="C201" i="14"/>
  <c r="O200" i="14"/>
  <c r="L200" i="14"/>
  <c r="I200" i="14"/>
  <c r="F200" i="14"/>
  <c r="C200" i="14" s="1"/>
  <c r="O199" i="14"/>
  <c r="L199" i="14"/>
  <c r="I199" i="14"/>
  <c r="F199" i="14"/>
  <c r="C199" i="14" s="1"/>
  <c r="O198" i="14"/>
  <c r="L198" i="14"/>
  <c r="L197" i="14" s="1"/>
  <c r="I198" i="14"/>
  <c r="I197" i="14" s="1"/>
  <c r="I195" i="14" s="1"/>
  <c r="F198" i="14"/>
  <c r="O197" i="14"/>
  <c r="N197" i="14"/>
  <c r="N195" i="14" s="1"/>
  <c r="M197" i="14"/>
  <c r="K197" i="14"/>
  <c r="K195" i="14" s="1"/>
  <c r="K194" i="14" s="1"/>
  <c r="J197" i="14"/>
  <c r="J195" i="14" s="1"/>
  <c r="J194" i="14" s="1"/>
  <c r="J193" i="14" s="1"/>
  <c r="H197" i="14"/>
  <c r="G197" i="14"/>
  <c r="G195" i="14" s="1"/>
  <c r="G194" i="14" s="1"/>
  <c r="F197" i="14"/>
  <c r="E197" i="14"/>
  <c r="D197" i="14"/>
  <c r="C197" i="14"/>
  <c r="O196" i="14"/>
  <c r="O195" i="14" s="1"/>
  <c r="L196" i="14"/>
  <c r="I196" i="14"/>
  <c r="F196" i="14"/>
  <c r="M195" i="14"/>
  <c r="M194" i="14" s="1"/>
  <c r="H195" i="14"/>
  <c r="E195" i="14"/>
  <c r="E194" i="14" s="1"/>
  <c r="D195" i="14"/>
  <c r="D194" i="14" s="1"/>
  <c r="D193" i="14" s="1"/>
  <c r="O192" i="14"/>
  <c r="O191" i="14" s="1"/>
  <c r="O190" i="14" s="1"/>
  <c r="L192" i="14"/>
  <c r="I192" i="14"/>
  <c r="F192" i="14"/>
  <c r="N191" i="14"/>
  <c r="M191" i="14"/>
  <c r="M190" i="14" s="1"/>
  <c r="L191" i="14"/>
  <c r="L190" i="14" s="1"/>
  <c r="K191" i="14"/>
  <c r="J191" i="14"/>
  <c r="I191" i="14"/>
  <c r="I190" i="14" s="1"/>
  <c r="H191" i="14"/>
  <c r="H190" i="14" s="1"/>
  <c r="G191" i="14"/>
  <c r="E191" i="14"/>
  <c r="E190" i="14" s="1"/>
  <c r="D191" i="14"/>
  <c r="D190" i="14" s="1"/>
  <c r="N190" i="14"/>
  <c r="K190" i="14"/>
  <c r="J190" i="14"/>
  <c r="G190" i="14"/>
  <c r="O189" i="14"/>
  <c r="L189" i="14"/>
  <c r="I189" i="14"/>
  <c r="F189" i="14"/>
  <c r="C189" i="14"/>
  <c r="O188" i="14"/>
  <c r="O187" i="14" s="1"/>
  <c r="O186" i="14" s="1"/>
  <c r="L188" i="14"/>
  <c r="I188" i="14"/>
  <c r="F188" i="14"/>
  <c r="N187" i="14"/>
  <c r="M187" i="14"/>
  <c r="M186" i="14" s="1"/>
  <c r="L187" i="14"/>
  <c r="L186" i="14" s="1"/>
  <c r="K187" i="14"/>
  <c r="J187" i="14"/>
  <c r="I187" i="14"/>
  <c r="I186" i="14" s="1"/>
  <c r="H187" i="14"/>
  <c r="H186" i="14" s="1"/>
  <c r="G187" i="14"/>
  <c r="E187" i="14"/>
  <c r="E186" i="14" s="1"/>
  <c r="D187" i="14"/>
  <c r="D186" i="14" s="1"/>
  <c r="N186" i="14"/>
  <c r="K186" i="14"/>
  <c r="J186" i="14"/>
  <c r="G186" i="14"/>
  <c r="O185" i="14"/>
  <c r="L185" i="14"/>
  <c r="I185" i="14"/>
  <c r="F185" i="14"/>
  <c r="C185" i="14"/>
  <c r="O184" i="14"/>
  <c r="O183" i="14" s="1"/>
  <c r="L184" i="14"/>
  <c r="I184" i="14"/>
  <c r="F184" i="14"/>
  <c r="N183" i="14"/>
  <c r="M183" i="14"/>
  <c r="L183" i="14"/>
  <c r="K183" i="14"/>
  <c r="J183" i="14"/>
  <c r="I183" i="14"/>
  <c r="H183" i="14"/>
  <c r="G183" i="14"/>
  <c r="E183" i="14"/>
  <c r="D183" i="14"/>
  <c r="O182" i="14"/>
  <c r="L182" i="14"/>
  <c r="I182" i="14"/>
  <c r="F182" i="14"/>
  <c r="O181" i="14"/>
  <c r="L181" i="14"/>
  <c r="L178" i="14" s="1"/>
  <c r="I181" i="14"/>
  <c r="F181" i="14"/>
  <c r="C181" i="14"/>
  <c r="O180" i="14"/>
  <c r="O178" i="14" s="1"/>
  <c r="L180" i="14"/>
  <c r="I180" i="14"/>
  <c r="F180" i="14"/>
  <c r="C180" i="14" s="1"/>
  <c r="O179" i="14"/>
  <c r="L179" i="14"/>
  <c r="I179" i="14"/>
  <c r="I178" i="14" s="1"/>
  <c r="F179" i="14"/>
  <c r="N178" i="14"/>
  <c r="M178" i="14"/>
  <c r="K178" i="14"/>
  <c r="J178" i="14"/>
  <c r="H178" i="14"/>
  <c r="G178" i="14"/>
  <c r="F178" i="14"/>
  <c r="E178" i="14"/>
  <c r="D178" i="14"/>
  <c r="O177" i="14"/>
  <c r="L177" i="14"/>
  <c r="L174" i="14" s="1"/>
  <c r="I177" i="14"/>
  <c r="F177" i="14"/>
  <c r="C177" i="14"/>
  <c r="O176" i="14"/>
  <c r="L176" i="14"/>
  <c r="I176" i="14"/>
  <c r="F176" i="14"/>
  <c r="C176" i="14" s="1"/>
  <c r="O175" i="14"/>
  <c r="L175" i="14"/>
  <c r="I175" i="14"/>
  <c r="I174" i="14" s="1"/>
  <c r="I173" i="14" s="1"/>
  <c r="I172" i="14" s="1"/>
  <c r="F175" i="14"/>
  <c r="C175" i="14" s="1"/>
  <c r="N174" i="14"/>
  <c r="M174" i="14"/>
  <c r="M173" i="14" s="1"/>
  <c r="K174" i="14"/>
  <c r="J174" i="14"/>
  <c r="J173" i="14" s="1"/>
  <c r="J172" i="14" s="1"/>
  <c r="H174" i="14"/>
  <c r="G174" i="14"/>
  <c r="E174" i="14"/>
  <c r="E173" i="14" s="1"/>
  <c r="E172" i="14" s="1"/>
  <c r="D174" i="14"/>
  <c r="K173" i="14"/>
  <c r="K172" i="14" s="1"/>
  <c r="H173" i="14"/>
  <c r="G173" i="14"/>
  <c r="G172" i="14" s="1"/>
  <c r="D173" i="14"/>
  <c r="H172" i="14"/>
  <c r="D172" i="14"/>
  <c r="O171" i="14"/>
  <c r="L171" i="14"/>
  <c r="I171" i="14"/>
  <c r="F171" i="14"/>
  <c r="O170" i="14"/>
  <c r="L170" i="14"/>
  <c r="L164" i="14" s="1"/>
  <c r="I170" i="14"/>
  <c r="F170" i="14"/>
  <c r="O169" i="14"/>
  <c r="L169" i="14"/>
  <c r="I169" i="14"/>
  <c r="F169" i="14"/>
  <c r="C169" i="14"/>
  <c r="O168" i="14"/>
  <c r="L168" i="14"/>
  <c r="I168" i="14"/>
  <c r="F168" i="14"/>
  <c r="O167" i="14"/>
  <c r="L167" i="14"/>
  <c r="I167" i="14"/>
  <c r="F167" i="14"/>
  <c r="C167" i="14" s="1"/>
  <c r="O166" i="14"/>
  <c r="L166" i="14"/>
  <c r="L165" i="14" s="1"/>
  <c r="I166" i="14"/>
  <c r="I165" i="14" s="1"/>
  <c r="I164" i="14" s="1"/>
  <c r="F166" i="14"/>
  <c r="C166" i="14" s="1"/>
  <c r="O165" i="14"/>
  <c r="O164" i="14" s="1"/>
  <c r="N165" i="14"/>
  <c r="N164" i="14" s="1"/>
  <c r="M165" i="14"/>
  <c r="K165" i="14"/>
  <c r="K164" i="14" s="1"/>
  <c r="J165" i="14"/>
  <c r="J164" i="14" s="1"/>
  <c r="H165" i="14"/>
  <c r="G165" i="14"/>
  <c r="G164" i="14" s="1"/>
  <c r="E165" i="14"/>
  <c r="D165" i="14"/>
  <c r="M164" i="14"/>
  <c r="H164" i="14"/>
  <c r="E164" i="14"/>
  <c r="D164" i="14"/>
  <c r="O163" i="14"/>
  <c r="L163" i="14"/>
  <c r="I163" i="14"/>
  <c r="F163" i="14"/>
  <c r="O162" i="14"/>
  <c r="L162" i="14"/>
  <c r="I162" i="14"/>
  <c r="F162" i="14"/>
  <c r="O161" i="14"/>
  <c r="L161" i="14"/>
  <c r="I161" i="14"/>
  <c r="F161" i="14"/>
  <c r="C161" i="14"/>
  <c r="O160" i="14"/>
  <c r="O159" i="14" s="1"/>
  <c r="L160" i="14"/>
  <c r="I160" i="14"/>
  <c r="F160" i="14"/>
  <c r="N159" i="14"/>
  <c r="M159" i="14"/>
  <c r="L159" i="14"/>
  <c r="K159" i="14"/>
  <c r="J159" i="14"/>
  <c r="I159" i="14"/>
  <c r="H159" i="14"/>
  <c r="G159" i="14"/>
  <c r="E159" i="14"/>
  <c r="D159" i="14"/>
  <c r="O158" i="14"/>
  <c r="L158" i="14"/>
  <c r="I158" i="14"/>
  <c r="F158" i="14"/>
  <c r="O157" i="14"/>
  <c r="L157" i="14"/>
  <c r="I157" i="14"/>
  <c r="F157" i="14"/>
  <c r="C157" i="14"/>
  <c r="O156" i="14"/>
  <c r="L156" i="14"/>
  <c r="I156" i="14"/>
  <c r="F156" i="14"/>
  <c r="C156" i="14" s="1"/>
  <c r="O155" i="14"/>
  <c r="L155" i="14"/>
  <c r="I155" i="14"/>
  <c r="F155" i="14"/>
  <c r="O154" i="14"/>
  <c r="L154" i="14"/>
  <c r="I154" i="14"/>
  <c r="F154" i="14"/>
  <c r="O153" i="14"/>
  <c r="L153" i="14"/>
  <c r="L150" i="14" s="1"/>
  <c r="I153" i="14"/>
  <c r="F153" i="14"/>
  <c r="C153" i="14"/>
  <c r="O152" i="14"/>
  <c r="O150" i="14" s="1"/>
  <c r="L152" i="14"/>
  <c r="I152" i="14"/>
  <c r="F152" i="14"/>
  <c r="C152" i="14" s="1"/>
  <c r="O151" i="14"/>
  <c r="L151" i="14"/>
  <c r="I151" i="14"/>
  <c r="F151" i="14"/>
  <c r="C151" i="14" s="1"/>
  <c r="N150" i="14"/>
  <c r="M150" i="14"/>
  <c r="K150" i="14"/>
  <c r="J150" i="14"/>
  <c r="H150" i="14"/>
  <c r="G150" i="14"/>
  <c r="E150" i="14"/>
  <c r="D150" i="14"/>
  <c r="O149" i="14"/>
  <c r="L149" i="14"/>
  <c r="I149" i="14"/>
  <c r="F149" i="14"/>
  <c r="C149" i="14"/>
  <c r="O148" i="14"/>
  <c r="L148" i="14"/>
  <c r="I148" i="14"/>
  <c r="F148" i="14"/>
  <c r="C148" i="14" s="1"/>
  <c r="O147" i="14"/>
  <c r="L147" i="14"/>
  <c r="I147" i="14"/>
  <c r="I143" i="14" s="1"/>
  <c r="F147" i="14"/>
  <c r="O146" i="14"/>
  <c r="L146" i="14"/>
  <c r="L143" i="14" s="1"/>
  <c r="I146" i="14"/>
  <c r="F146" i="14"/>
  <c r="O145" i="14"/>
  <c r="L145" i="14"/>
  <c r="I145" i="14"/>
  <c r="F145" i="14"/>
  <c r="C145" i="14"/>
  <c r="O144" i="14"/>
  <c r="O143" i="14" s="1"/>
  <c r="L144" i="14"/>
  <c r="I144" i="14"/>
  <c r="F144" i="14"/>
  <c r="N143" i="14"/>
  <c r="M143" i="14"/>
  <c r="K143" i="14"/>
  <c r="J143" i="14"/>
  <c r="H143" i="14"/>
  <c r="G143" i="14"/>
  <c r="E143" i="14"/>
  <c r="D143" i="14"/>
  <c r="O142" i="14"/>
  <c r="L142" i="14"/>
  <c r="I142" i="14"/>
  <c r="I140" i="14" s="1"/>
  <c r="F142" i="14"/>
  <c r="C142" i="14" s="1"/>
  <c r="O141" i="14"/>
  <c r="O140" i="14" s="1"/>
  <c r="L141" i="14"/>
  <c r="I141" i="14"/>
  <c r="F141" i="14"/>
  <c r="C141" i="14"/>
  <c r="N140" i="14"/>
  <c r="M140" i="14"/>
  <c r="L140" i="14"/>
  <c r="K140" i="14"/>
  <c r="J140" i="14"/>
  <c r="H140" i="14"/>
  <c r="H129" i="14" s="1"/>
  <c r="G140" i="14"/>
  <c r="F140" i="14"/>
  <c r="E140" i="14"/>
  <c r="D140" i="14"/>
  <c r="D129" i="14" s="1"/>
  <c r="O139" i="14"/>
  <c r="L139" i="14"/>
  <c r="I139" i="14"/>
  <c r="F139" i="14"/>
  <c r="O138" i="14"/>
  <c r="L138" i="14"/>
  <c r="L135" i="14" s="1"/>
  <c r="I138" i="14"/>
  <c r="F138" i="14"/>
  <c r="O137" i="14"/>
  <c r="L137" i="14"/>
  <c r="I137" i="14"/>
  <c r="F137" i="14"/>
  <c r="C137" i="14"/>
  <c r="O136" i="14"/>
  <c r="O135" i="14" s="1"/>
  <c r="O129" i="14" s="1"/>
  <c r="L136" i="14"/>
  <c r="I136" i="14"/>
  <c r="F136" i="14"/>
  <c r="N135" i="14"/>
  <c r="M135" i="14"/>
  <c r="K135" i="14"/>
  <c r="J135" i="14"/>
  <c r="I135" i="14"/>
  <c r="H135" i="14"/>
  <c r="G135" i="14"/>
  <c r="E135" i="14"/>
  <c r="D135" i="14"/>
  <c r="O134" i="14"/>
  <c r="L134" i="14"/>
  <c r="L130" i="14" s="1"/>
  <c r="I134" i="14"/>
  <c r="F134" i="14"/>
  <c r="C134" i="14" s="1"/>
  <c r="O133" i="14"/>
  <c r="O130" i="14" s="1"/>
  <c r="L133" i="14"/>
  <c r="I133" i="14"/>
  <c r="F133" i="14"/>
  <c r="C133" i="14"/>
  <c r="O132" i="14"/>
  <c r="L132" i="14"/>
  <c r="I132" i="14"/>
  <c r="F132" i="14"/>
  <c r="C132" i="14" s="1"/>
  <c r="O131" i="14"/>
  <c r="L131" i="14"/>
  <c r="I131" i="14"/>
  <c r="I130" i="14" s="1"/>
  <c r="F131" i="14"/>
  <c r="N130" i="14"/>
  <c r="M130" i="14"/>
  <c r="K130" i="14"/>
  <c r="J130" i="14"/>
  <c r="H130" i="14"/>
  <c r="G130" i="14"/>
  <c r="F130" i="14"/>
  <c r="E130" i="14"/>
  <c r="D130" i="14"/>
  <c r="K129" i="14"/>
  <c r="G129" i="14"/>
  <c r="O128" i="14"/>
  <c r="L128" i="14"/>
  <c r="I128" i="14"/>
  <c r="F128" i="14"/>
  <c r="O127" i="14"/>
  <c r="N127" i="14"/>
  <c r="M127" i="14"/>
  <c r="L127" i="14"/>
  <c r="K127" i="14"/>
  <c r="J127" i="14"/>
  <c r="I127" i="14"/>
  <c r="H127" i="14"/>
  <c r="G127" i="14"/>
  <c r="E127" i="14"/>
  <c r="D127" i="14"/>
  <c r="O126" i="14"/>
  <c r="L126" i="14"/>
  <c r="I126" i="14"/>
  <c r="F126" i="14"/>
  <c r="O125" i="14"/>
  <c r="L125" i="14"/>
  <c r="I125" i="14"/>
  <c r="F125" i="14"/>
  <c r="C125" i="14"/>
  <c r="O124" i="14"/>
  <c r="L124" i="14"/>
  <c r="I124" i="14"/>
  <c r="F124" i="14"/>
  <c r="C124" i="14" s="1"/>
  <c r="O123" i="14"/>
  <c r="L123" i="14"/>
  <c r="I123" i="14"/>
  <c r="F123" i="14"/>
  <c r="O122" i="14"/>
  <c r="L122" i="14"/>
  <c r="L121" i="14" s="1"/>
  <c r="I122" i="14"/>
  <c r="F122" i="14"/>
  <c r="F121" i="14" s="1"/>
  <c r="O121" i="14"/>
  <c r="N121" i="14"/>
  <c r="M121" i="14"/>
  <c r="K121" i="14"/>
  <c r="J121" i="14"/>
  <c r="H121" i="14"/>
  <c r="G121" i="14"/>
  <c r="E121" i="14"/>
  <c r="D121" i="14"/>
  <c r="O120" i="14"/>
  <c r="L120" i="14"/>
  <c r="I120" i="14"/>
  <c r="F120" i="14"/>
  <c r="C120" i="14" s="1"/>
  <c r="O119" i="14"/>
  <c r="L119" i="14"/>
  <c r="I119" i="14"/>
  <c r="C119" i="14" s="1"/>
  <c r="F119" i="14"/>
  <c r="O118" i="14"/>
  <c r="L118" i="14"/>
  <c r="I118" i="14"/>
  <c r="F118" i="14"/>
  <c r="C118" i="14" s="1"/>
  <c r="O117" i="14"/>
  <c r="O115" i="14" s="1"/>
  <c r="L117" i="14"/>
  <c r="I117" i="14"/>
  <c r="F117" i="14"/>
  <c r="C117" i="14"/>
  <c r="O116" i="14"/>
  <c r="L116" i="14"/>
  <c r="L115" i="14" s="1"/>
  <c r="I116" i="14"/>
  <c r="F116" i="14"/>
  <c r="N115" i="14"/>
  <c r="M115" i="14"/>
  <c r="K115" i="14"/>
  <c r="J115" i="14"/>
  <c r="H115" i="14"/>
  <c r="G115" i="14"/>
  <c r="E115" i="14"/>
  <c r="D115" i="14"/>
  <c r="O114" i="14"/>
  <c r="L114" i="14"/>
  <c r="L111" i="14" s="1"/>
  <c r="I114" i="14"/>
  <c r="F114" i="14"/>
  <c r="O113" i="14"/>
  <c r="O111" i="14" s="1"/>
  <c r="L113" i="14"/>
  <c r="I113" i="14"/>
  <c r="F113" i="14"/>
  <c r="C113" i="14"/>
  <c r="O112" i="14"/>
  <c r="L112" i="14"/>
  <c r="I112" i="14"/>
  <c r="F112" i="14"/>
  <c r="N111" i="14"/>
  <c r="M111" i="14"/>
  <c r="K111" i="14"/>
  <c r="J111" i="14"/>
  <c r="I111" i="14"/>
  <c r="H111" i="14"/>
  <c r="G111" i="14"/>
  <c r="E111" i="14"/>
  <c r="D111" i="14"/>
  <c r="O110" i="14"/>
  <c r="L110" i="14"/>
  <c r="C110" i="14" s="1"/>
  <c r="I110" i="14"/>
  <c r="F110" i="14"/>
  <c r="O109" i="14"/>
  <c r="L109" i="14"/>
  <c r="I109" i="14"/>
  <c r="F109" i="14"/>
  <c r="C109" i="14"/>
  <c r="O108" i="14"/>
  <c r="L108" i="14"/>
  <c r="I108" i="14"/>
  <c r="F108" i="14"/>
  <c r="C108" i="14" s="1"/>
  <c r="O107" i="14"/>
  <c r="L107" i="14"/>
  <c r="I107" i="14"/>
  <c r="C107" i="14" s="1"/>
  <c r="F107" i="14"/>
  <c r="O106" i="14"/>
  <c r="L106" i="14"/>
  <c r="I106" i="14"/>
  <c r="F106" i="14"/>
  <c r="O105" i="14"/>
  <c r="L105" i="14"/>
  <c r="I105" i="14"/>
  <c r="F105" i="14"/>
  <c r="C105" i="14"/>
  <c r="O104" i="14"/>
  <c r="L104" i="14"/>
  <c r="I104" i="14"/>
  <c r="F104" i="14"/>
  <c r="C104" i="14" s="1"/>
  <c r="O103" i="14"/>
  <c r="L103" i="14"/>
  <c r="I103" i="14"/>
  <c r="F103" i="14"/>
  <c r="N102" i="14"/>
  <c r="M102" i="14"/>
  <c r="K102" i="14"/>
  <c r="J102" i="14"/>
  <c r="H102" i="14"/>
  <c r="G102" i="14"/>
  <c r="F102" i="14"/>
  <c r="E102" i="14"/>
  <c r="D102" i="14"/>
  <c r="O101" i="14"/>
  <c r="L101" i="14"/>
  <c r="I101" i="14"/>
  <c r="F101" i="14"/>
  <c r="C101" i="14"/>
  <c r="O100" i="14"/>
  <c r="L100" i="14"/>
  <c r="I100" i="14"/>
  <c r="F100" i="14"/>
  <c r="C100" i="14" s="1"/>
  <c r="O99" i="14"/>
  <c r="L99" i="14"/>
  <c r="I99" i="14"/>
  <c r="C99" i="14" s="1"/>
  <c r="F99" i="14"/>
  <c r="O98" i="14"/>
  <c r="L98" i="14"/>
  <c r="I98" i="14"/>
  <c r="F98" i="14"/>
  <c r="O97" i="14"/>
  <c r="L97" i="14"/>
  <c r="I97" i="14"/>
  <c r="F97" i="14"/>
  <c r="C97" i="14"/>
  <c r="O96" i="14"/>
  <c r="L96" i="14"/>
  <c r="I96" i="14"/>
  <c r="F96" i="14"/>
  <c r="C96" i="14" s="1"/>
  <c r="O95" i="14"/>
  <c r="L95" i="14"/>
  <c r="I95" i="14"/>
  <c r="F95" i="14"/>
  <c r="N94" i="14"/>
  <c r="M94" i="14"/>
  <c r="K94" i="14"/>
  <c r="J94" i="14"/>
  <c r="H94" i="14"/>
  <c r="G94" i="14"/>
  <c r="F94" i="14"/>
  <c r="E94" i="14"/>
  <c r="D94" i="14"/>
  <c r="O93" i="14"/>
  <c r="L93" i="14"/>
  <c r="I93" i="14"/>
  <c r="F93" i="14"/>
  <c r="C93" i="14"/>
  <c r="O92" i="14"/>
  <c r="L92" i="14"/>
  <c r="I92" i="14"/>
  <c r="F92" i="14"/>
  <c r="C92" i="14" s="1"/>
  <c r="O91" i="14"/>
  <c r="L91" i="14"/>
  <c r="I91" i="14"/>
  <c r="F91" i="14"/>
  <c r="C91" i="14"/>
  <c r="O90" i="14"/>
  <c r="L90" i="14"/>
  <c r="I90" i="14"/>
  <c r="F90" i="14"/>
  <c r="C90" i="14" s="1"/>
  <c r="O89" i="14"/>
  <c r="L89" i="14"/>
  <c r="L88" i="14" s="1"/>
  <c r="I89" i="14"/>
  <c r="I88" i="14" s="1"/>
  <c r="F89" i="14"/>
  <c r="C89" i="14" s="1"/>
  <c r="O88" i="14"/>
  <c r="N88" i="14"/>
  <c r="M88" i="14"/>
  <c r="K88" i="14"/>
  <c r="J88" i="14"/>
  <c r="H88" i="14"/>
  <c r="G88" i="14"/>
  <c r="F88" i="14"/>
  <c r="E88" i="14"/>
  <c r="D88" i="14"/>
  <c r="O87" i="14"/>
  <c r="L87" i="14"/>
  <c r="I87" i="14"/>
  <c r="F87" i="14"/>
  <c r="C87" i="14"/>
  <c r="O86" i="14"/>
  <c r="L86" i="14"/>
  <c r="I86" i="14"/>
  <c r="F86" i="14"/>
  <c r="C86" i="14" s="1"/>
  <c r="O85" i="14"/>
  <c r="L85" i="14"/>
  <c r="I85" i="14"/>
  <c r="F85" i="14"/>
  <c r="C85" i="14" s="1"/>
  <c r="O84" i="14"/>
  <c r="L84" i="14"/>
  <c r="C84" i="14" s="1"/>
  <c r="I84" i="14"/>
  <c r="I83" i="14" s="1"/>
  <c r="F84" i="14"/>
  <c r="O83" i="14"/>
  <c r="N83" i="14"/>
  <c r="N82" i="14" s="1"/>
  <c r="M83" i="14"/>
  <c r="K83" i="14"/>
  <c r="K82" i="14" s="1"/>
  <c r="J83" i="14"/>
  <c r="J82" i="14" s="1"/>
  <c r="H83" i="14"/>
  <c r="G83" i="14"/>
  <c r="G82" i="14" s="1"/>
  <c r="E83" i="14"/>
  <c r="D83" i="14"/>
  <c r="M82" i="14"/>
  <c r="H82" i="14"/>
  <c r="E82" i="14"/>
  <c r="D82" i="14"/>
  <c r="O81" i="14"/>
  <c r="L81" i="14"/>
  <c r="I81" i="14"/>
  <c r="F81" i="14"/>
  <c r="C81" i="14" s="1"/>
  <c r="O80" i="14"/>
  <c r="L80" i="14"/>
  <c r="C80" i="14" s="1"/>
  <c r="I80" i="14"/>
  <c r="I79" i="14" s="1"/>
  <c r="F80" i="14"/>
  <c r="O79" i="14"/>
  <c r="N79" i="14"/>
  <c r="M79" i="14"/>
  <c r="K79" i="14"/>
  <c r="J79" i="14"/>
  <c r="H79" i="14"/>
  <c r="G79" i="14"/>
  <c r="F79" i="14"/>
  <c r="E79" i="14"/>
  <c r="D79" i="14"/>
  <c r="O78" i="14"/>
  <c r="L78" i="14"/>
  <c r="I78" i="14"/>
  <c r="F78" i="14"/>
  <c r="C78" i="14" s="1"/>
  <c r="O77" i="14"/>
  <c r="L77" i="14"/>
  <c r="L76" i="14" s="1"/>
  <c r="I77" i="14"/>
  <c r="I76" i="14" s="1"/>
  <c r="I75" i="14" s="1"/>
  <c r="F77" i="14"/>
  <c r="C77" i="14" s="1"/>
  <c r="O76" i="14"/>
  <c r="N76" i="14"/>
  <c r="N75" i="14" s="1"/>
  <c r="M76" i="14"/>
  <c r="M75" i="14" s="1"/>
  <c r="K76" i="14"/>
  <c r="J76" i="14"/>
  <c r="J75" i="14" s="1"/>
  <c r="H76" i="14"/>
  <c r="G76" i="14"/>
  <c r="F76" i="14"/>
  <c r="E76" i="14"/>
  <c r="E75" i="14" s="1"/>
  <c r="D76" i="14"/>
  <c r="O75" i="14"/>
  <c r="K75" i="14"/>
  <c r="K74" i="14" s="1"/>
  <c r="H75" i="14"/>
  <c r="G75" i="14"/>
  <c r="G74" i="14" s="1"/>
  <c r="D75" i="14"/>
  <c r="H74" i="14"/>
  <c r="D74" i="14"/>
  <c r="O73" i="14"/>
  <c r="L73" i="14"/>
  <c r="I73" i="14"/>
  <c r="F73" i="14"/>
  <c r="C73" i="14" s="1"/>
  <c r="O72" i="14"/>
  <c r="L72" i="14"/>
  <c r="C72" i="14" s="1"/>
  <c r="I72" i="14"/>
  <c r="F72" i="14"/>
  <c r="O71" i="14"/>
  <c r="O68" i="14" s="1"/>
  <c r="L71" i="14"/>
  <c r="I71" i="14"/>
  <c r="F71" i="14"/>
  <c r="C71" i="14"/>
  <c r="O70" i="14"/>
  <c r="L70" i="14"/>
  <c r="I70" i="14"/>
  <c r="F70" i="14"/>
  <c r="C70" i="14" s="1"/>
  <c r="O69" i="14"/>
  <c r="L69" i="14"/>
  <c r="L68" i="14" s="1"/>
  <c r="L66" i="14" s="1"/>
  <c r="I69" i="14"/>
  <c r="I68" i="14" s="1"/>
  <c r="I66" i="14" s="1"/>
  <c r="F69" i="14"/>
  <c r="C69" i="14" s="1"/>
  <c r="N68" i="14"/>
  <c r="N66" i="14" s="1"/>
  <c r="N52" i="14" s="1"/>
  <c r="M68" i="14"/>
  <c r="K68" i="14"/>
  <c r="K66" i="14" s="1"/>
  <c r="J68" i="14"/>
  <c r="J66" i="14" s="1"/>
  <c r="J52" i="14" s="1"/>
  <c r="H68" i="14"/>
  <c r="G68" i="14"/>
  <c r="G66" i="14" s="1"/>
  <c r="F68" i="14"/>
  <c r="E68" i="14"/>
  <c r="D68" i="14"/>
  <c r="O67" i="14"/>
  <c r="O66" i="14" s="1"/>
  <c r="L67" i="14"/>
  <c r="I67" i="14"/>
  <c r="F67" i="14"/>
  <c r="F66" i="14" s="1"/>
  <c r="C66" i="14" s="1"/>
  <c r="C67" i="14"/>
  <c r="M66" i="14"/>
  <c r="H66" i="14"/>
  <c r="E66" i="14"/>
  <c r="D66" i="14"/>
  <c r="O65" i="14"/>
  <c r="L65" i="14"/>
  <c r="I65" i="14"/>
  <c r="F65" i="14"/>
  <c r="C65" i="14" s="1"/>
  <c r="O64" i="14"/>
  <c r="L64" i="14"/>
  <c r="C64" i="14" s="1"/>
  <c r="I64" i="14"/>
  <c r="F64" i="14"/>
  <c r="O63" i="14"/>
  <c r="L63" i="14"/>
  <c r="I63" i="14"/>
  <c r="F63" i="14"/>
  <c r="C63" i="14"/>
  <c r="O62" i="14"/>
  <c r="L62" i="14"/>
  <c r="I62" i="14"/>
  <c r="F62" i="14"/>
  <c r="C62" i="14" s="1"/>
  <c r="O61" i="14"/>
  <c r="L61" i="14"/>
  <c r="I61" i="14"/>
  <c r="F61" i="14"/>
  <c r="C61" i="14" s="1"/>
  <c r="O60" i="14"/>
  <c r="L60" i="14"/>
  <c r="C60" i="14" s="1"/>
  <c r="I60" i="14"/>
  <c r="F60" i="14"/>
  <c r="O59" i="14"/>
  <c r="L59" i="14"/>
  <c r="I59" i="14"/>
  <c r="F59" i="14"/>
  <c r="C59" i="14"/>
  <c r="O58" i="14"/>
  <c r="O57" i="14" s="1"/>
  <c r="L58" i="14"/>
  <c r="I58" i="14"/>
  <c r="F58" i="14"/>
  <c r="F57" i="14" s="1"/>
  <c r="N57" i="14"/>
  <c r="M57" i="14"/>
  <c r="K57" i="14"/>
  <c r="J57" i="14"/>
  <c r="I57" i="14"/>
  <c r="H57" i="14"/>
  <c r="G57" i="14"/>
  <c r="E57" i="14"/>
  <c r="D57" i="14"/>
  <c r="O56" i="14"/>
  <c r="L56" i="14"/>
  <c r="C56" i="14" s="1"/>
  <c r="I56" i="14"/>
  <c r="F56" i="14"/>
  <c r="O55" i="14"/>
  <c r="O54" i="14" s="1"/>
  <c r="L55" i="14"/>
  <c r="I55" i="14"/>
  <c r="F55" i="14"/>
  <c r="F54" i="14" s="1"/>
  <c r="C55" i="14"/>
  <c r="N54" i="14"/>
  <c r="M54" i="14"/>
  <c r="L54" i="14"/>
  <c r="K54" i="14"/>
  <c r="K53" i="14" s="1"/>
  <c r="K52" i="14" s="1"/>
  <c r="K51" i="14" s="1"/>
  <c r="J54" i="14"/>
  <c r="I54" i="14"/>
  <c r="H54" i="14"/>
  <c r="H53" i="14" s="1"/>
  <c r="H52" i="14" s="1"/>
  <c r="H51" i="14" s="1"/>
  <c r="G54" i="14"/>
  <c r="G53" i="14" s="1"/>
  <c r="G52" i="14" s="1"/>
  <c r="G51" i="14" s="1"/>
  <c r="E54" i="14"/>
  <c r="D54" i="14"/>
  <c r="D53" i="14" s="1"/>
  <c r="D52" i="14" s="1"/>
  <c r="D51" i="14" s="1"/>
  <c r="D50" i="14" s="1"/>
  <c r="N53" i="14"/>
  <c r="M53" i="14"/>
  <c r="M52" i="14" s="1"/>
  <c r="J53" i="14"/>
  <c r="I53" i="14"/>
  <c r="I52" i="14" s="1"/>
  <c r="E53" i="14"/>
  <c r="E52" i="14" s="1"/>
  <c r="O46" i="14"/>
  <c r="C46" i="14"/>
  <c r="O45" i="14"/>
  <c r="C45" i="14" s="1"/>
  <c r="O44" i="14"/>
  <c r="C44" i="14" s="1"/>
  <c r="N44" i="14"/>
  <c r="M44" i="14"/>
  <c r="L43" i="14"/>
  <c r="I43" i="14"/>
  <c r="I42" i="14" s="1"/>
  <c r="C42" i="14" s="1"/>
  <c r="F43" i="14"/>
  <c r="C43" i="14" s="1"/>
  <c r="L42" i="14"/>
  <c r="K42" i="14"/>
  <c r="J42" i="14"/>
  <c r="H42" i="14"/>
  <c r="H20" i="14" s="1"/>
  <c r="G42" i="14"/>
  <c r="G20" i="14" s="1"/>
  <c r="F42" i="14"/>
  <c r="E42" i="14"/>
  <c r="D42" i="14"/>
  <c r="D20" i="14" s="1"/>
  <c r="F41" i="14"/>
  <c r="C41" i="14" s="1"/>
  <c r="L40" i="14"/>
  <c r="C40" i="14"/>
  <c r="L39" i="14"/>
  <c r="C39" i="14" s="1"/>
  <c r="L38" i="14"/>
  <c r="C38" i="14"/>
  <c r="L37" i="14"/>
  <c r="C37" i="14" s="1"/>
  <c r="L36" i="14"/>
  <c r="C36" i="14" s="1"/>
  <c r="K36" i="14"/>
  <c r="J36" i="14"/>
  <c r="L35" i="14"/>
  <c r="C35" i="14"/>
  <c r="L34" i="14"/>
  <c r="C34" i="14" s="1"/>
  <c r="L33" i="14"/>
  <c r="C33" i="14" s="1"/>
  <c r="K33" i="14"/>
  <c r="J33" i="14"/>
  <c r="L32" i="14"/>
  <c r="L31" i="14" s="1"/>
  <c r="C32" i="14"/>
  <c r="K31" i="14"/>
  <c r="J31" i="14"/>
  <c r="J26" i="14" s="1"/>
  <c r="J20" i="14" s="1"/>
  <c r="L30" i="14"/>
  <c r="C30" i="14" s="1"/>
  <c r="L29" i="14"/>
  <c r="C29" i="14"/>
  <c r="L28" i="14"/>
  <c r="C28" i="14" s="1"/>
  <c r="L27" i="14"/>
  <c r="C27" i="14" s="1"/>
  <c r="K27" i="14"/>
  <c r="J27" i="14"/>
  <c r="K26" i="14"/>
  <c r="K20" i="14" s="1"/>
  <c r="F25" i="14"/>
  <c r="C25" i="14"/>
  <c r="I24" i="14"/>
  <c r="F24" i="14"/>
  <c r="C24" i="14"/>
  <c r="O23" i="14"/>
  <c r="L23" i="14"/>
  <c r="I23" i="14"/>
  <c r="F23" i="14"/>
  <c r="C23" i="14"/>
  <c r="O22" i="14"/>
  <c r="O21" i="14" s="1"/>
  <c r="L22" i="14"/>
  <c r="I22" i="14"/>
  <c r="F22" i="14"/>
  <c r="F21" i="14" s="1"/>
  <c r="N21" i="14"/>
  <c r="N287" i="14" s="1"/>
  <c r="N286" i="14" s="1"/>
  <c r="M21" i="14"/>
  <c r="M287" i="14" s="1"/>
  <c r="M286" i="14" s="1"/>
  <c r="L21" i="14"/>
  <c r="L287" i="14" s="1"/>
  <c r="L286" i="14" s="1"/>
  <c r="K21" i="14"/>
  <c r="K287" i="14" s="1"/>
  <c r="K286" i="14" s="1"/>
  <c r="J21" i="14"/>
  <c r="J287" i="14" s="1"/>
  <c r="J286" i="14" s="1"/>
  <c r="I21" i="14"/>
  <c r="I287" i="14" s="1"/>
  <c r="H21" i="14"/>
  <c r="H287" i="14" s="1"/>
  <c r="H286" i="14" s="1"/>
  <c r="G21" i="14"/>
  <c r="G287" i="14" s="1"/>
  <c r="G286" i="14" s="1"/>
  <c r="E21" i="14"/>
  <c r="E287" i="14" s="1"/>
  <c r="E286" i="14" s="1"/>
  <c r="D21" i="14"/>
  <c r="D287" i="14" s="1"/>
  <c r="D286" i="14" s="1"/>
  <c r="N20" i="14"/>
  <c r="O296" i="13"/>
  <c r="L296" i="13"/>
  <c r="I296" i="13"/>
  <c r="F296" i="13"/>
  <c r="C296" i="13"/>
  <c r="O295" i="13"/>
  <c r="L295" i="13"/>
  <c r="I295" i="13"/>
  <c r="F295" i="13"/>
  <c r="O294" i="13"/>
  <c r="L294" i="13"/>
  <c r="I294" i="13"/>
  <c r="F294" i="13"/>
  <c r="C294" i="13" s="1"/>
  <c r="O293" i="13"/>
  <c r="L293" i="13"/>
  <c r="C293" i="13" s="1"/>
  <c r="I293" i="13"/>
  <c r="F293" i="13"/>
  <c r="O292" i="13"/>
  <c r="L292" i="13"/>
  <c r="I292" i="13"/>
  <c r="F292" i="13"/>
  <c r="C292" i="13"/>
  <c r="O291" i="13"/>
  <c r="L291" i="13"/>
  <c r="I291" i="13"/>
  <c r="I288" i="13" s="1"/>
  <c r="F291" i="13"/>
  <c r="C291" i="13" s="1"/>
  <c r="O290" i="13"/>
  <c r="L290" i="13"/>
  <c r="I290" i="13"/>
  <c r="F290" i="13"/>
  <c r="C290" i="13" s="1"/>
  <c r="O289" i="13"/>
  <c r="L289" i="13"/>
  <c r="C289" i="13" s="1"/>
  <c r="I289" i="13"/>
  <c r="F289" i="13"/>
  <c r="O288" i="13"/>
  <c r="N288" i="13"/>
  <c r="M288" i="13"/>
  <c r="K288" i="13"/>
  <c r="J288" i="13"/>
  <c r="H288" i="13"/>
  <c r="G288" i="13"/>
  <c r="E288" i="13"/>
  <c r="D288" i="13"/>
  <c r="O283" i="13"/>
  <c r="L283" i="13"/>
  <c r="I283" i="13"/>
  <c r="F283" i="13"/>
  <c r="C283" i="13" s="1"/>
  <c r="O282" i="13"/>
  <c r="L282" i="13"/>
  <c r="L281" i="13" s="1"/>
  <c r="I282" i="13"/>
  <c r="I281" i="13" s="1"/>
  <c r="F282" i="13"/>
  <c r="O281" i="13"/>
  <c r="N281" i="13"/>
  <c r="M281" i="13"/>
  <c r="K281" i="13"/>
  <c r="J281" i="13"/>
  <c r="H281" i="13"/>
  <c r="G281" i="13"/>
  <c r="F281" i="13"/>
  <c r="C281" i="13" s="1"/>
  <c r="E281" i="13"/>
  <c r="D281" i="13"/>
  <c r="O280" i="13"/>
  <c r="O279" i="13" s="1"/>
  <c r="L280" i="13"/>
  <c r="I280" i="13"/>
  <c r="F280" i="13"/>
  <c r="F279" i="13" s="1"/>
  <c r="C280" i="13"/>
  <c r="N279" i="13"/>
  <c r="M279" i="13"/>
  <c r="L279" i="13"/>
  <c r="K279" i="13"/>
  <c r="J279" i="13"/>
  <c r="I279" i="13"/>
  <c r="H279" i="13"/>
  <c r="H268" i="13" s="1"/>
  <c r="G279" i="13"/>
  <c r="E279" i="13"/>
  <c r="D279" i="13"/>
  <c r="O278" i="13"/>
  <c r="L278" i="13"/>
  <c r="I278" i="13"/>
  <c r="C278" i="13" s="1"/>
  <c r="F278" i="13"/>
  <c r="O277" i="13"/>
  <c r="L277" i="13"/>
  <c r="C277" i="13" s="1"/>
  <c r="I277" i="13"/>
  <c r="F277" i="13"/>
  <c r="O276" i="13"/>
  <c r="O275" i="13" s="1"/>
  <c r="L276" i="13"/>
  <c r="I276" i="13"/>
  <c r="F276" i="13"/>
  <c r="F275" i="13" s="1"/>
  <c r="C276" i="13"/>
  <c r="N275" i="13"/>
  <c r="M275" i="13"/>
  <c r="L275" i="13"/>
  <c r="K275" i="13"/>
  <c r="J275" i="13"/>
  <c r="I275" i="13"/>
  <c r="H275" i="13"/>
  <c r="G275" i="13"/>
  <c r="E275" i="13"/>
  <c r="D275" i="13"/>
  <c r="O274" i="13"/>
  <c r="L274" i="13"/>
  <c r="I274" i="13"/>
  <c r="C274" i="13" s="1"/>
  <c r="F274" i="13"/>
  <c r="O273" i="13"/>
  <c r="L273" i="13"/>
  <c r="C273" i="13" s="1"/>
  <c r="I273" i="13"/>
  <c r="F273" i="13"/>
  <c r="O272" i="13"/>
  <c r="O271" i="13" s="1"/>
  <c r="L272" i="13"/>
  <c r="I272" i="13"/>
  <c r="F272" i="13"/>
  <c r="F271" i="13" s="1"/>
  <c r="C272" i="13"/>
  <c r="N271" i="13"/>
  <c r="M271" i="13"/>
  <c r="L271" i="13"/>
  <c r="K271" i="13"/>
  <c r="J271" i="13"/>
  <c r="I271" i="13"/>
  <c r="H271" i="13"/>
  <c r="G271" i="13"/>
  <c r="E271" i="13"/>
  <c r="D271" i="13"/>
  <c r="O270" i="13"/>
  <c r="L270" i="13"/>
  <c r="I270" i="13"/>
  <c r="I269" i="13" s="1"/>
  <c r="I268" i="13" s="1"/>
  <c r="F270" i="13"/>
  <c r="L269" i="13"/>
  <c r="L268" i="13" s="1"/>
  <c r="E269" i="13"/>
  <c r="D269" i="13"/>
  <c r="D268" i="13" s="1"/>
  <c r="N268" i="13"/>
  <c r="M268" i="13"/>
  <c r="K268" i="13"/>
  <c r="J268" i="13"/>
  <c r="G268" i="13"/>
  <c r="E268" i="13"/>
  <c r="O267" i="13"/>
  <c r="L267" i="13"/>
  <c r="C267" i="13" s="1"/>
  <c r="I267" i="13"/>
  <c r="F267" i="13"/>
  <c r="O266" i="13"/>
  <c r="O263" i="13" s="1"/>
  <c r="L266" i="13"/>
  <c r="I266" i="13"/>
  <c r="F266" i="13"/>
  <c r="C266" i="13"/>
  <c r="O265" i="13"/>
  <c r="L265" i="13"/>
  <c r="I265" i="13"/>
  <c r="F265" i="13"/>
  <c r="C265" i="13" s="1"/>
  <c r="O264" i="13"/>
  <c r="L264" i="13"/>
  <c r="L263" i="13" s="1"/>
  <c r="I264" i="13"/>
  <c r="I263" i="13" s="1"/>
  <c r="F264" i="13"/>
  <c r="N263" i="13"/>
  <c r="M263" i="13"/>
  <c r="K263" i="13"/>
  <c r="J263" i="13"/>
  <c r="H263" i="13"/>
  <c r="G263" i="13"/>
  <c r="F263" i="13"/>
  <c r="C263" i="13" s="1"/>
  <c r="E263" i="13"/>
  <c r="D263" i="13"/>
  <c r="O262" i="13"/>
  <c r="O259" i="13" s="1"/>
  <c r="O258" i="13" s="1"/>
  <c r="L262" i="13"/>
  <c r="I262" i="13"/>
  <c r="F262" i="13"/>
  <c r="C262" i="13"/>
  <c r="O261" i="13"/>
  <c r="L261" i="13"/>
  <c r="I261" i="13"/>
  <c r="F261" i="13"/>
  <c r="C261" i="13" s="1"/>
  <c r="O260" i="13"/>
  <c r="L260" i="13"/>
  <c r="L259" i="13" s="1"/>
  <c r="I260" i="13"/>
  <c r="I259" i="13" s="1"/>
  <c r="I258" i="13" s="1"/>
  <c r="F260" i="13"/>
  <c r="N259" i="13"/>
  <c r="N258" i="13" s="1"/>
  <c r="M259" i="13"/>
  <c r="K259" i="13"/>
  <c r="J259" i="13"/>
  <c r="J258" i="13" s="1"/>
  <c r="H259" i="13"/>
  <c r="G259" i="13"/>
  <c r="F259" i="13"/>
  <c r="C259" i="13" s="1"/>
  <c r="E259" i="13"/>
  <c r="D259" i="13"/>
  <c r="M258" i="13"/>
  <c r="K258" i="13"/>
  <c r="H258" i="13"/>
  <c r="G258" i="13"/>
  <c r="E258" i="13"/>
  <c r="D258" i="13"/>
  <c r="O257" i="13"/>
  <c r="L257" i="13"/>
  <c r="I257" i="13"/>
  <c r="F257" i="13"/>
  <c r="C257" i="13" s="1"/>
  <c r="O256" i="13"/>
  <c r="L256" i="13"/>
  <c r="I256" i="13"/>
  <c r="C256" i="13" s="1"/>
  <c r="F256" i="13"/>
  <c r="O255" i="13"/>
  <c r="L255" i="13"/>
  <c r="C255" i="13" s="1"/>
  <c r="I255" i="13"/>
  <c r="F255" i="13"/>
  <c r="O254" i="13"/>
  <c r="O251" i="13" s="1"/>
  <c r="O250" i="13" s="1"/>
  <c r="L254" i="13"/>
  <c r="I254" i="13"/>
  <c r="F254" i="13"/>
  <c r="C254" i="13"/>
  <c r="O253" i="13"/>
  <c r="L253" i="13"/>
  <c r="I253" i="13"/>
  <c r="F253" i="13"/>
  <c r="C253" i="13" s="1"/>
  <c r="O252" i="13"/>
  <c r="L252" i="13"/>
  <c r="L251" i="13" s="1"/>
  <c r="L250" i="13" s="1"/>
  <c r="I252" i="13"/>
  <c r="I251" i="13" s="1"/>
  <c r="I250" i="13" s="1"/>
  <c r="F252" i="13"/>
  <c r="N251" i="13"/>
  <c r="N250" i="13" s="1"/>
  <c r="M251" i="13"/>
  <c r="K251" i="13"/>
  <c r="J251" i="13"/>
  <c r="J250" i="13" s="1"/>
  <c r="H251" i="13"/>
  <c r="G251" i="13"/>
  <c r="F251" i="13"/>
  <c r="C251" i="13" s="1"/>
  <c r="E251" i="13"/>
  <c r="D251" i="13"/>
  <c r="M250" i="13"/>
  <c r="K250" i="13"/>
  <c r="H250" i="13"/>
  <c r="G250" i="13"/>
  <c r="E250" i="13"/>
  <c r="D250" i="13"/>
  <c r="O249" i="13"/>
  <c r="L249" i="13"/>
  <c r="I249" i="13"/>
  <c r="F249" i="13"/>
  <c r="C249" i="13" s="1"/>
  <c r="O248" i="13"/>
  <c r="L248" i="13"/>
  <c r="I248" i="13"/>
  <c r="I245" i="13" s="1"/>
  <c r="F248" i="13"/>
  <c r="O247" i="13"/>
  <c r="L247" i="13"/>
  <c r="C247" i="13" s="1"/>
  <c r="I247" i="13"/>
  <c r="F247" i="13"/>
  <c r="O246" i="13"/>
  <c r="O245" i="13" s="1"/>
  <c r="L246" i="13"/>
  <c r="I246" i="13"/>
  <c r="F246" i="13"/>
  <c r="F245" i="13" s="1"/>
  <c r="C245" i="13" s="1"/>
  <c r="C246" i="13"/>
  <c r="N245" i="13"/>
  <c r="M245" i="13"/>
  <c r="L245" i="13"/>
  <c r="K245" i="13"/>
  <c r="J245" i="13"/>
  <c r="H245" i="13"/>
  <c r="G245" i="13"/>
  <c r="E245" i="13"/>
  <c r="D245" i="13"/>
  <c r="O244" i="13"/>
  <c r="L244" i="13"/>
  <c r="I244" i="13"/>
  <c r="C244" i="13" s="1"/>
  <c r="F244" i="13"/>
  <c r="O243" i="13"/>
  <c r="L243" i="13"/>
  <c r="C243" i="13" s="1"/>
  <c r="I243" i="13"/>
  <c r="F243" i="13"/>
  <c r="O242" i="13"/>
  <c r="L242" i="13"/>
  <c r="I242" i="13"/>
  <c r="F242" i="13"/>
  <c r="C242" i="13"/>
  <c r="O241" i="13"/>
  <c r="L241" i="13"/>
  <c r="I241" i="13"/>
  <c r="F241" i="13"/>
  <c r="C241" i="13" s="1"/>
  <c r="O240" i="13"/>
  <c r="L240" i="13"/>
  <c r="I240" i="13"/>
  <c r="I237" i="13" s="1"/>
  <c r="F240" i="13"/>
  <c r="O239" i="13"/>
  <c r="L239" i="13"/>
  <c r="C239" i="13" s="1"/>
  <c r="I239" i="13"/>
  <c r="F239" i="13"/>
  <c r="O238" i="13"/>
  <c r="O237" i="13" s="1"/>
  <c r="O230" i="13" s="1"/>
  <c r="O229" i="13" s="1"/>
  <c r="L238" i="13"/>
  <c r="I238" i="13"/>
  <c r="F238" i="13"/>
  <c r="F237" i="13" s="1"/>
  <c r="C238" i="13"/>
  <c r="N237" i="13"/>
  <c r="M237" i="13"/>
  <c r="L237" i="13"/>
  <c r="K237" i="13"/>
  <c r="J237" i="13"/>
  <c r="H237" i="13"/>
  <c r="H230" i="13" s="1"/>
  <c r="H229" i="13" s="1"/>
  <c r="G237" i="13"/>
  <c r="E237" i="13"/>
  <c r="D237" i="13"/>
  <c r="D230" i="13" s="1"/>
  <c r="D229" i="13" s="1"/>
  <c r="O236" i="13"/>
  <c r="L236" i="13"/>
  <c r="I236" i="13"/>
  <c r="C236" i="13" s="1"/>
  <c r="F236" i="13"/>
  <c r="O235" i="13"/>
  <c r="L235" i="13"/>
  <c r="C235" i="13" s="1"/>
  <c r="I235" i="13"/>
  <c r="F235" i="13"/>
  <c r="O234" i="13"/>
  <c r="N234" i="13"/>
  <c r="M234" i="13"/>
  <c r="K234" i="13"/>
  <c r="J234" i="13"/>
  <c r="H234" i="13"/>
  <c r="G234" i="13"/>
  <c r="F234" i="13"/>
  <c r="E234" i="13"/>
  <c r="D234" i="13"/>
  <c r="O233" i="13"/>
  <c r="L233" i="13"/>
  <c r="I233" i="13"/>
  <c r="F233" i="13"/>
  <c r="F232" i="13" s="1"/>
  <c r="O232" i="13"/>
  <c r="N232" i="13"/>
  <c r="N230" i="13" s="1"/>
  <c r="N229" i="13" s="1"/>
  <c r="M232" i="13"/>
  <c r="M230" i="13" s="1"/>
  <c r="M229" i="13" s="1"/>
  <c r="L232" i="13"/>
  <c r="K232" i="13"/>
  <c r="J232" i="13"/>
  <c r="J230" i="13" s="1"/>
  <c r="J229" i="13" s="1"/>
  <c r="I232" i="13"/>
  <c r="H232" i="13"/>
  <c r="G232" i="13"/>
  <c r="E232" i="13"/>
  <c r="E230" i="13" s="1"/>
  <c r="E229" i="13" s="1"/>
  <c r="D232" i="13"/>
  <c r="O231" i="13"/>
  <c r="L231" i="13"/>
  <c r="C231" i="13" s="1"/>
  <c r="I231" i="13"/>
  <c r="F231" i="13"/>
  <c r="K230" i="13"/>
  <c r="K229" i="13" s="1"/>
  <c r="G230" i="13"/>
  <c r="G229" i="13" s="1"/>
  <c r="O228" i="13"/>
  <c r="L228" i="13"/>
  <c r="I228" i="13"/>
  <c r="F228" i="13"/>
  <c r="C228" i="13" s="1"/>
  <c r="O227" i="13"/>
  <c r="L227" i="13"/>
  <c r="C227" i="13" s="1"/>
  <c r="I227" i="13"/>
  <c r="F227" i="13"/>
  <c r="O226" i="13"/>
  <c r="N226" i="13"/>
  <c r="M226" i="13"/>
  <c r="K226" i="13"/>
  <c r="J226" i="13"/>
  <c r="I226" i="13"/>
  <c r="H226" i="13"/>
  <c r="G226" i="13"/>
  <c r="F226" i="13"/>
  <c r="E226" i="13"/>
  <c r="D226" i="13"/>
  <c r="O225" i="13"/>
  <c r="L225" i="13"/>
  <c r="I225" i="13"/>
  <c r="F225" i="13"/>
  <c r="C225" i="13" s="1"/>
  <c r="E225" i="13"/>
  <c r="O224" i="13"/>
  <c r="L224" i="13"/>
  <c r="C224" i="13" s="1"/>
  <c r="I224" i="13"/>
  <c r="F224" i="13"/>
  <c r="O223" i="13"/>
  <c r="L223" i="13"/>
  <c r="I223" i="13"/>
  <c r="F223" i="13"/>
  <c r="C223" i="13"/>
  <c r="O222" i="13"/>
  <c r="L222" i="13"/>
  <c r="I222" i="13"/>
  <c r="F222" i="13"/>
  <c r="C222" i="13" s="1"/>
  <c r="O221" i="13"/>
  <c r="L221" i="13"/>
  <c r="I221" i="13"/>
  <c r="F221" i="13"/>
  <c r="C221" i="13" s="1"/>
  <c r="O220" i="13"/>
  <c r="L220" i="13"/>
  <c r="C220" i="13" s="1"/>
  <c r="I220" i="13"/>
  <c r="F220" i="13"/>
  <c r="O219" i="13"/>
  <c r="L219" i="13"/>
  <c r="I219" i="13"/>
  <c r="F219" i="13"/>
  <c r="C219" i="13"/>
  <c r="O218" i="13"/>
  <c r="L218" i="13"/>
  <c r="I218" i="13"/>
  <c r="F218" i="13"/>
  <c r="C218" i="13" s="1"/>
  <c r="O217" i="13"/>
  <c r="L217" i="13"/>
  <c r="I217" i="13"/>
  <c r="I215" i="13" s="1"/>
  <c r="F217" i="13"/>
  <c r="C217" i="13" s="1"/>
  <c r="O216" i="13"/>
  <c r="L216" i="13"/>
  <c r="C216" i="13" s="1"/>
  <c r="I216" i="13"/>
  <c r="F216" i="13"/>
  <c r="O215" i="13"/>
  <c r="N215" i="13"/>
  <c r="M215" i="13"/>
  <c r="K215" i="13"/>
  <c r="J215" i="13"/>
  <c r="H215" i="13"/>
  <c r="G215" i="13"/>
  <c r="E215" i="13"/>
  <c r="D215" i="13"/>
  <c r="O214" i="13"/>
  <c r="L214" i="13"/>
  <c r="I214" i="13"/>
  <c r="F214" i="13"/>
  <c r="C214" i="13" s="1"/>
  <c r="O213" i="13"/>
  <c r="L213" i="13"/>
  <c r="I213" i="13"/>
  <c r="F213" i="13"/>
  <c r="C213" i="13" s="1"/>
  <c r="O212" i="13"/>
  <c r="L212" i="13"/>
  <c r="C212" i="13" s="1"/>
  <c r="I212" i="13"/>
  <c r="F212" i="13"/>
  <c r="O211" i="13"/>
  <c r="L211" i="13"/>
  <c r="I211" i="13"/>
  <c r="F211" i="13"/>
  <c r="C211" i="13"/>
  <c r="O210" i="13"/>
  <c r="L210" i="13"/>
  <c r="I210" i="13"/>
  <c r="F210" i="13"/>
  <c r="C210" i="13" s="1"/>
  <c r="O209" i="13"/>
  <c r="L209" i="13"/>
  <c r="I209" i="13"/>
  <c r="C209" i="13" s="1"/>
  <c r="F209" i="13"/>
  <c r="O208" i="13"/>
  <c r="L208" i="13"/>
  <c r="C208" i="13" s="1"/>
  <c r="I208" i="13"/>
  <c r="F208" i="13"/>
  <c r="O207" i="13"/>
  <c r="O204" i="13" s="1"/>
  <c r="O203" i="13" s="1"/>
  <c r="L207" i="13"/>
  <c r="I207" i="13"/>
  <c r="F207" i="13"/>
  <c r="C207" i="13"/>
  <c r="O206" i="13"/>
  <c r="L206" i="13"/>
  <c r="I206" i="13"/>
  <c r="F206" i="13"/>
  <c r="C206" i="13" s="1"/>
  <c r="O205" i="13"/>
  <c r="L205" i="13"/>
  <c r="I205" i="13"/>
  <c r="I204" i="13" s="1"/>
  <c r="F205" i="13"/>
  <c r="N204" i="13"/>
  <c r="N203" i="13" s="1"/>
  <c r="M204" i="13"/>
  <c r="K204" i="13"/>
  <c r="J204" i="13"/>
  <c r="J203" i="13" s="1"/>
  <c r="H204" i="13"/>
  <c r="G204" i="13"/>
  <c r="F204" i="13"/>
  <c r="E204" i="13"/>
  <c r="D204" i="13"/>
  <c r="M203" i="13"/>
  <c r="K203" i="13"/>
  <c r="H203" i="13"/>
  <c r="G203" i="13"/>
  <c r="E203" i="13"/>
  <c r="D203" i="13"/>
  <c r="O202" i="13"/>
  <c r="L202" i="13"/>
  <c r="I202" i="13"/>
  <c r="F202" i="13"/>
  <c r="C202" i="13" s="1"/>
  <c r="O201" i="13"/>
  <c r="L201" i="13"/>
  <c r="I201" i="13"/>
  <c r="C201" i="13" s="1"/>
  <c r="F201" i="13"/>
  <c r="O200" i="13"/>
  <c r="L200" i="13"/>
  <c r="C200" i="13" s="1"/>
  <c r="I200" i="13"/>
  <c r="F200" i="13"/>
  <c r="O199" i="13"/>
  <c r="O197" i="13" s="1"/>
  <c r="O195" i="13" s="1"/>
  <c r="O194" i="13" s="1"/>
  <c r="L199" i="13"/>
  <c r="I199" i="13"/>
  <c r="F199" i="13"/>
  <c r="C199" i="13"/>
  <c r="O198" i="13"/>
  <c r="L198" i="13"/>
  <c r="L197" i="13" s="1"/>
  <c r="I198" i="13"/>
  <c r="F198" i="13"/>
  <c r="F197" i="13" s="1"/>
  <c r="C197" i="13" s="1"/>
  <c r="N197" i="13"/>
  <c r="N195" i="13" s="1"/>
  <c r="N194" i="13" s="1"/>
  <c r="N193" i="13" s="1"/>
  <c r="N50" i="13" s="1"/>
  <c r="M197" i="13"/>
  <c r="M195" i="13" s="1"/>
  <c r="M194" i="13" s="1"/>
  <c r="K197" i="13"/>
  <c r="J197" i="13"/>
  <c r="J195" i="13" s="1"/>
  <c r="J194" i="13" s="1"/>
  <c r="J193" i="13" s="1"/>
  <c r="J50" i="13" s="1"/>
  <c r="I197" i="13"/>
  <c r="I195" i="13" s="1"/>
  <c r="H197" i="13"/>
  <c r="G197" i="13"/>
  <c r="E197" i="13"/>
  <c r="E195" i="13" s="1"/>
  <c r="E194" i="13" s="1"/>
  <c r="E193" i="13" s="1"/>
  <c r="D197" i="13"/>
  <c r="O196" i="13"/>
  <c r="L196" i="13"/>
  <c r="C196" i="13" s="1"/>
  <c r="I196" i="13"/>
  <c r="F196" i="13"/>
  <c r="K195" i="13"/>
  <c r="K194" i="13" s="1"/>
  <c r="K193" i="13" s="1"/>
  <c r="H195" i="13"/>
  <c r="G195" i="13"/>
  <c r="G194" i="13" s="1"/>
  <c r="G193" i="13" s="1"/>
  <c r="D195" i="13"/>
  <c r="H194" i="13"/>
  <c r="D194" i="13"/>
  <c r="D193" i="13" s="1"/>
  <c r="O192" i="13"/>
  <c r="L192" i="13"/>
  <c r="C192" i="13" s="1"/>
  <c r="I192" i="13"/>
  <c r="F192" i="13"/>
  <c r="F191" i="13" s="1"/>
  <c r="O191" i="13"/>
  <c r="O190" i="13" s="1"/>
  <c r="N191" i="13"/>
  <c r="M191" i="13"/>
  <c r="K191" i="13"/>
  <c r="K190" i="13" s="1"/>
  <c r="J191" i="13"/>
  <c r="I191" i="13"/>
  <c r="H191" i="13"/>
  <c r="G191" i="13"/>
  <c r="G190" i="13" s="1"/>
  <c r="E191" i="13"/>
  <c r="D191" i="13"/>
  <c r="N190" i="13"/>
  <c r="M190" i="13"/>
  <c r="J190" i="13"/>
  <c r="I190" i="13"/>
  <c r="H190" i="13"/>
  <c r="E190" i="13"/>
  <c r="D190" i="13"/>
  <c r="O189" i="13"/>
  <c r="L189" i="13"/>
  <c r="I189" i="13"/>
  <c r="C189" i="13" s="1"/>
  <c r="F189" i="13"/>
  <c r="O188" i="13"/>
  <c r="L188" i="13"/>
  <c r="C188" i="13" s="1"/>
  <c r="I188" i="13"/>
  <c r="F188" i="13"/>
  <c r="O187" i="13"/>
  <c r="N187" i="13"/>
  <c r="M187" i="13"/>
  <c r="K187" i="13"/>
  <c r="K186" i="13" s="1"/>
  <c r="K51" i="13" s="1"/>
  <c r="J187" i="13"/>
  <c r="H187" i="13"/>
  <c r="G187" i="13"/>
  <c r="G186" i="13" s="1"/>
  <c r="G51" i="13" s="1"/>
  <c r="F187" i="13"/>
  <c r="E187" i="13"/>
  <c r="D187" i="13"/>
  <c r="N186" i="13"/>
  <c r="M186" i="13"/>
  <c r="J186" i="13"/>
  <c r="H186" i="13"/>
  <c r="E186" i="13"/>
  <c r="D186" i="13"/>
  <c r="O185" i="13"/>
  <c r="L185" i="13"/>
  <c r="I185" i="13"/>
  <c r="C185" i="13" s="1"/>
  <c r="F185" i="13"/>
  <c r="O184" i="13"/>
  <c r="L184" i="13"/>
  <c r="C184" i="13" s="1"/>
  <c r="I184" i="13"/>
  <c r="F184" i="13"/>
  <c r="F183" i="13" s="1"/>
  <c r="O183" i="13"/>
  <c r="N183" i="13"/>
  <c r="M183" i="13"/>
  <c r="K183" i="13"/>
  <c r="J183" i="13"/>
  <c r="H183" i="13"/>
  <c r="G183" i="13"/>
  <c r="E183" i="13"/>
  <c r="D183" i="13"/>
  <c r="O182" i="13"/>
  <c r="L182" i="13"/>
  <c r="I182" i="13"/>
  <c r="F182" i="13"/>
  <c r="C182" i="13" s="1"/>
  <c r="O181" i="13"/>
  <c r="L181" i="13"/>
  <c r="I181" i="13"/>
  <c r="I178" i="13" s="1"/>
  <c r="F181" i="13"/>
  <c r="O180" i="13"/>
  <c r="L180" i="13"/>
  <c r="C180" i="13" s="1"/>
  <c r="I180" i="13"/>
  <c r="F180" i="13"/>
  <c r="O179" i="13"/>
  <c r="O178" i="13" s="1"/>
  <c r="L179" i="13"/>
  <c r="I179" i="13"/>
  <c r="F179" i="13"/>
  <c r="C179" i="13"/>
  <c r="N178" i="13"/>
  <c r="M178" i="13"/>
  <c r="L178" i="13"/>
  <c r="K178" i="13"/>
  <c r="J178" i="13"/>
  <c r="H178" i="13"/>
  <c r="G178" i="13"/>
  <c r="E178" i="13"/>
  <c r="D178" i="13"/>
  <c r="O177" i="13"/>
  <c r="L177" i="13"/>
  <c r="I177" i="13"/>
  <c r="I174" i="13" s="1"/>
  <c r="F177" i="13"/>
  <c r="O176" i="13"/>
  <c r="L176" i="13"/>
  <c r="I176" i="13"/>
  <c r="F176" i="13"/>
  <c r="C176" i="13" s="1"/>
  <c r="O175" i="13"/>
  <c r="O174" i="13" s="1"/>
  <c r="O173" i="13" s="1"/>
  <c r="O172" i="13" s="1"/>
  <c r="L175" i="13"/>
  <c r="I175" i="13"/>
  <c r="F175" i="13"/>
  <c r="C175" i="13"/>
  <c r="N174" i="13"/>
  <c r="M174" i="13"/>
  <c r="L174" i="13"/>
  <c r="L173" i="13" s="1"/>
  <c r="K174" i="13"/>
  <c r="J174" i="13"/>
  <c r="H174" i="13"/>
  <c r="H173" i="13" s="1"/>
  <c r="H172" i="13" s="1"/>
  <c r="G174" i="13"/>
  <c r="F174" i="13"/>
  <c r="E174" i="13"/>
  <c r="D174" i="13"/>
  <c r="D173" i="13" s="1"/>
  <c r="D172" i="13" s="1"/>
  <c r="N173" i="13"/>
  <c r="M173" i="13"/>
  <c r="M172" i="13" s="1"/>
  <c r="K173" i="13"/>
  <c r="J173" i="13"/>
  <c r="G173" i="13"/>
  <c r="E173" i="13"/>
  <c r="E172" i="13" s="1"/>
  <c r="N172" i="13"/>
  <c r="K172" i="13"/>
  <c r="J172" i="13"/>
  <c r="G172" i="13"/>
  <c r="O171" i="13"/>
  <c r="L171" i="13"/>
  <c r="I171" i="13"/>
  <c r="F171" i="13"/>
  <c r="C171" i="13"/>
  <c r="O170" i="13"/>
  <c r="L170" i="13"/>
  <c r="I170" i="13"/>
  <c r="F170" i="13"/>
  <c r="C170" i="13" s="1"/>
  <c r="O169" i="13"/>
  <c r="L169" i="13"/>
  <c r="I169" i="13"/>
  <c r="C169" i="13" s="1"/>
  <c r="F169" i="13"/>
  <c r="O168" i="13"/>
  <c r="L168" i="13"/>
  <c r="I168" i="13"/>
  <c r="F168" i="13"/>
  <c r="C168" i="13" s="1"/>
  <c r="O167" i="13"/>
  <c r="O165" i="13" s="1"/>
  <c r="O164" i="13" s="1"/>
  <c r="L167" i="13"/>
  <c r="I167" i="13"/>
  <c r="F167" i="13"/>
  <c r="C167" i="13"/>
  <c r="O166" i="13"/>
  <c r="L166" i="13"/>
  <c r="L165" i="13" s="1"/>
  <c r="L164" i="13" s="1"/>
  <c r="I166" i="13"/>
  <c r="F166" i="13"/>
  <c r="F165" i="13" s="1"/>
  <c r="N165" i="13"/>
  <c r="M165" i="13"/>
  <c r="M164" i="13" s="1"/>
  <c r="M74" i="13" s="1"/>
  <c r="M51" i="13" s="1"/>
  <c r="K165" i="13"/>
  <c r="J165" i="13"/>
  <c r="I165" i="13"/>
  <c r="I164" i="13" s="1"/>
  <c r="H165" i="13"/>
  <c r="G165" i="13"/>
  <c r="E165" i="13"/>
  <c r="E164" i="13" s="1"/>
  <c r="E74" i="13" s="1"/>
  <c r="D165" i="13"/>
  <c r="N164" i="13"/>
  <c r="K164" i="13"/>
  <c r="J164" i="13"/>
  <c r="H164" i="13"/>
  <c r="G164" i="13"/>
  <c r="D164" i="13"/>
  <c r="O163" i="13"/>
  <c r="L163" i="13"/>
  <c r="I163" i="13"/>
  <c r="F163" i="13"/>
  <c r="C163" i="13"/>
  <c r="O162" i="13"/>
  <c r="L162" i="13"/>
  <c r="I162" i="13"/>
  <c r="F162" i="13"/>
  <c r="C162" i="13" s="1"/>
  <c r="O161" i="13"/>
  <c r="L161" i="13"/>
  <c r="I161" i="13"/>
  <c r="C161" i="13" s="1"/>
  <c r="F161" i="13"/>
  <c r="O160" i="13"/>
  <c r="L160" i="13"/>
  <c r="L159" i="13" s="1"/>
  <c r="I160" i="13"/>
  <c r="F160" i="13"/>
  <c r="C160" i="13" s="1"/>
  <c r="O159" i="13"/>
  <c r="N159" i="13"/>
  <c r="M159" i="13"/>
  <c r="K159" i="13"/>
  <c r="J159" i="13"/>
  <c r="H159" i="13"/>
  <c r="G159" i="13"/>
  <c r="E159" i="13"/>
  <c r="D159" i="13"/>
  <c r="O158" i="13"/>
  <c r="L158" i="13"/>
  <c r="I158" i="13"/>
  <c r="F158" i="13"/>
  <c r="C158" i="13" s="1"/>
  <c r="O157" i="13"/>
  <c r="L157" i="13"/>
  <c r="I157" i="13"/>
  <c r="C157" i="13" s="1"/>
  <c r="F157" i="13"/>
  <c r="O156" i="13"/>
  <c r="L156" i="13"/>
  <c r="I156" i="13"/>
  <c r="F156" i="13"/>
  <c r="C156" i="13" s="1"/>
  <c r="O155" i="13"/>
  <c r="L155" i="13"/>
  <c r="I155" i="13"/>
  <c r="F155" i="13"/>
  <c r="C155" i="13"/>
  <c r="O154" i="13"/>
  <c r="L154" i="13"/>
  <c r="I154" i="13"/>
  <c r="F154" i="13"/>
  <c r="C154" i="13" s="1"/>
  <c r="O153" i="13"/>
  <c r="L153" i="13"/>
  <c r="I153" i="13"/>
  <c r="I150" i="13" s="1"/>
  <c r="F153" i="13"/>
  <c r="O152" i="13"/>
  <c r="L152" i="13"/>
  <c r="I152" i="13"/>
  <c r="F152" i="13"/>
  <c r="C152" i="13" s="1"/>
  <c r="O151" i="13"/>
  <c r="O150" i="13" s="1"/>
  <c r="L151" i="13"/>
  <c r="I151" i="13"/>
  <c r="F151" i="13"/>
  <c r="C151" i="13"/>
  <c r="N150" i="13"/>
  <c r="M150" i="13"/>
  <c r="L150" i="13"/>
  <c r="K150" i="13"/>
  <c r="J150" i="13"/>
  <c r="H150" i="13"/>
  <c r="G150" i="13"/>
  <c r="E150" i="13"/>
  <c r="D150" i="13"/>
  <c r="O149" i="13"/>
  <c r="L149" i="13"/>
  <c r="I149" i="13"/>
  <c r="C149" i="13" s="1"/>
  <c r="F149" i="13"/>
  <c r="O148" i="13"/>
  <c r="L148" i="13"/>
  <c r="I148" i="13"/>
  <c r="F148" i="13"/>
  <c r="C148" i="13" s="1"/>
  <c r="O147" i="13"/>
  <c r="L147" i="13"/>
  <c r="I147" i="13"/>
  <c r="F147" i="13"/>
  <c r="C147" i="13"/>
  <c r="O146" i="13"/>
  <c r="L146" i="13"/>
  <c r="I146" i="13"/>
  <c r="F146" i="13"/>
  <c r="C146" i="13" s="1"/>
  <c r="O145" i="13"/>
  <c r="L145" i="13"/>
  <c r="I145" i="13"/>
  <c r="C145" i="13" s="1"/>
  <c r="F145" i="13"/>
  <c r="O144" i="13"/>
  <c r="L144" i="13"/>
  <c r="L143" i="13" s="1"/>
  <c r="I144" i="13"/>
  <c r="F144" i="13"/>
  <c r="C144" i="13" s="1"/>
  <c r="O143" i="13"/>
  <c r="N143" i="13"/>
  <c r="M143" i="13"/>
  <c r="K143" i="13"/>
  <c r="J143" i="13"/>
  <c r="H143" i="13"/>
  <c r="G143" i="13"/>
  <c r="E143" i="13"/>
  <c r="D143" i="13"/>
  <c r="O142" i="13"/>
  <c r="L142" i="13"/>
  <c r="I142" i="13"/>
  <c r="F142" i="13"/>
  <c r="C142" i="13" s="1"/>
  <c r="O141" i="13"/>
  <c r="L141" i="13"/>
  <c r="I141" i="13"/>
  <c r="I140" i="13" s="1"/>
  <c r="F141" i="13"/>
  <c r="O140" i="13"/>
  <c r="N140" i="13"/>
  <c r="M140" i="13"/>
  <c r="L140" i="13"/>
  <c r="K140" i="13"/>
  <c r="J140" i="13"/>
  <c r="H140" i="13"/>
  <c r="G140" i="13"/>
  <c r="F140" i="13"/>
  <c r="E140" i="13"/>
  <c r="D140" i="13"/>
  <c r="O139" i="13"/>
  <c r="L139" i="13"/>
  <c r="I139" i="13"/>
  <c r="F139" i="13"/>
  <c r="C139" i="13"/>
  <c r="O138" i="13"/>
  <c r="L138" i="13"/>
  <c r="I138" i="13"/>
  <c r="F138" i="13"/>
  <c r="C138" i="13" s="1"/>
  <c r="O137" i="13"/>
  <c r="L137" i="13"/>
  <c r="I137" i="13"/>
  <c r="C137" i="13" s="1"/>
  <c r="F137" i="13"/>
  <c r="O136" i="13"/>
  <c r="L136" i="13"/>
  <c r="I136" i="13"/>
  <c r="F136" i="13"/>
  <c r="C136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O134" i="13"/>
  <c r="L134" i="13"/>
  <c r="I134" i="13"/>
  <c r="F134" i="13"/>
  <c r="C134" i="13" s="1"/>
  <c r="O133" i="13"/>
  <c r="L133" i="13"/>
  <c r="I133" i="13"/>
  <c r="C133" i="13" s="1"/>
  <c r="F133" i="13"/>
  <c r="O132" i="13"/>
  <c r="L132" i="13"/>
  <c r="I132" i="13"/>
  <c r="F132" i="13"/>
  <c r="C132" i="13"/>
  <c r="O131" i="13"/>
  <c r="O130" i="13" s="1"/>
  <c r="O129" i="13" s="1"/>
  <c r="L131" i="13"/>
  <c r="I131" i="13"/>
  <c r="F131" i="13"/>
  <c r="C131" i="13" s="1"/>
  <c r="N130" i="13"/>
  <c r="M130" i="13"/>
  <c r="L130" i="13"/>
  <c r="K130" i="13"/>
  <c r="J130" i="13"/>
  <c r="I130" i="13"/>
  <c r="H130" i="13"/>
  <c r="H129" i="13" s="1"/>
  <c r="H74" i="13" s="1"/>
  <c r="H51" i="13" s="1"/>
  <c r="G130" i="13"/>
  <c r="E130" i="13"/>
  <c r="D130" i="13"/>
  <c r="D129" i="13" s="1"/>
  <c r="D74" i="13" s="1"/>
  <c r="D51" i="13" s="1"/>
  <c r="N129" i="13"/>
  <c r="M129" i="13"/>
  <c r="K129" i="13"/>
  <c r="J129" i="13"/>
  <c r="G129" i="13"/>
  <c r="E129" i="13"/>
  <c r="O128" i="13"/>
  <c r="L128" i="13"/>
  <c r="I128" i="13"/>
  <c r="F128" i="13"/>
  <c r="F127" i="13" s="1"/>
  <c r="C127" i="13" s="1"/>
  <c r="C128" i="13"/>
  <c r="O127" i="13"/>
  <c r="N127" i="13"/>
  <c r="M127" i="13"/>
  <c r="L127" i="13"/>
  <c r="K127" i="13"/>
  <c r="J127" i="13"/>
  <c r="I127" i="13"/>
  <c r="H127" i="13"/>
  <c r="G127" i="13"/>
  <c r="E127" i="13"/>
  <c r="D127" i="13"/>
  <c r="O126" i="13"/>
  <c r="L126" i="13"/>
  <c r="I126" i="13"/>
  <c r="F126" i="13"/>
  <c r="C126" i="13" s="1"/>
  <c r="O125" i="13"/>
  <c r="L125" i="13"/>
  <c r="I125" i="13"/>
  <c r="C125" i="13" s="1"/>
  <c r="F125" i="13"/>
  <c r="O124" i="13"/>
  <c r="L124" i="13"/>
  <c r="I124" i="13"/>
  <c r="F124" i="13"/>
  <c r="C124" i="13"/>
  <c r="O123" i="13"/>
  <c r="O121" i="13" s="1"/>
  <c r="L123" i="13"/>
  <c r="I123" i="13"/>
  <c r="F123" i="13"/>
  <c r="C123" i="13" s="1"/>
  <c r="O122" i="13"/>
  <c r="L122" i="13"/>
  <c r="L121" i="13" s="1"/>
  <c r="I122" i="13"/>
  <c r="I121" i="13" s="1"/>
  <c r="F122" i="13"/>
  <c r="C122" i="13" s="1"/>
  <c r="N121" i="13"/>
  <c r="M121" i="13"/>
  <c r="K121" i="13"/>
  <c r="J121" i="13"/>
  <c r="H121" i="13"/>
  <c r="G121" i="13"/>
  <c r="F121" i="13"/>
  <c r="C121" i="13" s="1"/>
  <c r="E121" i="13"/>
  <c r="D121" i="13"/>
  <c r="O120" i="13"/>
  <c r="L120" i="13"/>
  <c r="I120" i="13"/>
  <c r="F120" i="13"/>
  <c r="C120" i="13"/>
  <c r="O119" i="13"/>
  <c r="L119" i="13"/>
  <c r="I119" i="13"/>
  <c r="F119" i="13"/>
  <c r="C119" i="13" s="1"/>
  <c r="O118" i="13"/>
  <c r="L118" i="13"/>
  <c r="I118" i="13"/>
  <c r="I115" i="13" s="1"/>
  <c r="F118" i="13"/>
  <c r="C118" i="13" s="1"/>
  <c r="O117" i="13"/>
  <c r="L117" i="13"/>
  <c r="I117" i="13"/>
  <c r="C117" i="13" s="1"/>
  <c r="F117" i="13"/>
  <c r="O116" i="13"/>
  <c r="O115" i="13" s="1"/>
  <c r="L116" i="13"/>
  <c r="I116" i="13"/>
  <c r="F116" i="13"/>
  <c r="C116" i="13"/>
  <c r="N115" i="13"/>
  <c r="M115" i="13"/>
  <c r="L115" i="13"/>
  <c r="K115" i="13"/>
  <c r="J115" i="13"/>
  <c r="H115" i="13"/>
  <c r="G115" i="13"/>
  <c r="E115" i="13"/>
  <c r="D115" i="13"/>
  <c r="O114" i="13"/>
  <c r="L114" i="13"/>
  <c r="I114" i="13"/>
  <c r="F114" i="13"/>
  <c r="C114" i="13" s="1"/>
  <c r="O113" i="13"/>
  <c r="L113" i="13"/>
  <c r="I113" i="13"/>
  <c r="C113" i="13" s="1"/>
  <c r="F113" i="13"/>
  <c r="O112" i="13"/>
  <c r="O111" i="13" s="1"/>
  <c r="L112" i="13"/>
  <c r="I112" i="13"/>
  <c r="F112" i="13"/>
  <c r="C112" i="13"/>
  <c r="N111" i="13"/>
  <c r="M111" i="13"/>
  <c r="L111" i="13"/>
  <c r="C111" i="13" s="1"/>
  <c r="K111" i="13"/>
  <c r="J111" i="13"/>
  <c r="I111" i="13"/>
  <c r="H111" i="13"/>
  <c r="G111" i="13"/>
  <c r="F111" i="13"/>
  <c r="E111" i="13"/>
  <c r="D111" i="13"/>
  <c r="O110" i="13"/>
  <c r="L110" i="13"/>
  <c r="I110" i="13"/>
  <c r="F110" i="13"/>
  <c r="C110" i="13" s="1"/>
  <c r="O109" i="13"/>
  <c r="L109" i="13"/>
  <c r="I109" i="13"/>
  <c r="C109" i="13" s="1"/>
  <c r="F109" i="13"/>
  <c r="O108" i="13"/>
  <c r="L108" i="13"/>
  <c r="I108" i="13"/>
  <c r="F108" i="13"/>
  <c r="C108" i="13"/>
  <c r="O107" i="13"/>
  <c r="L107" i="13"/>
  <c r="I107" i="13"/>
  <c r="F107" i="13"/>
  <c r="C107" i="13" s="1"/>
  <c r="O106" i="13"/>
  <c r="L106" i="13"/>
  <c r="I106" i="13"/>
  <c r="F106" i="13"/>
  <c r="C106" i="13" s="1"/>
  <c r="O105" i="13"/>
  <c r="L105" i="13"/>
  <c r="I105" i="13"/>
  <c r="C105" i="13" s="1"/>
  <c r="F105" i="13"/>
  <c r="O104" i="13"/>
  <c r="L104" i="13"/>
  <c r="I104" i="13"/>
  <c r="F104" i="13"/>
  <c r="C104" i="13"/>
  <c r="O103" i="13"/>
  <c r="O102" i="13" s="1"/>
  <c r="L103" i="13"/>
  <c r="I103" i="13"/>
  <c r="F103" i="13"/>
  <c r="C103" i="13" s="1"/>
  <c r="E103" i="13"/>
  <c r="N102" i="13"/>
  <c r="M102" i="13"/>
  <c r="L102" i="13"/>
  <c r="K102" i="13"/>
  <c r="J102" i="13"/>
  <c r="I102" i="13"/>
  <c r="H102" i="13"/>
  <c r="G102" i="13"/>
  <c r="F102" i="13"/>
  <c r="C102" i="13" s="1"/>
  <c r="E102" i="13"/>
  <c r="D102" i="13"/>
  <c r="O101" i="13"/>
  <c r="L101" i="13"/>
  <c r="I101" i="13"/>
  <c r="F101" i="13"/>
  <c r="C101" i="13"/>
  <c r="O100" i="13"/>
  <c r="L100" i="13"/>
  <c r="I100" i="13"/>
  <c r="F100" i="13"/>
  <c r="C100" i="13" s="1"/>
  <c r="O99" i="13"/>
  <c r="L99" i="13"/>
  <c r="I99" i="13"/>
  <c r="F99" i="13"/>
  <c r="C99" i="13" s="1"/>
  <c r="O98" i="13"/>
  <c r="L98" i="13"/>
  <c r="L94" i="13" s="1"/>
  <c r="L82" i="13" s="1"/>
  <c r="I98" i="13"/>
  <c r="C98" i="13" s="1"/>
  <c r="F98" i="13"/>
  <c r="O97" i="13"/>
  <c r="L97" i="13"/>
  <c r="I97" i="13"/>
  <c r="F97" i="13"/>
  <c r="C97" i="13"/>
  <c r="O96" i="13"/>
  <c r="O94" i="13" s="1"/>
  <c r="L96" i="13"/>
  <c r="I96" i="13"/>
  <c r="F96" i="13"/>
  <c r="C96" i="13" s="1"/>
  <c r="O95" i="13"/>
  <c r="L95" i="13"/>
  <c r="I95" i="13"/>
  <c r="I94" i="13" s="1"/>
  <c r="I82" i="13" s="1"/>
  <c r="F95" i="13"/>
  <c r="C95" i="13" s="1"/>
  <c r="N94" i="13"/>
  <c r="M94" i="13"/>
  <c r="K94" i="13"/>
  <c r="J94" i="13"/>
  <c r="H94" i="13"/>
  <c r="G94" i="13"/>
  <c r="F94" i="13"/>
  <c r="C94" i="13" s="1"/>
  <c r="E94" i="13"/>
  <c r="D94" i="13"/>
  <c r="O93" i="13"/>
  <c r="L93" i="13"/>
  <c r="I93" i="13"/>
  <c r="F93" i="13"/>
  <c r="C93" i="13"/>
  <c r="O92" i="13"/>
  <c r="L92" i="13"/>
  <c r="I92" i="13"/>
  <c r="F92" i="13"/>
  <c r="C92" i="13" s="1"/>
  <c r="O91" i="13"/>
  <c r="L91" i="13"/>
  <c r="I91" i="13"/>
  <c r="F91" i="13"/>
  <c r="C91" i="13" s="1"/>
  <c r="O90" i="13"/>
  <c r="L90" i="13"/>
  <c r="I90" i="13"/>
  <c r="F90" i="13"/>
  <c r="C90" i="13" s="1"/>
  <c r="O89" i="13"/>
  <c r="L89" i="13"/>
  <c r="I89" i="13"/>
  <c r="F89" i="13"/>
  <c r="C89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O87" i="13"/>
  <c r="L87" i="13"/>
  <c r="I87" i="13"/>
  <c r="F87" i="13"/>
  <c r="C87" i="13" s="1"/>
  <c r="O86" i="13"/>
  <c r="L86" i="13"/>
  <c r="I86" i="13"/>
  <c r="F86" i="13"/>
  <c r="C86" i="13"/>
  <c r="O85" i="13"/>
  <c r="L85" i="13"/>
  <c r="I85" i="13"/>
  <c r="F85" i="13"/>
  <c r="C85" i="13" s="1"/>
  <c r="O84" i="13"/>
  <c r="O83" i="13" s="1"/>
  <c r="L84" i="13"/>
  <c r="I84" i="13"/>
  <c r="F84" i="13"/>
  <c r="C84" i="13"/>
  <c r="N83" i="13"/>
  <c r="M83" i="13"/>
  <c r="L83" i="13"/>
  <c r="K83" i="13"/>
  <c r="J83" i="13"/>
  <c r="I83" i="13"/>
  <c r="H83" i="13"/>
  <c r="G83" i="13"/>
  <c r="F83" i="13"/>
  <c r="C83" i="13" s="1"/>
  <c r="E83" i="13"/>
  <c r="D83" i="13"/>
  <c r="N82" i="13"/>
  <c r="M82" i="13"/>
  <c r="K82" i="13"/>
  <c r="J82" i="13"/>
  <c r="H82" i="13"/>
  <c r="G82" i="13"/>
  <c r="E82" i="13"/>
  <c r="D82" i="13"/>
  <c r="O81" i="13"/>
  <c r="L81" i="13"/>
  <c r="I81" i="13"/>
  <c r="F81" i="13"/>
  <c r="C81" i="13" s="1"/>
  <c r="O80" i="13"/>
  <c r="O79" i="13" s="1"/>
  <c r="O75" i="13" s="1"/>
  <c r="L80" i="13"/>
  <c r="I80" i="13"/>
  <c r="I79" i="13" s="1"/>
  <c r="I75" i="13" s="1"/>
  <c r="F80" i="13"/>
  <c r="C80" i="13"/>
  <c r="N79" i="13"/>
  <c r="M79" i="13"/>
  <c r="L79" i="13"/>
  <c r="K79" i="13"/>
  <c r="J79" i="13"/>
  <c r="H79" i="13"/>
  <c r="G79" i="13"/>
  <c r="F79" i="13"/>
  <c r="E79" i="13"/>
  <c r="D79" i="13"/>
  <c r="O78" i="13"/>
  <c r="L78" i="13"/>
  <c r="I78" i="13"/>
  <c r="C78" i="13" s="1"/>
  <c r="F78" i="13"/>
  <c r="O77" i="13"/>
  <c r="L77" i="13"/>
  <c r="L76" i="13" s="1"/>
  <c r="I77" i="13"/>
  <c r="F77" i="13"/>
  <c r="C77" i="13" s="1"/>
  <c r="O76" i="13"/>
  <c r="N76" i="13"/>
  <c r="M76" i="13"/>
  <c r="K76" i="13"/>
  <c r="J76" i="13"/>
  <c r="I76" i="13"/>
  <c r="H76" i="13"/>
  <c r="G76" i="13"/>
  <c r="F76" i="13"/>
  <c r="E76" i="13"/>
  <c r="D76" i="13"/>
  <c r="N75" i="13"/>
  <c r="M75" i="13"/>
  <c r="K75" i="13"/>
  <c r="J75" i="13"/>
  <c r="H75" i="13"/>
  <c r="G75" i="13"/>
  <c r="F75" i="13"/>
  <c r="E75" i="13"/>
  <c r="D75" i="13"/>
  <c r="N74" i="13"/>
  <c r="K74" i="13"/>
  <c r="J74" i="13"/>
  <c r="G74" i="13"/>
  <c r="O73" i="13"/>
  <c r="L73" i="13"/>
  <c r="I73" i="13"/>
  <c r="F73" i="13"/>
  <c r="C73" i="13"/>
  <c r="O72" i="13"/>
  <c r="L72" i="13"/>
  <c r="I72" i="13"/>
  <c r="F72" i="13"/>
  <c r="C72" i="13" s="1"/>
  <c r="O71" i="13"/>
  <c r="L71" i="13"/>
  <c r="I71" i="13"/>
  <c r="F71" i="13"/>
  <c r="C71" i="13" s="1"/>
  <c r="O70" i="13"/>
  <c r="L70" i="13"/>
  <c r="I70" i="13"/>
  <c r="F70" i="13"/>
  <c r="C70" i="13"/>
  <c r="O69" i="13"/>
  <c r="L69" i="13"/>
  <c r="I69" i="13"/>
  <c r="F69" i="13"/>
  <c r="C69" i="13" s="1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O67" i="13"/>
  <c r="L67" i="13"/>
  <c r="I67" i="13"/>
  <c r="F67" i="13"/>
  <c r="C67" i="13" s="1"/>
  <c r="O66" i="13"/>
  <c r="N66" i="13"/>
  <c r="M66" i="13"/>
  <c r="L66" i="13"/>
  <c r="K66" i="13"/>
  <c r="J66" i="13"/>
  <c r="I66" i="13"/>
  <c r="H66" i="13"/>
  <c r="G66" i="13"/>
  <c r="F66" i="13"/>
  <c r="C66" i="13" s="1"/>
  <c r="E66" i="13"/>
  <c r="D66" i="13"/>
  <c r="O65" i="13"/>
  <c r="L65" i="13"/>
  <c r="I65" i="13"/>
  <c r="F65" i="13"/>
  <c r="C65" i="13"/>
  <c r="O64" i="13"/>
  <c r="L64" i="13"/>
  <c r="I64" i="13"/>
  <c r="F64" i="13"/>
  <c r="C64" i="13"/>
  <c r="O63" i="13"/>
  <c r="L63" i="13"/>
  <c r="I63" i="13"/>
  <c r="F63" i="13"/>
  <c r="C63" i="13" s="1"/>
  <c r="O62" i="13"/>
  <c r="L62" i="13"/>
  <c r="I62" i="13"/>
  <c r="F62" i="13"/>
  <c r="C62" i="13" s="1"/>
  <c r="O61" i="13"/>
  <c r="L61" i="13"/>
  <c r="I61" i="13"/>
  <c r="F61" i="13"/>
  <c r="C61" i="13"/>
  <c r="O60" i="13"/>
  <c r="L60" i="13"/>
  <c r="I60" i="13"/>
  <c r="F60" i="13"/>
  <c r="C60" i="13" s="1"/>
  <c r="O59" i="13"/>
  <c r="L59" i="13"/>
  <c r="I59" i="13"/>
  <c r="F59" i="13"/>
  <c r="C59" i="13" s="1"/>
  <c r="O58" i="13"/>
  <c r="L58" i="13"/>
  <c r="I58" i="13"/>
  <c r="F58" i="13"/>
  <c r="C58" i="13" s="1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O56" i="13"/>
  <c r="L56" i="13"/>
  <c r="I56" i="13"/>
  <c r="F56" i="13"/>
  <c r="C56" i="13" s="1"/>
  <c r="O55" i="13"/>
  <c r="L55" i="13"/>
  <c r="I55" i="13"/>
  <c r="F55" i="13"/>
  <c r="C55" i="13" s="1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N51" i="13"/>
  <c r="J51" i="13"/>
  <c r="K50" i="13"/>
  <c r="K49" i="13" s="1"/>
  <c r="G50" i="13"/>
  <c r="G49" i="13" s="1"/>
  <c r="D50" i="13"/>
  <c r="D285" i="13" s="1"/>
  <c r="N49" i="13"/>
  <c r="O46" i="13"/>
  <c r="C46" i="13"/>
  <c r="O45" i="13"/>
  <c r="C45" i="13" s="1"/>
  <c r="O44" i="13"/>
  <c r="C44" i="13" s="1"/>
  <c r="N44" i="13"/>
  <c r="M44" i="13"/>
  <c r="L43" i="13"/>
  <c r="I43" i="13"/>
  <c r="I42" i="13" s="1"/>
  <c r="C42" i="13" s="1"/>
  <c r="F43" i="13"/>
  <c r="C43" i="13" s="1"/>
  <c r="L42" i="13"/>
  <c r="K42" i="13"/>
  <c r="J42" i="13"/>
  <c r="H42" i="13"/>
  <c r="G42" i="13"/>
  <c r="F42" i="13"/>
  <c r="E42" i="13"/>
  <c r="D42" i="13"/>
  <c r="F41" i="13"/>
  <c r="C41" i="13" s="1"/>
  <c r="L40" i="13"/>
  <c r="C40" i="13"/>
  <c r="L39" i="13"/>
  <c r="C39" i="13" s="1"/>
  <c r="L38" i="13"/>
  <c r="C38" i="13"/>
  <c r="L37" i="13"/>
  <c r="C37" i="13" s="1"/>
  <c r="L36" i="13"/>
  <c r="C36" i="13" s="1"/>
  <c r="K36" i="13"/>
  <c r="J36" i="13"/>
  <c r="L35" i="13"/>
  <c r="C35" i="13"/>
  <c r="L34" i="13"/>
  <c r="C34" i="13" s="1"/>
  <c r="L33" i="13"/>
  <c r="C33" i="13" s="1"/>
  <c r="K33" i="13"/>
  <c r="J33" i="13"/>
  <c r="L32" i="13"/>
  <c r="L31" i="13" s="1"/>
  <c r="C32" i="13"/>
  <c r="K31" i="13"/>
  <c r="J31" i="13"/>
  <c r="J26" i="13" s="1"/>
  <c r="L30" i="13"/>
  <c r="C30" i="13" s="1"/>
  <c r="L29" i="13"/>
  <c r="C29" i="13"/>
  <c r="L28" i="13"/>
  <c r="C28" i="13" s="1"/>
  <c r="L27" i="13"/>
  <c r="C27" i="13" s="1"/>
  <c r="K27" i="13"/>
  <c r="J27" i="13"/>
  <c r="K26" i="13"/>
  <c r="F25" i="13"/>
  <c r="C25" i="13"/>
  <c r="I24" i="13"/>
  <c r="E24" i="13"/>
  <c r="F24" i="13" s="1"/>
  <c r="C24" i="13" s="1"/>
  <c r="O23" i="13"/>
  <c r="L23" i="13"/>
  <c r="I23" i="13"/>
  <c r="F23" i="13"/>
  <c r="C23" i="13" s="1"/>
  <c r="O22" i="13"/>
  <c r="L22" i="13"/>
  <c r="L21" i="13" s="1"/>
  <c r="I22" i="13"/>
  <c r="I21" i="13" s="1"/>
  <c r="F22" i="13"/>
  <c r="C22" i="13" s="1"/>
  <c r="O21" i="13"/>
  <c r="O287" i="13" s="1"/>
  <c r="N21" i="13"/>
  <c r="N287" i="13" s="1"/>
  <c r="N286" i="13" s="1"/>
  <c r="M21" i="13"/>
  <c r="M287" i="13" s="1"/>
  <c r="M286" i="13" s="1"/>
  <c r="K21" i="13"/>
  <c r="K287" i="13" s="1"/>
  <c r="K286" i="13" s="1"/>
  <c r="J21" i="13"/>
  <c r="J287" i="13" s="1"/>
  <c r="J286" i="13" s="1"/>
  <c r="H21" i="13"/>
  <c r="H287" i="13" s="1"/>
  <c r="H286" i="13" s="1"/>
  <c r="G21" i="13"/>
  <c r="G287" i="13" s="1"/>
  <c r="G286" i="13" s="1"/>
  <c r="F21" i="13"/>
  <c r="F287" i="13" s="1"/>
  <c r="E21" i="13"/>
  <c r="E287" i="13" s="1"/>
  <c r="E286" i="13" s="1"/>
  <c r="D21" i="13"/>
  <c r="D287" i="13" s="1"/>
  <c r="D286" i="13" s="1"/>
  <c r="O20" i="13"/>
  <c r="K20" i="13"/>
  <c r="H20" i="13"/>
  <c r="G20" i="13"/>
  <c r="D20" i="13"/>
  <c r="O296" i="12"/>
  <c r="L296" i="12"/>
  <c r="I296" i="12"/>
  <c r="F296" i="12"/>
  <c r="C296" i="12" s="1"/>
  <c r="O295" i="12"/>
  <c r="L295" i="12"/>
  <c r="I295" i="12"/>
  <c r="F295" i="12"/>
  <c r="C295" i="12" s="1"/>
  <c r="O294" i="12"/>
  <c r="L294" i="12"/>
  <c r="C294" i="12" s="1"/>
  <c r="I294" i="12"/>
  <c r="F294" i="12"/>
  <c r="O293" i="12"/>
  <c r="L293" i="12"/>
  <c r="I293" i="12"/>
  <c r="F293" i="12"/>
  <c r="C293" i="12"/>
  <c r="O292" i="12"/>
  <c r="L292" i="12"/>
  <c r="I292" i="12"/>
  <c r="F292" i="12"/>
  <c r="C292" i="12" s="1"/>
  <c r="O291" i="12"/>
  <c r="L291" i="12"/>
  <c r="I291" i="12"/>
  <c r="I288" i="12" s="1"/>
  <c r="F291" i="12"/>
  <c r="C291" i="12" s="1"/>
  <c r="O290" i="12"/>
  <c r="L290" i="12"/>
  <c r="C290" i="12" s="1"/>
  <c r="I290" i="12"/>
  <c r="F290" i="12"/>
  <c r="O289" i="12"/>
  <c r="O288" i="12" s="1"/>
  <c r="L289" i="12"/>
  <c r="I289" i="12"/>
  <c r="F289" i="12"/>
  <c r="F288" i="12" s="1"/>
  <c r="C289" i="12"/>
  <c r="N288" i="12"/>
  <c r="M288" i="12"/>
  <c r="L288" i="12"/>
  <c r="K288" i="12"/>
  <c r="J288" i="12"/>
  <c r="H288" i="12"/>
  <c r="G288" i="12"/>
  <c r="E288" i="12"/>
  <c r="D288" i="12"/>
  <c r="O283" i="12"/>
  <c r="L283" i="12"/>
  <c r="I283" i="12"/>
  <c r="F283" i="12"/>
  <c r="C283" i="12" s="1"/>
  <c r="O282" i="12"/>
  <c r="L282" i="12"/>
  <c r="C282" i="12" s="1"/>
  <c r="I282" i="12"/>
  <c r="I281" i="12" s="1"/>
  <c r="F282" i="12"/>
  <c r="O281" i="12"/>
  <c r="N281" i="12"/>
  <c r="M281" i="12"/>
  <c r="K281" i="12"/>
  <c r="J281" i="12"/>
  <c r="H281" i="12"/>
  <c r="G281" i="12"/>
  <c r="F281" i="12"/>
  <c r="E281" i="12"/>
  <c r="D281" i="12"/>
  <c r="O280" i="12"/>
  <c r="O279" i="12" s="1"/>
  <c r="L280" i="12"/>
  <c r="I280" i="12"/>
  <c r="F280" i="12"/>
  <c r="F279" i="12" s="1"/>
  <c r="C279" i="12" s="1"/>
  <c r="N279" i="12"/>
  <c r="M279" i="12"/>
  <c r="M268" i="12" s="1"/>
  <c r="L279" i="12"/>
  <c r="K279" i="12"/>
  <c r="J279" i="12"/>
  <c r="I279" i="12"/>
  <c r="H279" i="12"/>
  <c r="G279" i="12"/>
  <c r="E279" i="12"/>
  <c r="D279" i="12"/>
  <c r="O278" i="12"/>
  <c r="L278" i="12"/>
  <c r="C278" i="12" s="1"/>
  <c r="I278" i="12"/>
  <c r="F278" i="12"/>
  <c r="O277" i="12"/>
  <c r="L277" i="12"/>
  <c r="I277" i="12"/>
  <c r="F277" i="12"/>
  <c r="C277" i="12"/>
  <c r="O276" i="12"/>
  <c r="O275" i="12" s="1"/>
  <c r="L276" i="12"/>
  <c r="I276" i="12"/>
  <c r="F276" i="12"/>
  <c r="F275" i="12" s="1"/>
  <c r="C275" i="12" s="1"/>
  <c r="N275" i="12"/>
  <c r="M275" i="12"/>
  <c r="L275" i="12"/>
  <c r="K275" i="12"/>
  <c r="J275" i="12"/>
  <c r="I275" i="12"/>
  <c r="H275" i="12"/>
  <c r="G275" i="12"/>
  <c r="E275" i="12"/>
  <c r="D275" i="12"/>
  <c r="O274" i="12"/>
  <c r="L274" i="12"/>
  <c r="C274" i="12" s="1"/>
  <c r="I274" i="12"/>
  <c r="F274" i="12"/>
  <c r="O273" i="12"/>
  <c r="L273" i="12"/>
  <c r="I273" i="12"/>
  <c r="F273" i="12"/>
  <c r="C273" i="12"/>
  <c r="O272" i="12"/>
  <c r="O271" i="12" s="1"/>
  <c r="O269" i="12" s="1"/>
  <c r="O268" i="12" s="1"/>
  <c r="L272" i="12"/>
  <c r="I272" i="12"/>
  <c r="F272" i="12"/>
  <c r="F271" i="12" s="1"/>
  <c r="N271" i="12"/>
  <c r="M271" i="12"/>
  <c r="L271" i="12"/>
  <c r="K271" i="12"/>
  <c r="J271" i="12"/>
  <c r="J269" i="12" s="1"/>
  <c r="J268" i="12" s="1"/>
  <c r="I271" i="12"/>
  <c r="I269" i="12" s="1"/>
  <c r="I268" i="12" s="1"/>
  <c r="H271" i="12"/>
  <c r="G271" i="12"/>
  <c r="E271" i="12"/>
  <c r="E269" i="12" s="1"/>
  <c r="E268" i="12" s="1"/>
  <c r="D271" i="12"/>
  <c r="D269" i="12" s="1"/>
  <c r="D268" i="12" s="1"/>
  <c r="O270" i="12"/>
  <c r="L270" i="12"/>
  <c r="C270" i="12" s="1"/>
  <c r="I270" i="12"/>
  <c r="F270" i="12"/>
  <c r="N268" i="12"/>
  <c r="K268" i="12"/>
  <c r="H268" i="12"/>
  <c r="G268" i="12"/>
  <c r="O267" i="12"/>
  <c r="L267" i="12"/>
  <c r="I267" i="12"/>
  <c r="F267" i="12"/>
  <c r="C267" i="12" s="1"/>
  <c r="O266" i="12"/>
  <c r="L266" i="12"/>
  <c r="I266" i="12"/>
  <c r="I263" i="12" s="1"/>
  <c r="F266" i="12"/>
  <c r="C266" i="12" s="1"/>
  <c r="O265" i="12"/>
  <c r="L265" i="12"/>
  <c r="C265" i="12" s="1"/>
  <c r="I265" i="12"/>
  <c r="F265" i="12"/>
  <c r="O264" i="12"/>
  <c r="O263" i="12" s="1"/>
  <c r="L264" i="12"/>
  <c r="I264" i="12"/>
  <c r="F264" i="12"/>
  <c r="F263" i="12" s="1"/>
  <c r="C264" i="12"/>
  <c r="N263" i="12"/>
  <c r="M263" i="12"/>
  <c r="L263" i="12"/>
  <c r="K263" i="12"/>
  <c r="J263" i="12"/>
  <c r="H263" i="12"/>
  <c r="G263" i="12"/>
  <c r="E263" i="12"/>
  <c r="D263" i="12"/>
  <c r="O262" i="12"/>
  <c r="L262" i="12"/>
  <c r="I262" i="12"/>
  <c r="I259" i="12" s="1"/>
  <c r="F262" i="12"/>
  <c r="C262" i="12" s="1"/>
  <c r="O261" i="12"/>
  <c r="L261" i="12"/>
  <c r="C261" i="12" s="1"/>
  <c r="I261" i="12"/>
  <c r="F261" i="12"/>
  <c r="O260" i="12"/>
  <c r="O259" i="12" s="1"/>
  <c r="O258" i="12" s="1"/>
  <c r="L260" i="12"/>
  <c r="I260" i="12"/>
  <c r="F260" i="12"/>
  <c r="F259" i="12" s="1"/>
  <c r="C260" i="12"/>
  <c r="N259" i="12"/>
  <c r="M259" i="12"/>
  <c r="L259" i="12"/>
  <c r="L258" i="12" s="1"/>
  <c r="K259" i="12"/>
  <c r="K258" i="12" s="1"/>
  <c r="J259" i="12"/>
  <c r="H259" i="12"/>
  <c r="H258" i="12" s="1"/>
  <c r="G259" i="12"/>
  <c r="G258" i="12" s="1"/>
  <c r="E259" i="12"/>
  <c r="D259" i="12"/>
  <c r="D258" i="12" s="1"/>
  <c r="N258" i="12"/>
  <c r="M258" i="12"/>
  <c r="J258" i="12"/>
  <c r="E258" i="12"/>
  <c r="O257" i="12"/>
  <c r="L257" i="12"/>
  <c r="C257" i="12" s="1"/>
  <c r="I257" i="12"/>
  <c r="F257" i="12"/>
  <c r="O256" i="12"/>
  <c r="L256" i="12"/>
  <c r="I256" i="12"/>
  <c r="F256" i="12"/>
  <c r="C256" i="12"/>
  <c r="O255" i="12"/>
  <c r="L255" i="12"/>
  <c r="I255" i="12"/>
  <c r="F255" i="12"/>
  <c r="C255" i="12" s="1"/>
  <c r="O254" i="12"/>
  <c r="L254" i="12"/>
  <c r="I254" i="12"/>
  <c r="I251" i="12" s="1"/>
  <c r="I250" i="12" s="1"/>
  <c r="F254" i="12"/>
  <c r="C254" i="12" s="1"/>
  <c r="O253" i="12"/>
  <c r="L253" i="12"/>
  <c r="C253" i="12" s="1"/>
  <c r="I253" i="12"/>
  <c r="F253" i="12"/>
  <c r="O252" i="12"/>
  <c r="O251" i="12" s="1"/>
  <c r="O250" i="12" s="1"/>
  <c r="L252" i="12"/>
  <c r="I252" i="12"/>
  <c r="F252" i="12"/>
  <c r="F251" i="12" s="1"/>
  <c r="C252" i="12"/>
  <c r="N251" i="12"/>
  <c r="M251" i="12"/>
  <c r="L251" i="12"/>
  <c r="L250" i="12" s="1"/>
  <c r="K251" i="12"/>
  <c r="K250" i="12" s="1"/>
  <c r="J251" i="12"/>
  <c r="H251" i="12"/>
  <c r="H250" i="12" s="1"/>
  <c r="G251" i="12"/>
  <c r="G250" i="12" s="1"/>
  <c r="E251" i="12"/>
  <c r="D251" i="12"/>
  <c r="D250" i="12" s="1"/>
  <c r="N250" i="12"/>
  <c r="M250" i="12"/>
  <c r="J250" i="12"/>
  <c r="E250" i="12"/>
  <c r="O249" i="12"/>
  <c r="L249" i="12"/>
  <c r="C249" i="12" s="1"/>
  <c r="I249" i="12"/>
  <c r="F249" i="12"/>
  <c r="O248" i="12"/>
  <c r="O245" i="12" s="1"/>
  <c r="L248" i="12"/>
  <c r="I248" i="12"/>
  <c r="F248" i="12"/>
  <c r="C248" i="12"/>
  <c r="O247" i="12"/>
  <c r="L247" i="12"/>
  <c r="I247" i="12"/>
  <c r="F247" i="12"/>
  <c r="C247" i="12" s="1"/>
  <c r="O246" i="12"/>
  <c r="L246" i="12"/>
  <c r="L245" i="12" s="1"/>
  <c r="I246" i="12"/>
  <c r="I245" i="12" s="1"/>
  <c r="F246" i="12"/>
  <c r="C246" i="12" s="1"/>
  <c r="N245" i="12"/>
  <c r="M245" i="12"/>
  <c r="K245" i="12"/>
  <c r="J245" i="12"/>
  <c r="H245" i="12"/>
  <c r="G245" i="12"/>
  <c r="F245" i="12"/>
  <c r="C245" i="12" s="1"/>
  <c r="E245" i="12"/>
  <c r="D245" i="12"/>
  <c r="O244" i="12"/>
  <c r="L244" i="12"/>
  <c r="I244" i="12"/>
  <c r="F244" i="12"/>
  <c r="C244" i="12"/>
  <c r="O243" i="12"/>
  <c r="L243" i="12"/>
  <c r="I243" i="12"/>
  <c r="F243" i="12"/>
  <c r="C243" i="12" s="1"/>
  <c r="O242" i="12"/>
  <c r="L242" i="12"/>
  <c r="I242" i="12"/>
  <c r="F242" i="12"/>
  <c r="C242" i="12" s="1"/>
  <c r="O241" i="12"/>
  <c r="L241" i="12"/>
  <c r="C241" i="12" s="1"/>
  <c r="I241" i="12"/>
  <c r="F241" i="12"/>
  <c r="O240" i="12"/>
  <c r="O237" i="12" s="1"/>
  <c r="L240" i="12"/>
  <c r="I240" i="12"/>
  <c r="F240" i="12"/>
  <c r="C240" i="12"/>
  <c r="O239" i="12"/>
  <c r="L239" i="12"/>
  <c r="I239" i="12"/>
  <c r="F239" i="12"/>
  <c r="C239" i="12" s="1"/>
  <c r="O238" i="12"/>
  <c r="L238" i="12"/>
  <c r="L237" i="12" s="1"/>
  <c r="I238" i="12"/>
  <c r="I237" i="12" s="1"/>
  <c r="F238" i="12"/>
  <c r="C238" i="12" s="1"/>
  <c r="N237" i="12"/>
  <c r="N230" i="12" s="1"/>
  <c r="N229" i="12" s="1"/>
  <c r="M237" i="12"/>
  <c r="K237" i="12"/>
  <c r="J237" i="12"/>
  <c r="J230" i="12" s="1"/>
  <c r="J229" i="12" s="1"/>
  <c r="H237" i="12"/>
  <c r="G237" i="12"/>
  <c r="F237" i="12"/>
  <c r="E237" i="12"/>
  <c r="D237" i="12"/>
  <c r="O236" i="12"/>
  <c r="L236" i="12"/>
  <c r="I236" i="12"/>
  <c r="F236" i="12"/>
  <c r="C236" i="12"/>
  <c r="O235" i="12"/>
  <c r="O234" i="12" s="1"/>
  <c r="L235" i="12"/>
  <c r="I235" i="12"/>
  <c r="F235" i="12"/>
  <c r="F234" i="12" s="1"/>
  <c r="N234" i="12"/>
  <c r="M234" i="12"/>
  <c r="L234" i="12"/>
  <c r="K234" i="12"/>
  <c r="J234" i="12"/>
  <c r="I234" i="12"/>
  <c r="H234" i="12"/>
  <c r="G234" i="12"/>
  <c r="E234" i="12"/>
  <c r="D234" i="12"/>
  <c r="O233" i="12"/>
  <c r="L233" i="12"/>
  <c r="C233" i="12" s="1"/>
  <c r="I233" i="12"/>
  <c r="I232" i="12" s="1"/>
  <c r="F233" i="12"/>
  <c r="O232" i="12"/>
  <c r="N232" i="12"/>
  <c r="M232" i="12"/>
  <c r="K232" i="12"/>
  <c r="K230" i="12" s="1"/>
  <c r="K229" i="12" s="1"/>
  <c r="J232" i="12"/>
  <c r="H232" i="12"/>
  <c r="G232" i="12"/>
  <c r="G230" i="12" s="1"/>
  <c r="G229" i="12" s="1"/>
  <c r="F232" i="12"/>
  <c r="E232" i="12"/>
  <c r="D232" i="12"/>
  <c r="O231" i="12"/>
  <c r="L231" i="12"/>
  <c r="I231" i="12"/>
  <c r="F231" i="12"/>
  <c r="F230" i="12" s="1"/>
  <c r="M230" i="12"/>
  <c r="M229" i="12" s="1"/>
  <c r="H230" i="12"/>
  <c r="H229" i="12" s="1"/>
  <c r="E230" i="12"/>
  <c r="E229" i="12" s="1"/>
  <c r="D230" i="12"/>
  <c r="O228" i="12"/>
  <c r="L228" i="12"/>
  <c r="I228" i="12"/>
  <c r="F228" i="12"/>
  <c r="C228" i="12"/>
  <c r="O227" i="12"/>
  <c r="O226" i="12" s="1"/>
  <c r="L227" i="12"/>
  <c r="I227" i="12"/>
  <c r="F227" i="12"/>
  <c r="F226" i="12" s="1"/>
  <c r="N226" i="12"/>
  <c r="M226" i="12"/>
  <c r="L226" i="12"/>
  <c r="K226" i="12"/>
  <c r="J226" i="12"/>
  <c r="I226" i="12"/>
  <c r="H226" i="12"/>
  <c r="G226" i="12"/>
  <c r="E226" i="12"/>
  <c r="D226" i="12"/>
  <c r="O225" i="12"/>
  <c r="L225" i="12"/>
  <c r="C225" i="12" s="1"/>
  <c r="I225" i="12"/>
  <c r="F225" i="12"/>
  <c r="O224" i="12"/>
  <c r="L224" i="12"/>
  <c r="I224" i="12"/>
  <c r="F224" i="12"/>
  <c r="C224" i="12"/>
  <c r="O223" i="12"/>
  <c r="L223" i="12"/>
  <c r="I223" i="12"/>
  <c r="F223" i="12"/>
  <c r="C223" i="12" s="1"/>
  <c r="O222" i="12"/>
  <c r="L222" i="12"/>
  <c r="I222" i="12"/>
  <c r="F222" i="12"/>
  <c r="C222" i="12" s="1"/>
  <c r="O221" i="12"/>
  <c r="L221" i="12"/>
  <c r="C221" i="12" s="1"/>
  <c r="I221" i="12"/>
  <c r="F221" i="12"/>
  <c r="O220" i="12"/>
  <c r="L220" i="12"/>
  <c r="I220" i="12"/>
  <c r="F220" i="12"/>
  <c r="C220" i="12"/>
  <c r="O219" i="12"/>
  <c r="L219" i="12"/>
  <c r="I219" i="12"/>
  <c r="F219" i="12"/>
  <c r="C219" i="12" s="1"/>
  <c r="O218" i="12"/>
  <c r="L218" i="12"/>
  <c r="I218" i="12"/>
  <c r="I215" i="12" s="1"/>
  <c r="F218" i="12"/>
  <c r="C218" i="12" s="1"/>
  <c r="O217" i="12"/>
  <c r="L217" i="12"/>
  <c r="C217" i="12" s="1"/>
  <c r="I217" i="12"/>
  <c r="F217" i="12"/>
  <c r="O216" i="12"/>
  <c r="O215" i="12" s="1"/>
  <c r="L216" i="12"/>
  <c r="I216" i="12"/>
  <c r="F216" i="12"/>
  <c r="F215" i="12" s="1"/>
  <c r="C216" i="12"/>
  <c r="N215" i="12"/>
  <c r="M215" i="12"/>
  <c r="L215" i="12"/>
  <c r="K215" i="12"/>
  <c r="J215" i="12"/>
  <c r="H215" i="12"/>
  <c r="G215" i="12"/>
  <c r="E215" i="12"/>
  <c r="D215" i="12"/>
  <c r="O214" i="12"/>
  <c r="L214" i="12"/>
  <c r="I214" i="12"/>
  <c r="F214" i="12"/>
  <c r="C214" i="12" s="1"/>
  <c r="O213" i="12"/>
  <c r="L213" i="12"/>
  <c r="C213" i="12" s="1"/>
  <c r="I213" i="12"/>
  <c r="F213" i="12"/>
  <c r="O212" i="12"/>
  <c r="L212" i="12"/>
  <c r="I212" i="12"/>
  <c r="F212" i="12"/>
  <c r="C212" i="12"/>
  <c r="O211" i="12"/>
  <c r="L211" i="12"/>
  <c r="I211" i="12"/>
  <c r="F211" i="12"/>
  <c r="C211" i="12" s="1"/>
  <c r="O210" i="12"/>
  <c r="L210" i="12"/>
  <c r="I210" i="12"/>
  <c r="F210" i="12"/>
  <c r="C210" i="12" s="1"/>
  <c r="O209" i="12"/>
  <c r="L209" i="12"/>
  <c r="C209" i="12" s="1"/>
  <c r="I209" i="12"/>
  <c r="F209" i="12"/>
  <c r="O208" i="12"/>
  <c r="L208" i="12"/>
  <c r="I208" i="12"/>
  <c r="F208" i="12"/>
  <c r="C208" i="12"/>
  <c r="O207" i="12"/>
  <c r="L207" i="12"/>
  <c r="I207" i="12"/>
  <c r="F207" i="12"/>
  <c r="C207" i="12" s="1"/>
  <c r="O206" i="12"/>
  <c r="L206" i="12"/>
  <c r="I206" i="12"/>
  <c r="F206" i="12"/>
  <c r="C206" i="12" s="1"/>
  <c r="O205" i="12"/>
  <c r="L205" i="12"/>
  <c r="C205" i="12" s="1"/>
  <c r="I205" i="12"/>
  <c r="I204" i="12" s="1"/>
  <c r="I203" i="12" s="1"/>
  <c r="F205" i="12"/>
  <c r="O204" i="12"/>
  <c r="O203" i="12" s="1"/>
  <c r="N204" i="12"/>
  <c r="N203" i="12" s="1"/>
  <c r="M204" i="12"/>
  <c r="K204" i="12"/>
  <c r="K203" i="12" s="1"/>
  <c r="J204" i="12"/>
  <c r="J203" i="12" s="1"/>
  <c r="H204" i="12"/>
  <c r="G204" i="12"/>
  <c r="G203" i="12" s="1"/>
  <c r="E204" i="12"/>
  <c r="D204" i="12"/>
  <c r="M203" i="12"/>
  <c r="H203" i="12"/>
  <c r="E203" i="12"/>
  <c r="D203" i="12"/>
  <c r="O202" i="12"/>
  <c r="L202" i="12"/>
  <c r="I202" i="12"/>
  <c r="F202" i="12"/>
  <c r="C202" i="12" s="1"/>
  <c r="O201" i="12"/>
  <c r="L201" i="12"/>
  <c r="C201" i="12" s="1"/>
  <c r="I201" i="12"/>
  <c r="F201" i="12"/>
  <c r="O200" i="12"/>
  <c r="L200" i="12"/>
  <c r="I200" i="12"/>
  <c r="F200" i="12"/>
  <c r="C200" i="12"/>
  <c r="O199" i="12"/>
  <c r="L199" i="12"/>
  <c r="I199" i="12"/>
  <c r="F199" i="12"/>
  <c r="C199" i="12" s="1"/>
  <c r="O198" i="12"/>
  <c r="L198" i="12"/>
  <c r="L197" i="12" s="1"/>
  <c r="L195" i="12" s="1"/>
  <c r="I198" i="12"/>
  <c r="I197" i="12" s="1"/>
  <c r="I195" i="12" s="1"/>
  <c r="I194" i="12" s="1"/>
  <c r="F198" i="12"/>
  <c r="C198" i="12" s="1"/>
  <c r="O197" i="12"/>
  <c r="N197" i="12"/>
  <c r="N195" i="12" s="1"/>
  <c r="N194" i="12" s="1"/>
  <c r="N193" i="12" s="1"/>
  <c r="M197" i="12"/>
  <c r="K197" i="12"/>
  <c r="K195" i="12" s="1"/>
  <c r="J197" i="12"/>
  <c r="J195" i="12" s="1"/>
  <c r="H197" i="12"/>
  <c r="G197" i="12"/>
  <c r="G195" i="12" s="1"/>
  <c r="G194" i="12" s="1"/>
  <c r="G193" i="12" s="1"/>
  <c r="F197" i="12"/>
  <c r="E197" i="12"/>
  <c r="D197" i="12"/>
  <c r="O196" i="12"/>
  <c r="O195" i="12" s="1"/>
  <c r="O194" i="12" s="1"/>
  <c r="L196" i="12"/>
  <c r="I196" i="12"/>
  <c r="F196" i="12"/>
  <c r="F195" i="12" s="1"/>
  <c r="C196" i="12"/>
  <c r="M195" i="12"/>
  <c r="H195" i="12"/>
  <c r="H194" i="12" s="1"/>
  <c r="E195" i="12"/>
  <c r="D195" i="12"/>
  <c r="D194" i="12" s="1"/>
  <c r="M194" i="12"/>
  <c r="M193" i="12" s="1"/>
  <c r="E194" i="12"/>
  <c r="O192" i="12"/>
  <c r="O191" i="12" s="1"/>
  <c r="O190" i="12" s="1"/>
  <c r="L192" i="12"/>
  <c r="I192" i="12"/>
  <c r="F192" i="12"/>
  <c r="F191" i="12" s="1"/>
  <c r="C192" i="12"/>
  <c r="N191" i="12"/>
  <c r="M191" i="12"/>
  <c r="L191" i="12"/>
  <c r="L190" i="12" s="1"/>
  <c r="K191" i="12"/>
  <c r="K190" i="12" s="1"/>
  <c r="J191" i="12"/>
  <c r="I191" i="12"/>
  <c r="H191" i="12"/>
  <c r="H190" i="12" s="1"/>
  <c r="G191" i="12"/>
  <c r="G190" i="12" s="1"/>
  <c r="E191" i="12"/>
  <c r="D191" i="12"/>
  <c r="D190" i="12" s="1"/>
  <c r="N190" i="12"/>
  <c r="M190" i="12"/>
  <c r="J190" i="12"/>
  <c r="I190" i="12"/>
  <c r="E190" i="12"/>
  <c r="O189" i="12"/>
  <c r="L189" i="12"/>
  <c r="C189" i="12" s="1"/>
  <c r="I189" i="12"/>
  <c r="F189" i="12"/>
  <c r="O188" i="12"/>
  <c r="O187" i="12" s="1"/>
  <c r="O186" i="12" s="1"/>
  <c r="L188" i="12"/>
  <c r="I188" i="12"/>
  <c r="F188" i="12"/>
  <c r="F187" i="12" s="1"/>
  <c r="C188" i="12"/>
  <c r="N187" i="12"/>
  <c r="M187" i="12"/>
  <c r="L187" i="12"/>
  <c r="L186" i="12" s="1"/>
  <c r="K187" i="12"/>
  <c r="K186" i="12" s="1"/>
  <c r="J187" i="12"/>
  <c r="I187" i="12"/>
  <c r="H187" i="12"/>
  <c r="H186" i="12" s="1"/>
  <c r="G187" i="12"/>
  <c r="G186" i="12" s="1"/>
  <c r="E187" i="12"/>
  <c r="D187" i="12"/>
  <c r="D186" i="12" s="1"/>
  <c r="N186" i="12"/>
  <c r="M186" i="12"/>
  <c r="J186" i="12"/>
  <c r="I186" i="12"/>
  <c r="E186" i="12"/>
  <c r="O185" i="12"/>
  <c r="L185" i="12"/>
  <c r="C185" i="12" s="1"/>
  <c r="I185" i="12"/>
  <c r="F185" i="12"/>
  <c r="O184" i="12"/>
  <c r="O183" i="12" s="1"/>
  <c r="L184" i="12"/>
  <c r="I184" i="12"/>
  <c r="F184" i="12"/>
  <c r="F183" i="12" s="1"/>
  <c r="C184" i="12"/>
  <c r="N183" i="12"/>
  <c r="M183" i="12"/>
  <c r="L183" i="12"/>
  <c r="K183" i="12"/>
  <c r="J183" i="12"/>
  <c r="I183" i="12"/>
  <c r="H183" i="12"/>
  <c r="G183" i="12"/>
  <c r="E183" i="12"/>
  <c r="D183" i="12"/>
  <c r="O182" i="12"/>
  <c r="L182" i="12"/>
  <c r="I182" i="12"/>
  <c r="F182" i="12"/>
  <c r="C182" i="12" s="1"/>
  <c r="O181" i="12"/>
  <c r="L181" i="12"/>
  <c r="C181" i="12" s="1"/>
  <c r="I181" i="12"/>
  <c r="F181" i="12"/>
  <c r="O180" i="12"/>
  <c r="L180" i="12"/>
  <c r="I180" i="12"/>
  <c r="F180" i="12"/>
  <c r="C180" i="12"/>
  <c r="O179" i="12"/>
  <c r="O178" i="12" s="1"/>
  <c r="L179" i="12"/>
  <c r="I179" i="12"/>
  <c r="F179" i="12"/>
  <c r="F178" i="12" s="1"/>
  <c r="N178" i="12"/>
  <c r="M178" i="12"/>
  <c r="K178" i="12"/>
  <c r="J178" i="12"/>
  <c r="I178" i="12"/>
  <c r="H178" i="12"/>
  <c r="G178" i="12"/>
  <c r="E178" i="12"/>
  <c r="D178" i="12"/>
  <c r="O177" i="12"/>
  <c r="L177" i="12"/>
  <c r="C177" i="12" s="1"/>
  <c r="I177" i="12"/>
  <c r="F177" i="12"/>
  <c r="O176" i="12"/>
  <c r="L176" i="12"/>
  <c r="I176" i="12"/>
  <c r="F176" i="12"/>
  <c r="C176" i="12"/>
  <c r="O175" i="12"/>
  <c r="O174" i="12" s="1"/>
  <c r="L175" i="12"/>
  <c r="I175" i="12"/>
  <c r="F175" i="12"/>
  <c r="F174" i="12" s="1"/>
  <c r="N174" i="12"/>
  <c r="M174" i="12"/>
  <c r="M173" i="12" s="1"/>
  <c r="M172" i="12" s="1"/>
  <c r="K174" i="12"/>
  <c r="J174" i="12"/>
  <c r="I174" i="12"/>
  <c r="I173" i="12" s="1"/>
  <c r="I172" i="12" s="1"/>
  <c r="H174" i="12"/>
  <c r="H173" i="12" s="1"/>
  <c r="H172" i="12" s="1"/>
  <c r="G174" i="12"/>
  <c r="E174" i="12"/>
  <c r="E173" i="12" s="1"/>
  <c r="E172" i="12" s="1"/>
  <c r="D174" i="12"/>
  <c r="D173" i="12" s="1"/>
  <c r="D172" i="12" s="1"/>
  <c r="N173" i="12"/>
  <c r="N172" i="12" s="1"/>
  <c r="K173" i="12"/>
  <c r="J173" i="12"/>
  <c r="J172" i="12" s="1"/>
  <c r="G173" i="12"/>
  <c r="K172" i="12"/>
  <c r="G172" i="12"/>
  <c r="O171" i="12"/>
  <c r="L171" i="12"/>
  <c r="I171" i="12"/>
  <c r="F171" i="12"/>
  <c r="C171" i="12" s="1"/>
  <c r="O170" i="12"/>
  <c r="L170" i="12"/>
  <c r="I170" i="12"/>
  <c r="F170" i="12"/>
  <c r="C170" i="12" s="1"/>
  <c r="O169" i="12"/>
  <c r="L169" i="12"/>
  <c r="C169" i="12" s="1"/>
  <c r="I169" i="12"/>
  <c r="F169" i="12"/>
  <c r="O168" i="12"/>
  <c r="O165" i="12" s="1"/>
  <c r="O164" i="12" s="1"/>
  <c r="L168" i="12"/>
  <c r="I168" i="12"/>
  <c r="F168" i="12"/>
  <c r="C168" i="12"/>
  <c r="O167" i="12"/>
  <c r="L167" i="12"/>
  <c r="I167" i="12"/>
  <c r="F167" i="12"/>
  <c r="C167" i="12" s="1"/>
  <c r="O166" i="12"/>
  <c r="L166" i="12"/>
  <c r="L165" i="12" s="1"/>
  <c r="L164" i="12" s="1"/>
  <c r="I166" i="12"/>
  <c r="I165" i="12" s="1"/>
  <c r="I164" i="12" s="1"/>
  <c r="F166" i="12"/>
  <c r="C166" i="12" s="1"/>
  <c r="N165" i="12"/>
  <c r="N164" i="12" s="1"/>
  <c r="M165" i="12"/>
  <c r="M164" i="12" s="1"/>
  <c r="K165" i="12"/>
  <c r="J165" i="12"/>
  <c r="J164" i="12" s="1"/>
  <c r="H165" i="12"/>
  <c r="G165" i="12"/>
  <c r="F165" i="12"/>
  <c r="E165" i="12"/>
  <c r="E164" i="12" s="1"/>
  <c r="D165" i="12"/>
  <c r="K164" i="12"/>
  <c r="H164" i="12"/>
  <c r="G164" i="12"/>
  <c r="D164" i="12"/>
  <c r="O163" i="12"/>
  <c r="L163" i="12"/>
  <c r="I163" i="12"/>
  <c r="F163" i="12"/>
  <c r="C163" i="12" s="1"/>
  <c r="O162" i="12"/>
  <c r="L162" i="12"/>
  <c r="I162" i="12"/>
  <c r="F162" i="12"/>
  <c r="C162" i="12" s="1"/>
  <c r="O161" i="12"/>
  <c r="L161" i="12"/>
  <c r="C161" i="12" s="1"/>
  <c r="I161" i="12"/>
  <c r="F161" i="12"/>
  <c r="O160" i="12"/>
  <c r="O159" i="12" s="1"/>
  <c r="L160" i="12"/>
  <c r="I160" i="12"/>
  <c r="F160" i="12"/>
  <c r="F159" i="12" s="1"/>
  <c r="C159" i="12" s="1"/>
  <c r="C160" i="12"/>
  <c r="N159" i="12"/>
  <c r="M159" i="12"/>
  <c r="L159" i="12"/>
  <c r="K159" i="12"/>
  <c r="J159" i="12"/>
  <c r="I159" i="12"/>
  <c r="H159" i="12"/>
  <c r="G159" i="12"/>
  <c r="E159" i="12"/>
  <c r="D159" i="12"/>
  <c r="O158" i="12"/>
  <c r="L158" i="12"/>
  <c r="I158" i="12"/>
  <c r="F158" i="12"/>
  <c r="C158" i="12" s="1"/>
  <c r="O157" i="12"/>
  <c r="L157" i="12"/>
  <c r="C157" i="12" s="1"/>
  <c r="I157" i="12"/>
  <c r="F157" i="12"/>
  <c r="O156" i="12"/>
  <c r="L156" i="12"/>
  <c r="I156" i="12"/>
  <c r="F156" i="12"/>
  <c r="C156" i="12"/>
  <c r="O155" i="12"/>
  <c r="L155" i="12"/>
  <c r="I155" i="12"/>
  <c r="F155" i="12"/>
  <c r="C155" i="12" s="1"/>
  <c r="O154" i="12"/>
  <c r="L154" i="12"/>
  <c r="I154" i="12"/>
  <c r="F154" i="12"/>
  <c r="C154" i="12" s="1"/>
  <c r="O153" i="12"/>
  <c r="L153" i="12"/>
  <c r="C153" i="12" s="1"/>
  <c r="I153" i="12"/>
  <c r="F153" i="12"/>
  <c r="O152" i="12"/>
  <c r="L152" i="12"/>
  <c r="I152" i="12"/>
  <c r="F152" i="12"/>
  <c r="C152" i="12"/>
  <c r="O151" i="12"/>
  <c r="O150" i="12" s="1"/>
  <c r="L151" i="12"/>
  <c r="I151" i="12"/>
  <c r="F151" i="12"/>
  <c r="F150" i="12" s="1"/>
  <c r="N150" i="12"/>
  <c r="M150" i="12"/>
  <c r="K150" i="12"/>
  <c r="J150" i="12"/>
  <c r="I150" i="12"/>
  <c r="H150" i="12"/>
  <c r="G150" i="12"/>
  <c r="E150" i="12"/>
  <c r="D150" i="12"/>
  <c r="O149" i="12"/>
  <c r="L149" i="12"/>
  <c r="C149" i="12" s="1"/>
  <c r="I149" i="12"/>
  <c r="F149" i="12"/>
  <c r="O148" i="12"/>
  <c r="L148" i="12"/>
  <c r="I148" i="12"/>
  <c r="F148" i="12"/>
  <c r="C148" i="12"/>
  <c r="O147" i="12"/>
  <c r="L147" i="12"/>
  <c r="I147" i="12"/>
  <c r="F147" i="12"/>
  <c r="C147" i="12" s="1"/>
  <c r="O146" i="12"/>
  <c r="L146" i="12"/>
  <c r="I146" i="12"/>
  <c r="I143" i="12" s="1"/>
  <c r="F146" i="12"/>
  <c r="C146" i="12" s="1"/>
  <c r="O145" i="12"/>
  <c r="L145" i="12"/>
  <c r="C145" i="12" s="1"/>
  <c r="I145" i="12"/>
  <c r="F145" i="12"/>
  <c r="O144" i="12"/>
  <c r="O143" i="12" s="1"/>
  <c r="L144" i="12"/>
  <c r="I144" i="12"/>
  <c r="F144" i="12"/>
  <c r="F143" i="12" s="1"/>
  <c r="C143" i="12" s="1"/>
  <c r="C144" i="12"/>
  <c r="N143" i="12"/>
  <c r="M143" i="12"/>
  <c r="L143" i="12"/>
  <c r="K143" i="12"/>
  <c r="J143" i="12"/>
  <c r="H143" i="12"/>
  <c r="G143" i="12"/>
  <c r="E143" i="12"/>
  <c r="D143" i="12"/>
  <c r="O142" i="12"/>
  <c r="L142" i="12"/>
  <c r="I142" i="12"/>
  <c r="F142" i="12"/>
  <c r="C142" i="12" s="1"/>
  <c r="O141" i="12"/>
  <c r="L141" i="12"/>
  <c r="C141" i="12" s="1"/>
  <c r="I141" i="12"/>
  <c r="I140" i="12" s="1"/>
  <c r="F141" i="12"/>
  <c r="O140" i="12"/>
  <c r="N140" i="12"/>
  <c r="M140" i="12"/>
  <c r="K140" i="12"/>
  <c r="J140" i="12"/>
  <c r="H140" i="12"/>
  <c r="G140" i="12"/>
  <c r="F140" i="12"/>
  <c r="E140" i="12"/>
  <c r="D140" i="12"/>
  <c r="O139" i="12"/>
  <c r="L139" i="12"/>
  <c r="I139" i="12"/>
  <c r="F139" i="12"/>
  <c r="C139" i="12" s="1"/>
  <c r="O138" i="12"/>
  <c r="L138" i="12"/>
  <c r="I138" i="12"/>
  <c r="I135" i="12" s="1"/>
  <c r="F138" i="12"/>
  <c r="C138" i="12" s="1"/>
  <c r="O137" i="12"/>
  <c r="L137" i="12"/>
  <c r="C137" i="12" s="1"/>
  <c r="I137" i="12"/>
  <c r="F137" i="12"/>
  <c r="O136" i="12"/>
  <c r="O135" i="12" s="1"/>
  <c r="L136" i="12"/>
  <c r="I136" i="12"/>
  <c r="F136" i="12"/>
  <c r="F135" i="12" s="1"/>
  <c r="C135" i="12" s="1"/>
  <c r="C136" i="12"/>
  <c r="N135" i="12"/>
  <c r="M135" i="12"/>
  <c r="L135" i="12"/>
  <c r="K135" i="12"/>
  <c r="J135" i="12"/>
  <c r="H135" i="12"/>
  <c r="G135" i="12"/>
  <c r="E135" i="12"/>
  <c r="D135" i="12"/>
  <c r="O134" i="12"/>
  <c r="L134" i="12"/>
  <c r="I134" i="12"/>
  <c r="F134" i="12"/>
  <c r="C134" i="12" s="1"/>
  <c r="O133" i="12"/>
  <c r="L133" i="12"/>
  <c r="C133" i="12" s="1"/>
  <c r="I133" i="12"/>
  <c r="F133" i="12"/>
  <c r="O132" i="12"/>
  <c r="L132" i="12"/>
  <c r="I132" i="12"/>
  <c r="F132" i="12"/>
  <c r="C132" i="12"/>
  <c r="O131" i="12"/>
  <c r="O130" i="12" s="1"/>
  <c r="O129" i="12" s="1"/>
  <c r="L131" i="12"/>
  <c r="I131" i="12"/>
  <c r="F131" i="12"/>
  <c r="F130" i="12" s="1"/>
  <c r="N130" i="12"/>
  <c r="M130" i="12"/>
  <c r="M129" i="12" s="1"/>
  <c r="M74" i="12" s="1"/>
  <c r="K130" i="12"/>
  <c r="J130" i="12"/>
  <c r="I130" i="12"/>
  <c r="I129" i="12" s="1"/>
  <c r="H130" i="12"/>
  <c r="H129" i="12" s="1"/>
  <c r="G130" i="12"/>
  <c r="E130" i="12"/>
  <c r="E129" i="12" s="1"/>
  <c r="D130" i="12"/>
  <c r="D129" i="12" s="1"/>
  <c r="N129" i="12"/>
  <c r="K129" i="12"/>
  <c r="J129" i="12"/>
  <c r="G129" i="12"/>
  <c r="O128" i="12"/>
  <c r="O127" i="12" s="1"/>
  <c r="L128" i="12"/>
  <c r="I128" i="12"/>
  <c r="F128" i="12"/>
  <c r="F127" i="12" s="1"/>
  <c r="C127" i="12" s="1"/>
  <c r="C128" i="12"/>
  <c r="N127" i="12"/>
  <c r="M127" i="12"/>
  <c r="L127" i="12"/>
  <c r="K127" i="12"/>
  <c r="J127" i="12"/>
  <c r="I127" i="12"/>
  <c r="H127" i="12"/>
  <c r="G127" i="12"/>
  <c r="E127" i="12"/>
  <c r="D127" i="12"/>
  <c r="O126" i="12"/>
  <c r="L126" i="12"/>
  <c r="I126" i="12"/>
  <c r="F126" i="12"/>
  <c r="C126" i="12" s="1"/>
  <c r="O125" i="12"/>
  <c r="L125" i="12"/>
  <c r="C125" i="12" s="1"/>
  <c r="I125" i="12"/>
  <c r="F125" i="12"/>
  <c r="O124" i="12"/>
  <c r="O121" i="12" s="1"/>
  <c r="L124" i="12"/>
  <c r="I124" i="12"/>
  <c r="F124" i="12"/>
  <c r="C124" i="12"/>
  <c r="O123" i="12"/>
  <c r="L123" i="12"/>
  <c r="I123" i="12"/>
  <c r="F123" i="12"/>
  <c r="C123" i="12" s="1"/>
  <c r="O122" i="12"/>
  <c r="L122" i="12"/>
  <c r="L121" i="12" s="1"/>
  <c r="I122" i="12"/>
  <c r="I121" i="12" s="1"/>
  <c r="F122" i="12"/>
  <c r="C122" i="12" s="1"/>
  <c r="N121" i="12"/>
  <c r="M121" i="12"/>
  <c r="K121" i="12"/>
  <c r="J121" i="12"/>
  <c r="H121" i="12"/>
  <c r="G121" i="12"/>
  <c r="F121" i="12"/>
  <c r="E121" i="12"/>
  <c r="D121" i="12"/>
  <c r="O120" i="12"/>
  <c r="L120" i="12"/>
  <c r="I120" i="12"/>
  <c r="F120" i="12"/>
  <c r="C120" i="12"/>
  <c r="O119" i="12"/>
  <c r="L119" i="12"/>
  <c r="I119" i="12"/>
  <c r="F119" i="12"/>
  <c r="C119" i="12" s="1"/>
  <c r="O118" i="12"/>
  <c r="L118" i="12"/>
  <c r="I118" i="12"/>
  <c r="I115" i="12" s="1"/>
  <c r="F118" i="12"/>
  <c r="C118" i="12" s="1"/>
  <c r="O117" i="12"/>
  <c r="L117" i="12"/>
  <c r="C117" i="12" s="1"/>
  <c r="I117" i="12"/>
  <c r="F117" i="12"/>
  <c r="O116" i="12"/>
  <c r="O115" i="12" s="1"/>
  <c r="L116" i="12"/>
  <c r="I116" i="12"/>
  <c r="F116" i="12"/>
  <c r="F115" i="12" s="1"/>
  <c r="C116" i="12"/>
  <c r="N115" i="12"/>
  <c r="M115" i="12"/>
  <c r="L115" i="12"/>
  <c r="K115" i="12"/>
  <c r="J115" i="12"/>
  <c r="H115" i="12"/>
  <c r="G115" i="12"/>
  <c r="E115" i="12"/>
  <c r="D115" i="12"/>
  <c r="O114" i="12"/>
  <c r="L114" i="12"/>
  <c r="I114" i="12"/>
  <c r="I111" i="12" s="1"/>
  <c r="F114" i="12"/>
  <c r="C114" i="12" s="1"/>
  <c r="O113" i="12"/>
  <c r="L113" i="12"/>
  <c r="C113" i="12" s="1"/>
  <c r="I113" i="12"/>
  <c r="F113" i="12"/>
  <c r="O112" i="12"/>
  <c r="O111" i="12" s="1"/>
  <c r="L112" i="12"/>
  <c r="I112" i="12"/>
  <c r="F112" i="12"/>
  <c r="F111" i="12" s="1"/>
  <c r="C111" i="12" s="1"/>
  <c r="C112" i="12"/>
  <c r="N111" i="12"/>
  <c r="M111" i="12"/>
  <c r="L111" i="12"/>
  <c r="K111" i="12"/>
  <c r="J111" i="12"/>
  <c r="H111" i="12"/>
  <c r="G111" i="12"/>
  <c r="E111" i="12"/>
  <c r="D111" i="12"/>
  <c r="O110" i="12"/>
  <c r="L110" i="12"/>
  <c r="I110" i="12"/>
  <c r="F110" i="12"/>
  <c r="C110" i="12" s="1"/>
  <c r="O109" i="12"/>
  <c r="L109" i="12"/>
  <c r="C109" i="12" s="1"/>
  <c r="I109" i="12"/>
  <c r="F109" i="12"/>
  <c r="O108" i="12"/>
  <c r="L108" i="12"/>
  <c r="I108" i="12"/>
  <c r="F108" i="12"/>
  <c r="C108" i="12"/>
  <c r="O107" i="12"/>
  <c r="L107" i="12"/>
  <c r="I107" i="12"/>
  <c r="F107" i="12"/>
  <c r="C107" i="12" s="1"/>
  <c r="O106" i="12"/>
  <c r="L106" i="12"/>
  <c r="I106" i="12"/>
  <c r="F106" i="12"/>
  <c r="C106" i="12" s="1"/>
  <c r="O105" i="12"/>
  <c r="L105" i="12"/>
  <c r="C105" i="12" s="1"/>
  <c r="I105" i="12"/>
  <c r="F105" i="12"/>
  <c r="O104" i="12"/>
  <c r="L104" i="12"/>
  <c r="I104" i="12"/>
  <c r="F104" i="12"/>
  <c r="C104" i="12"/>
  <c r="O103" i="12"/>
  <c r="O102" i="12" s="1"/>
  <c r="L103" i="12"/>
  <c r="I103" i="12"/>
  <c r="F103" i="12"/>
  <c r="F102" i="12" s="1"/>
  <c r="N102" i="12"/>
  <c r="M102" i="12"/>
  <c r="K102" i="12"/>
  <c r="J102" i="12"/>
  <c r="I102" i="12"/>
  <c r="H102" i="12"/>
  <c r="G102" i="12"/>
  <c r="E102" i="12"/>
  <c r="D102" i="12"/>
  <c r="O101" i="12"/>
  <c r="L101" i="12"/>
  <c r="C101" i="12" s="1"/>
  <c r="I101" i="12"/>
  <c r="F101" i="12"/>
  <c r="O100" i="12"/>
  <c r="L100" i="12"/>
  <c r="I100" i="12"/>
  <c r="F100" i="12"/>
  <c r="C100" i="12"/>
  <c r="O99" i="12"/>
  <c r="L99" i="12"/>
  <c r="I99" i="12"/>
  <c r="F99" i="12"/>
  <c r="C99" i="12" s="1"/>
  <c r="O98" i="12"/>
  <c r="L98" i="12"/>
  <c r="I98" i="12"/>
  <c r="F98" i="12"/>
  <c r="C98" i="12" s="1"/>
  <c r="O97" i="12"/>
  <c r="L97" i="12"/>
  <c r="C97" i="12" s="1"/>
  <c r="I97" i="12"/>
  <c r="F97" i="12"/>
  <c r="O96" i="12"/>
  <c r="L96" i="12"/>
  <c r="I96" i="12"/>
  <c r="F96" i="12"/>
  <c r="C96" i="12"/>
  <c r="O95" i="12"/>
  <c r="O94" i="12" s="1"/>
  <c r="L95" i="12"/>
  <c r="I95" i="12"/>
  <c r="F95" i="12"/>
  <c r="F94" i="12" s="1"/>
  <c r="N94" i="12"/>
  <c r="M94" i="12"/>
  <c r="K94" i="12"/>
  <c r="J94" i="12"/>
  <c r="I94" i="12"/>
  <c r="H94" i="12"/>
  <c r="G94" i="12"/>
  <c r="E94" i="12"/>
  <c r="D94" i="12"/>
  <c r="O93" i="12"/>
  <c r="L93" i="12"/>
  <c r="C93" i="12" s="1"/>
  <c r="I93" i="12"/>
  <c r="F93" i="12"/>
  <c r="O92" i="12"/>
  <c r="L92" i="12"/>
  <c r="I92" i="12"/>
  <c r="F92" i="12"/>
  <c r="C92" i="12"/>
  <c r="O91" i="12"/>
  <c r="L91" i="12"/>
  <c r="I91" i="12"/>
  <c r="F91" i="12"/>
  <c r="C91" i="12" s="1"/>
  <c r="O90" i="12"/>
  <c r="L90" i="12"/>
  <c r="I90" i="12"/>
  <c r="F90" i="12"/>
  <c r="C90" i="12" s="1"/>
  <c r="O89" i="12"/>
  <c r="L89" i="12"/>
  <c r="C89" i="12" s="1"/>
  <c r="I89" i="12"/>
  <c r="I88" i="12" s="1"/>
  <c r="F89" i="12"/>
  <c r="O88" i="12"/>
  <c r="N88" i="12"/>
  <c r="M88" i="12"/>
  <c r="K88" i="12"/>
  <c r="J88" i="12"/>
  <c r="H88" i="12"/>
  <c r="G88" i="12"/>
  <c r="E88" i="12"/>
  <c r="D88" i="12"/>
  <c r="O87" i="12"/>
  <c r="L87" i="12"/>
  <c r="I87" i="12"/>
  <c r="F87" i="12"/>
  <c r="C87" i="12" s="1"/>
  <c r="O86" i="12"/>
  <c r="L86" i="12"/>
  <c r="I86" i="12"/>
  <c r="I83" i="12" s="1"/>
  <c r="F86" i="12"/>
  <c r="C86" i="12" s="1"/>
  <c r="O85" i="12"/>
  <c r="L85" i="12"/>
  <c r="C85" i="12" s="1"/>
  <c r="I85" i="12"/>
  <c r="F85" i="12"/>
  <c r="O84" i="12"/>
  <c r="O83" i="12" s="1"/>
  <c r="L84" i="12"/>
  <c r="I84" i="12"/>
  <c r="F84" i="12"/>
  <c r="F83" i="12" s="1"/>
  <c r="C84" i="12"/>
  <c r="N83" i="12"/>
  <c r="M83" i="12"/>
  <c r="L83" i="12"/>
  <c r="K83" i="12"/>
  <c r="K82" i="12" s="1"/>
  <c r="J83" i="12"/>
  <c r="H83" i="12"/>
  <c r="H82" i="12" s="1"/>
  <c r="G83" i="12"/>
  <c r="G82" i="12" s="1"/>
  <c r="E83" i="12"/>
  <c r="D83" i="12"/>
  <c r="D82" i="12" s="1"/>
  <c r="N82" i="12"/>
  <c r="M82" i="12"/>
  <c r="J82" i="12"/>
  <c r="E82" i="12"/>
  <c r="O81" i="12"/>
  <c r="L81" i="12"/>
  <c r="C81" i="12" s="1"/>
  <c r="I81" i="12"/>
  <c r="F81" i="12"/>
  <c r="O80" i="12"/>
  <c r="O79" i="12" s="1"/>
  <c r="L80" i="12"/>
  <c r="I80" i="12"/>
  <c r="F80" i="12"/>
  <c r="F79" i="12" s="1"/>
  <c r="C79" i="12" s="1"/>
  <c r="C80" i="12"/>
  <c r="N79" i="12"/>
  <c r="M79" i="12"/>
  <c r="L79" i="12"/>
  <c r="K79" i="12"/>
  <c r="J79" i="12"/>
  <c r="I79" i="12"/>
  <c r="H79" i="12"/>
  <c r="G79" i="12"/>
  <c r="E79" i="12"/>
  <c r="D79" i="12"/>
  <c r="O78" i="12"/>
  <c r="L78" i="12"/>
  <c r="I78" i="12"/>
  <c r="F78" i="12"/>
  <c r="C78" i="12" s="1"/>
  <c r="O77" i="12"/>
  <c r="L77" i="12"/>
  <c r="C77" i="12" s="1"/>
  <c r="I77" i="12"/>
  <c r="I76" i="12" s="1"/>
  <c r="F77" i="12"/>
  <c r="O76" i="12"/>
  <c r="O75" i="12" s="1"/>
  <c r="N76" i="12"/>
  <c r="N75" i="12" s="1"/>
  <c r="N74" i="12" s="1"/>
  <c r="M76" i="12"/>
  <c r="K76" i="12"/>
  <c r="K75" i="12" s="1"/>
  <c r="K74" i="12" s="1"/>
  <c r="J76" i="12"/>
  <c r="J75" i="12" s="1"/>
  <c r="J74" i="12" s="1"/>
  <c r="H76" i="12"/>
  <c r="G76" i="12"/>
  <c r="G75" i="12" s="1"/>
  <c r="G74" i="12" s="1"/>
  <c r="F76" i="12"/>
  <c r="E76" i="12"/>
  <c r="D76" i="12"/>
  <c r="M75" i="12"/>
  <c r="H75" i="12"/>
  <c r="H74" i="12" s="1"/>
  <c r="E75" i="12"/>
  <c r="D75" i="12"/>
  <c r="O73" i="12"/>
  <c r="L73" i="12"/>
  <c r="C73" i="12" s="1"/>
  <c r="I73" i="12"/>
  <c r="F73" i="12"/>
  <c r="O72" i="12"/>
  <c r="L72" i="12"/>
  <c r="I72" i="12"/>
  <c r="F72" i="12"/>
  <c r="C72" i="12"/>
  <c r="O71" i="12"/>
  <c r="L71" i="12"/>
  <c r="I71" i="12"/>
  <c r="F71" i="12"/>
  <c r="C71" i="12" s="1"/>
  <c r="O70" i="12"/>
  <c r="L70" i="12"/>
  <c r="I70" i="12"/>
  <c r="F70" i="12"/>
  <c r="C70" i="12" s="1"/>
  <c r="O69" i="12"/>
  <c r="L69" i="12"/>
  <c r="C69" i="12" s="1"/>
  <c r="I69" i="12"/>
  <c r="I68" i="12" s="1"/>
  <c r="I66" i="12" s="1"/>
  <c r="F69" i="12"/>
  <c r="O68" i="12"/>
  <c r="N68" i="12"/>
  <c r="M68" i="12"/>
  <c r="K68" i="12"/>
  <c r="K66" i="12" s="1"/>
  <c r="J68" i="12"/>
  <c r="H68" i="12"/>
  <c r="H66" i="12" s="1"/>
  <c r="G68" i="12"/>
  <c r="G66" i="12" s="1"/>
  <c r="E68" i="12"/>
  <c r="D68" i="12"/>
  <c r="D66" i="12" s="1"/>
  <c r="O67" i="12"/>
  <c r="O66" i="12" s="1"/>
  <c r="L67" i="12"/>
  <c r="I67" i="12"/>
  <c r="F67" i="12"/>
  <c r="N66" i="12"/>
  <c r="M66" i="12"/>
  <c r="J66" i="12"/>
  <c r="E66" i="12"/>
  <c r="O65" i="12"/>
  <c r="L65" i="12"/>
  <c r="C65" i="12" s="1"/>
  <c r="I65" i="12"/>
  <c r="F65" i="12"/>
  <c r="O64" i="12"/>
  <c r="L64" i="12"/>
  <c r="I64" i="12"/>
  <c r="F64" i="12"/>
  <c r="C64" i="12"/>
  <c r="O63" i="12"/>
  <c r="L63" i="12"/>
  <c r="I63" i="12"/>
  <c r="F63" i="12"/>
  <c r="C63" i="12" s="1"/>
  <c r="O62" i="12"/>
  <c r="L62" i="12"/>
  <c r="I62" i="12"/>
  <c r="F62" i="12"/>
  <c r="C62" i="12" s="1"/>
  <c r="O61" i="12"/>
  <c r="L61" i="12"/>
  <c r="C61" i="12" s="1"/>
  <c r="I61" i="12"/>
  <c r="F61" i="12"/>
  <c r="O60" i="12"/>
  <c r="O57" i="12" s="1"/>
  <c r="L60" i="12"/>
  <c r="I60" i="12"/>
  <c r="F60" i="12"/>
  <c r="C60" i="12"/>
  <c r="O59" i="12"/>
  <c r="L59" i="12"/>
  <c r="I59" i="12"/>
  <c r="F59" i="12"/>
  <c r="C59" i="12" s="1"/>
  <c r="O58" i="12"/>
  <c r="L58" i="12"/>
  <c r="L57" i="12" s="1"/>
  <c r="L53" i="12" s="1"/>
  <c r="I58" i="12"/>
  <c r="I57" i="12" s="1"/>
  <c r="F58" i="12"/>
  <c r="C58" i="12" s="1"/>
  <c r="N57" i="12"/>
  <c r="N53" i="12" s="1"/>
  <c r="N52" i="12" s="1"/>
  <c r="M57" i="12"/>
  <c r="K57" i="12"/>
  <c r="K53" i="12" s="1"/>
  <c r="K52" i="12" s="1"/>
  <c r="K51" i="12" s="1"/>
  <c r="J57" i="12"/>
  <c r="H57" i="12"/>
  <c r="G57" i="12"/>
  <c r="G53" i="12" s="1"/>
  <c r="G52" i="12" s="1"/>
  <c r="G51" i="12" s="1"/>
  <c r="G50" i="12" s="1"/>
  <c r="F57" i="12"/>
  <c r="C57" i="12" s="1"/>
  <c r="E57" i="12"/>
  <c r="D57" i="12"/>
  <c r="O56" i="12"/>
  <c r="L56" i="12"/>
  <c r="I56" i="12"/>
  <c r="F56" i="12"/>
  <c r="C56" i="12"/>
  <c r="O55" i="12"/>
  <c r="O54" i="12" s="1"/>
  <c r="O53" i="12" s="1"/>
  <c r="O52" i="12" s="1"/>
  <c r="L55" i="12"/>
  <c r="I55" i="12"/>
  <c r="I54" i="12" s="1"/>
  <c r="F55" i="12"/>
  <c r="C55" i="12" s="1"/>
  <c r="L54" i="12"/>
  <c r="J54" i="12"/>
  <c r="J53" i="12" s="1"/>
  <c r="J52" i="12" s="1"/>
  <c r="D54" i="12"/>
  <c r="M53" i="12"/>
  <c r="H53" i="12"/>
  <c r="H52" i="12" s="1"/>
  <c r="H51" i="12" s="1"/>
  <c r="E53" i="12"/>
  <c r="D53" i="12"/>
  <c r="M52" i="12"/>
  <c r="M51" i="12" s="1"/>
  <c r="M50" i="12" s="1"/>
  <c r="E52" i="12"/>
  <c r="O46" i="12"/>
  <c r="C46" i="12"/>
  <c r="O45" i="12"/>
  <c r="C45" i="12" s="1"/>
  <c r="N44" i="12"/>
  <c r="M44" i="12"/>
  <c r="L43" i="12"/>
  <c r="I43" i="12"/>
  <c r="I42" i="12" s="1"/>
  <c r="F43" i="12"/>
  <c r="C43" i="12" s="1"/>
  <c r="L42" i="12"/>
  <c r="K42" i="12"/>
  <c r="J42" i="12"/>
  <c r="H42" i="12"/>
  <c r="G42" i="12"/>
  <c r="F42" i="12"/>
  <c r="E42" i="12"/>
  <c r="D42" i="12"/>
  <c r="F41" i="12"/>
  <c r="C41" i="12" s="1"/>
  <c r="L40" i="12"/>
  <c r="C40" i="12"/>
  <c r="L39" i="12"/>
  <c r="C39" i="12" s="1"/>
  <c r="L38" i="12"/>
  <c r="C38" i="12"/>
  <c r="L37" i="12"/>
  <c r="C37" i="12" s="1"/>
  <c r="K36" i="12"/>
  <c r="J36" i="12"/>
  <c r="L35" i="12"/>
  <c r="C35" i="12"/>
  <c r="L34" i="12"/>
  <c r="C34" i="12" s="1"/>
  <c r="K33" i="12"/>
  <c r="J33" i="12"/>
  <c r="L32" i="12"/>
  <c r="C32" i="12"/>
  <c r="L31" i="12"/>
  <c r="C31" i="12" s="1"/>
  <c r="K31" i="12"/>
  <c r="J31" i="12"/>
  <c r="L30" i="12"/>
  <c r="C30" i="12" s="1"/>
  <c r="L29" i="12"/>
  <c r="C29" i="12"/>
  <c r="L28" i="12"/>
  <c r="C28" i="12" s="1"/>
  <c r="K27" i="12"/>
  <c r="J27" i="12"/>
  <c r="K26" i="12"/>
  <c r="J26" i="12"/>
  <c r="F25" i="12"/>
  <c r="C25" i="12"/>
  <c r="I24" i="12"/>
  <c r="O23" i="12"/>
  <c r="L23" i="12"/>
  <c r="I23" i="12"/>
  <c r="F23" i="12"/>
  <c r="C23" i="12"/>
  <c r="O22" i="12"/>
  <c r="O21" i="12" s="1"/>
  <c r="L22" i="12"/>
  <c r="I22" i="12"/>
  <c r="F22" i="12"/>
  <c r="F21" i="12" s="1"/>
  <c r="N21" i="12"/>
  <c r="N287" i="12" s="1"/>
  <c r="N286" i="12" s="1"/>
  <c r="M21" i="12"/>
  <c r="M287" i="12" s="1"/>
  <c r="M286" i="12" s="1"/>
  <c r="L21" i="12"/>
  <c r="K21" i="12"/>
  <c r="K287" i="12" s="1"/>
  <c r="K286" i="12" s="1"/>
  <c r="J21" i="12"/>
  <c r="J287" i="12" s="1"/>
  <c r="J286" i="12" s="1"/>
  <c r="I21" i="12"/>
  <c r="I287" i="12" s="1"/>
  <c r="H21" i="12"/>
  <c r="H287" i="12" s="1"/>
  <c r="H286" i="12" s="1"/>
  <c r="G21" i="12"/>
  <c r="G287" i="12" s="1"/>
  <c r="G286" i="12" s="1"/>
  <c r="E21" i="12"/>
  <c r="E287" i="12" s="1"/>
  <c r="E286" i="12" s="1"/>
  <c r="D21" i="12"/>
  <c r="D287" i="12" s="1"/>
  <c r="D286" i="12" s="1"/>
  <c r="N20" i="12"/>
  <c r="K20" i="12"/>
  <c r="J20" i="12"/>
  <c r="G20" i="12"/>
  <c r="O296" i="11"/>
  <c r="L296" i="11"/>
  <c r="I296" i="11"/>
  <c r="F296" i="11"/>
  <c r="C296" i="11"/>
  <c r="O295" i="11"/>
  <c r="L295" i="11"/>
  <c r="I295" i="11"/>
  <c r="F295" i="11"/>
  <c r="O294" i="11"/>
  <c r="L294" i="11"/>
  <c r="I294" i="11"/>
  <c r="F294" i="11"/>
  <c r="C294" i="11" s="1"/>
  <c r="O293" i="11"/>
  <c r="L293" i="11"/>
  <c r="C293" i="11" s="1"/>
  <c r="I293" i="11"/>
  <c r="F293" i="11"/>
  <c r="O292" i="11"/>
  <c r="L292" i="11"/>
  <c r="I292" i="11"/>
  <c r="F292" i="11"/>
  <c r="C292" i="11"/>
  <c r="O291" i="11"/>
  <c r="L291" i="11"/>
  <c r="I291" i="11"/>
  <c r="F291" i="11"/>
  <c r="C291" i="11" s="1"/>
  <c r="O290" i="11"/>
  <c r="L290" i="11"/>
  <c r="I290" i="11"/>
  <c r="F290" i="11"/>
  <c r="C290" i="11" s="1"/>
  <c r="O289" i="11"/>
  <c r="L289" i="11"/>
  <c r="C289" i="11" s="1"/>
  <c r="I289" i="11"/>
  <c r="I288" i="11" s="1"/>
  <c r="F289" i="11"/>
  <c r="O288" i="11"/>
  <c r="N288" i="11"/>
  <c r="M288" i="11"/>
  <c r="K288" i="11"/>
  <c r="J288" i="11"/>
  <c r="H288" i="11"/>
  <c r="G288" i="11"/>
  <c r="E288" i="11"/>
  <c r="D288" i="11"/>
  <c r="O283" i="11"/>
  <c r="L283" i="11"/>
  <c r="I283" i="11"/>
  <c r="F283" i="11"/>
  <c r="C283" i="11" s="1"/>
  <c r="O282" i="11"/>
  <c r="L282" i="11"/>
  <c r="L281" i="11" s="1"/>
  <c r="I282" i="11"/>
  <c r="I281" i="11" s="1"/>
  <c r="F282" i="11"/>
  <c r="C282" i="11" s="1"/>
  <c r="O281" i="11"/>
  <c r="N281" i="11"/>
  <c r="M281" i="11"/>
  <c r="K281" i="11"/>
  <c r="J281" i="11"/>
  <c r="H281" i="11"/>
  <c r="G281" i="11"/>
  <c r="F281" i="11"/>
  <c r="C281" i="11" s="1"/>
  <c r="E281" i="11"/>
  <c r="D281" i="11"/>
  <c r="O280" i="11"/>
  <c r="O279" i="11" s="1"/>
  <c r="L280" i="11"/>
  <c r="I280" i="11"/>
  <c r="F280" i="11"/>
  <c r="F279" i="11" s="1"/>
  <c r="C280" i="11"/>
  <c r="N279" i="11"/>
  <c r="M279" i="11"/>
  <c r="L279" i="11"/>
  <c r="K279" i="11"/>
  <c r="J279" i="11"/>
  <c r="I279" i="11"/>
  <c r="H279" i="11"/>
  <c r="H268" i="11" s="1"/>
  <c r="G279" i="11"/>
  <c r="E279" i="11"/>
  <c r="D279" i="11"/>
  <c r="O278" i="11"/>
  <c r="L278" i="11"/>
  <c r="I278" i="11"/>
  <c r="F278" i="11"/>
  <c r="C278" i="11" s="1"/>
  <c r="O277" i="11"/>
  <c r="L277" i="11"/>
  <c r="C277" i="11" s="1"/>
  <c r="I277" i="11"/>
  <c r="F277" i="11"/>
  <c r="O276" i="11"/>
  <c r="O275" i="11" s="1"/>
  <c r="L276" i="11"/>
  <c r="I276" i="11"/>
  <c r="F276" i="11"/>
  <c r="F275" i="11" s="1"/>
  <c r="C275" i="11" s="1"/>
  <c r="C276" i="11"/>
  <c r="N275" i="11"/>
  <c r="M275" i="11"/>
  <c r="L275" i="11"/>
  <c r="K275" i="11"/>
  <c r="J275" i="11"/>
  <c r="I275" i="11"/>
  <c r="H275" i="11"/>
  <c r="G275" i="11"/>
  <c r="E275" i="11"/>
  <c r="D275" i="11"/>
  <c r="O274" i="11"/>
  <c r="L274" i="11"/>
  <c r="I274" i="11"/>
  <c r="F274" i="11"/>
  <c r="C274" i="11" s="1"/>
  <c r="O273" i="11"/>
  <c r="L273" i="11"/>
  <c r="C273" i="11" s="1"/>
  <c r="I273" i="11"/>
  <c r="F273" i="11"/>
  <c r="O272" i="11"/>
  <c r="O271" i="11" s="1"/>
  <c r="O269" i="11" s="1"/>
  <c r="L272" i="11"/>
  <c r="I272" i="11"/>
  <c r="F272" i="11"/>
  <c r="F271" i="11" s="1"/>
  <c r="C271" i="11" s="1"/>
  <c r="C272" i="11"/>
  <c r="N271" i="11"/>
  <c r="M271" i="11"/>
  <c r="L271" i="11"/>
  <c r="K271" i="11"/>
  <c r="J271" i="11"/>
  <c r="I271" i="11"/>
  <c r="H271" i="11"/>
  <c r="G271" i="11"/>
  <c r="E271" i="11"/>
  <c r="D271" i="11"/>
  <c r="O270" i="11"/>
  <c r="L270" i="11"/>
  <c r="I270" i="11"/>
  <c r="I269" i="11" s="1"/>
  <c r="I268" i="11" s="1"/>
  <c r="F270" i="11"/>
  <c r="C270" i="11" s="1"/>
  <c r="L269" i="11"/>
  <c r="L268" i="11" s="1"/>
  <c r="E269" i="11"/>
  <c r="D269" i="11"/>
  <c r="D268" i="11" s="1"/>
  <c r="N268" i="11"/>
  <c r="M268" i="11"/>
  <c r="K268" i="11"/>
  <c r="J268" i="11"/>
  <c r="G268" i="11"/>
  <c r="E268" i="11"/>
  <c r="O267" i="11"/>
  <c r="L267" i="11"/>
  <c r="C267" i="11" s="1"/>
  <c r="I267" i="11"/>
  <c r="F267" i="11"/>
  <c r="O266" i="11"/>
  <c r="O263" i="11" s="1"/>
  <c r="L266" i="11"/>
  <c r="I266" i="11"/>
  <c r="F266" i="11"/>
  <c r="C266" i="11"/>
  <c r="O265" i="11"/>
  <c r="L265" i="11"/>
  <c r="I265" i="11"/>
  <c r="F265" i="11"/>
  <c r="C265" i="11" s="1"/>
  <c r="O264" i="11"/>
  <c r="L264" i="11"/>
  <c r="L263" i="11" s="1"/>
  <c r="I264" i="11"/>
  <c r="I263" i="11" s="1"/>
  <c r="F264" i="11"/>
  <c r="C264" i="11" s="1"/>
  <c r="N263" i="11"/>
  <c r="M263" i="11"/>
  <c r="K263" i="11"/>
  <c r="J263" i="11"/>
  <c r="H263" i="11"/>
  <c r="G263" i="11"/>
  <c r="F263" i="11"/>
  <c r="C263" i="11" s="1"/>
  <c r="E263" i="11"/>
  <c r="D263" i="11"/>
  <c r="O262" i="11"/>
  <c r="O259" i="11" s="1"/>
  <c r="O258" i="11" s="1"/>
  <c r="L262" i="11"/>
  <c r="I262" i="11"/>
  <c r="F262" i="11"/>
  <c r="C262" i="11"/>
  <c r="O261" i="11"/>
  <c r="L261" i="11"/>
  <c r="I261" i="11"/>
  <c r="F261" i="11"/>
  <c r="C261" i="11" s="1"/>
  <c r="O260" i="11"/>
  <c r="L260" i="11"/>
  <c r="L259" i="11" s="1"/>
  <c r="I260" i="11"/>
  <c r="I259" i="11" s="1"/>
  <c r="F260" i="11"/>
  <c r="C260" i="11" s="1"/>
  <c r="N259" i="11"/>
  <c r="N258" i="11" s="1"/>
  <c r="M259" i="11"/>
  <c r="K259" i="11"/>
  <c r="J259" i="11"/>
  <c r="J258" i="11" s="1"/>
  <c r="H259" i="11"/>
  <c r="G259" i="11"/>
  <c r="F259" i="11"/>
  <c r="E259" i="11"/>
  <c r="D259" i="11"/>
  <c r="M258" i="11"/>
  <c r="K258" i="11"/>
  <c r="H258" i="11"/>
  <c r="G258" i="11"/>
  <c r="E258" i="11"/>
  <c r="D258" i="11"/>
  <c r="O257" i="11"/>
  <c r="L257" i="11"/>
  <c r="I257" i="11"/>
  <c r="F257" i="11"/>
  <c r="C257" i="11" s="1"/>
  <c r="O256" i="11"/>
  <c r="L256" i="11"/>
  <c r="I256" i="11"/>
  <c r="C256" i="11" s="1"/>
  <c r="F256" i="11"/>
  <c r="O255" i="11"/>
  <c r="L255" i="11"/>
  <c r="C255" i="11" s="1"/>
  <c r="I255" i="11"/>
  <c r="F255" i="11"/>
  <c r="O254" i="11"/>
  <c r="O251" i="11" s="1"/>
  <c r="O250" i="11" s="1"/>
  <c r="L254" i="11"/>
  <c r="I254" i="11"/>
  <c r="F254" i="11"/>
  <c r="C254" i="11"/>
  <c r="O253" i="11"/>
  <c r="L253" i="11"/>
  <c r="I253" i="11"/>
  <c r="F253" i="11"/>
  <c r="C253" i="11" s="1"/>
  <c r="O252" i="11"/>
  <c r="L252" i="11"/>
  <c r="L251" i="11" s="1"/>
  <c r="L250" i="11" s="1"/>
  <c r="I252" i="11"/>
  <c r="I251" i="11" s="1"/>
  <c r="I250" i="11" s="1"/>
  <c r="F252" i="11"/>
  <c r="N251" i="11"/>
  <c r="N250" i="11" s="1"/>
  <c r="N229" i="11" s="1"/>
  <c r="M251" i="11"/>
  <c r="K251" i="11"/>
  <c r="J251" i="11"/>
  <c r="J250" i="11" s="1"/>
  <c r="J229" i="11" s="1"/>
  <c r="H251" i="11"/>
  <c r="G251" i="11"/>
  <c r="F251" i="11"/>
  <c r="E251" i="11"/>
  <c r="D251" i="11"/>
  <c r="M250" i="11"/>
  <c r="K250" i="11"/>
  <c r="H250" i="11"/>
  <c r="G250" i="11"/>
  <c r="E250" i="11"/>
  <c r="D250" i="11"/>
  <c r="O249" i="11"/>
  <c r="L249" i="11"/>
  <c r="I249" i="11"/>
  <c r="F249" i="11"/>
  <c r="C249" i="11" s="1"/>
  <c r="O248" i="11"/>
  <c r="L248" i="11"/>
  <c r="I248" i="11"/>
  <c r="I245" i="11" s="1"/>
  <c r="F248" i="11"/>
  <c r="O247" i="11"/>
  <c r="L247" i="11"/>
  <c r="C247" i="11" s="1"/>
  <c r="I247" i="11"/>
  <c r="F247" i="11"/>
  <c r="O246" i="11"/>
  <c r="O245" i="11" s="1"/>
  <c r="L246" i="11"/>
  <c r="I246" i="11"/>
  <c r="F246" i="11"/>
  <c r="F245" i="11" s="1"/>
  <c r="C246" i="11"/>
  <c r="N245" i="11"/>
  <c r="M245" i="11"/>
  <c r="L245" i="11"/>
  <c r="K245" i="11"/>
  <c r="J245" i="11"/>
  <c r="H245" i="11"/>
  <c r="G245" i="11"/>
  <c r="E245" i="11"/>
  <c r="D245" i="11"/>
  <c r="O244" i="11"/>
  <c r="L244" i="11"/>
  <c r="I244" i="11"/>
  <c r="F244" i="11"/>
  <c r="C244" i="11" s="1"/>
  <c r="O243" i="11"/>
  <c r="L243" i="11"/>
  <c r="C243" i="11" s="1"/>
  <c r="I243" i="11"/>
  <c r="F243" i="11"/>
  <c r="O242" i="11"/>
  <c r="L242" i="11"/>
  <c r="I242" i="11"/>
  <c r="F242" i="11"/>
  <c r="C242" i="11"/>
  <c r="O241" i="11"/>
  <c r="L241" i="11"/>
  <c r="I241" i="11"/>
  <c r="F241" i="11"/>
  <c r="C241" i="11" s="1"/>
  <c r="O240" i="11"/>
  <c r="L240" i="11"/>
  <c r="I240" i="11"/>
  <c r="I237" i="11" s="1"/>
  <c r="F240" i="11"/>
  <c r="O239" i="11"/>
  <c r="L239" i="11"/>
  <c r="C239" i="11" s="1"/>
  <c r="I239" i="11"/>
  <c r="F239" i="11"/>
  <c r="O238" i="11"/>
  <c r="O237" i="11" s="1"/>
  <c r="L238" i="11"/>
  <c r="I238" i="11"/>
  <c r="F238" i="11"/>
  <c r="F237" i="11" s="1"/>
  <c r="C238" i="11"/>
  <c r="N237" i="11"/>
  <c r="M237" i="11"/>
  <c r="L237" i="11"/>
  <c r="K237" i="11"/>
  <c r="J237" i="11"/>
  <c r="H237" i="11"/>
  <c r="H230" i="11" s="1"/>
  <c r="H229" i="11" s="1"/>
  <c r="G237" i="11"/>
  <c r="E237" i="11"/>
  <c r="D237" i="11"/>
  <c r="D230" i="11" s="1"/>
  <c r="D229" i="11" s="1"/>
  <c r="O236" i="11"/>
  <c r="L236" i="11"/>
  <c r="I236" i="11"/>
  <c r="C236" i="11" s="1"/>
  <c r="F236" i="11"/>
  <c r="O235" i="11"/>
  <c r="L235" i="11"/>
  <c r="C235" i="11" s="1"/>
  <c r="I235" i="11"/>
  <c r="F235" i="11"/>
  <c r="O234" i="11"/>
  <c r="N234" i="11"/>
  <c r="M234" i="11"/>
  <c r="K234" i="11"/>
  <c r="J234" i="11"/>
  <c r="H234" i="11"/>
  <c r="G234" i="11"/>
  <c r="F234" i="11"/>
  <c r="E234" i="11"/>
  <c r="D234" i="11"/>
  <c r="O233" i="11"/>
  <c r="L233" i="11"/>
  <c r="I233" i="11"/>
  <c r="F233" i="11"/>
  <c r="F232" i="11" s="1"/>
  <c r="O232" i="11"/>
  <c r="N232" i="11"/>
  <c r="M232" i="11"/>
  <c r="M230" i="11" s="1"/>
  <c r="M229" i="11" s="1"/>
  <c r="L232" i="11"/>
  <c r="K232" i="11"/>
  <c r="J232" i="11"/>
  <c r="I232" i="11"/>
  <c r="H232" i="11"/>
  <c r="G232" i="11"/>
  <c r="E232" i="11"/>
  <c r="E230" i="11" s="1"/>
  <c r="E229" i="11" s="1"/>
  <c r="D232" i="11"/>
  <c r="O231" i="11"/>
  <c r="L231" i="11"/>
  <c r="C231" i="11" s="1"/>
  <c r="I231" i="11"/>
  <c r="F231" i="11"/>
  <c r="N230" i="11"/>
  <c r="K230" i="11"/>
  <c r="K229" i="11" s="1"/>
  <c r="J230" i="11"/>
  <c r="G230" i="11"/>
  <c r="G229" i="11" s="1"/>
  <c r="O228" i="11"/>
  <c r="L228" i="11"/>
  <c r="I228" i="11"/>
  <c r="F228" i="11"/>
  <c r="C228" i="11" s="1"/>
  <c r="O227" i="11"/>
  <c r="L227" i="11"/>
  <c r="C227" i="11" s="1"/>
  <c r="I227" i="11"/>
  <c r="F227" i="11"/>
  <c r="O226" i="11"/>
  <c r="N226" i="11"/>
  <c r="M226" i="11"/>
  <c r="K226" i="11"/>
  <c r="J226" i="11"/>
  <c r="I226" i="11"/>
  <c r="H226" i="11"/>
  <c r="G226" i="11"/>
  <c r="F226" i="11"/>
  <c r="E226" i="11"/>
  <c r="D226" i="11"/>
  <c r="O225" i="11"/>
  <c r="L225" i="11"/>
  <c r="I225" i="11"/>
  <c r="F225" i="11"/>
  <c r="C225" i="11" s="1"/>
  <c r="O224" i="11"/>
  <c r="L224" i="11"/>
  <c r="I224" i="11"/>
  <c r="F224" i="11"/>
  <c r="C224" i="11" s="1"/>
  <c r="O223" i="11"/>
  <c r="L223" i="11"/>
  <c r="I223" i="11"/>
  <c r="F223" i="11"/>
  <c r="C223" i="11" s="1"/>
  <c r="O222" i="11"/>
  <c r="L222" i="11"/>
  <c r="I222" i="11"/>
  <c r="F222" i="11"/>
  <c r="C222" i="11"/>
  <c r="O221" i="11"/>
  <c r="L221" i="11"/>
  <c r="I221" i="11"/>
  <c r="F221" i="11"/>
  <c r="C221" i="11" s="1"/>
  <c r="O220" i="11"/>
  <c r="L220" i="11"/>
  <c r="I220" i="11"/>
  <c r="F220" i="11"/>
  <c r="C220" i="11" s="1"/>
  <c r="O219" i="11"/>
  <c r="L219" i="11"/>
  <c r="L215" i="11" s="1"/>
  <c r="I219" i="11"/>
  <c r="F219" i="11"/>
  <c r="C219" i="11" s="1"/>
  <c r="O218" i="11"/>
  <c r="L218" i="11"/>
  <c r="I218" i="11"/>
  <c r="F218" i="11"/>
  <c r="C218" i="11"/>
  <c r="O217" i="11"/>
  <c r="L217" i="11"/>
  <c r="I217" i="11"/>
  <c r="F217" i="11"/>
  <c r="C217" i="11" s="1"/>
  <c r="O216" i="11"/>
  <c r="O215" i="11" s="1"/>
  <c r="L216" i="11"/>
  <c r="I216" i="11"/>
  <c r="I215" i="11" s="1"/>
  <c r="F216" i="11"/>
  <c r="C216" i="11" s="1"/>
  <c r="N215" i="11"/>
  <c r="M215" i="11"/>
  <c r="K215" i="11"/>
  <c r="J215" i="11"/>
  <c r="H215" i="11"/>
  <c r="G215" i="11"/>
  <c r="F215" i="11"/>
  <c r="C215" i="11" s="1"/>
  <c r="E215" i="11"/>
  <c r="D215" i="11"/>
  <c r="O214" i="11"/>
  <c r="L214" i="11"/>
  <c r="I214" i="11"/>
  <c r="F214" i="11"/>
  <c r="C214" i="11"/>
  <c r="O213" i="11"/>
  <c r="L213" i="11"/>
  <c r="I213" i="11"/>
  <c r="F213" i="11"/>
  <c r="C213" i="11" s="1"/>
  <c r="O212" i="11"/>
  <c r="L212" i="11"/>
  <c r="I212" i="11"/>
  <c r="F212" i="11"/>
  <c r="C212" i="11" s="1"/>
  <c r="O211" i="11"/>
  <c r="L211" i="11"/>
  <c r="I211" i="11"/>
  <c r="F211" i="11"/>
  <c r="C211" i="11" s="1"/>
  <c r="O210" i="11"/>
  <c r="L210" i="11"/>
  <c r="I210" i="11"/>
  <c r="F210" i="11"/>
  <c r="C210" i="11"/>
  <c r="O209" i="11"/>
  <c r="L209" i="11"/>
  <c r="I209" i="11"/>
  <c r="F209" i="11"/>
  <c r="C209" i="11" s="1"/>
  <c r="O208" i="11"/>
  <c r="L208" i="11"/>
  <c r="I208" i="11"/>
  <c r="F208" i="11"/>
  <c r="C208" i="11" s="1"/>
  <c r="O207" i="11"/>
  <c r="L207" i="11"/>
  <c r="L204" i="11" s="1"/>
  <c r="I207" i="11"/>
  <c r="F207" i="11"/>
  <c r="C207" i="11" s="1"/>
  <c r="O206" i="11"/>
  <c r="O204" i="11" s="1"/>
  <c r="O203" i="11" s="1"/>
  <c r="L206" i="11"/>
  <c r="I206" i="11"/>
  <c r="F206" i="11"/>
  <c r="C206" i="11"/>
  <c r="O205" i="11"/>
  <c r="L205" i="11"/>
  <c r="I205" i="11"/>
  <c r="F205" i="11"/>
  <c r="F204" i="11" s="1"/>
  <c r="N204" i="11"/>
  <c r="M204" i="11"/>
  <c r="M203" i="11" s="1"/>
  <c r="M194" i="11" s="1"/>
  <c r="K204" i="11"/>
  <c r="K203" i="11" s="1"/>
  <c r="J204" i="11"/>
  <c r="I204" i="11"/>
  <c r="H204" i="11"/>
  <c r="G204" i="11"/>
  <c r="G203" i="11" s="1"/>
  <c r="E204" i="11"/>
  <c r="E203" i="11" s="1"/>
  <c r="E194" i="11" s="1"/>
  <c r="D204" i="11"/>
  <c r="N203" i="11"/>
  <c r="J203" i="11"/>
  <c r="H203" i="11"/>
  <c r="D203" i="11"/>
  <c r="O202" i="11"/>
  <c r="L202" i="11"/>
  <c r="I202" i="11"/>
  <c r="F202" i="11"/>
  <c r="C202" i="11"/>
  <c r="O201" i="11"/>
  <c r="L201" i="11"/>
  <c r="I201" i="11"/>
  <c r="F201" i="11"/>
  <c r="C201" i="11" s="1"/>
  <c r="O200" i="11"/>
  <c r="L200" i="11"/>
  <c r="I200" i="11"/>
  <c r="C200" i="11" s="1"/>
  <c r="F200" i="11"/>
  <c r="O199" i="11"/>
  <c r="L199" i="11"/>
  <c r="I199" i="11"/>
  <c r="F199" i="11"/>
  <c r="C199" i="11" s="1"/>
  <c r="O198" i="11"/>
  <c r="O197" i="11" s="1"/>
  <c r="L198" i="11"/>
  <c r="I198" i="11"/>
  <c r="I197" i="11" s="1"/>
  <c r="F198" i="11"/>
  <c r="C198" i="11"/>
  <c r="N197" i="11"/>
  <c r="M197" i="11"/>
  <c r="L197" i="11"/>
  <c r="L195" i="11" s="1"/>
  <c r="K197" i="11"/>
  <c r="K195" i="11" s="1"/>
  <c r="K194" i="11" s="1"/>
  <c r="K193" i="11" s="1"/>
  <c r="J197" i="11"/>
  <c r="H197" i="11"/>
  <c r="H195" i="11" s="1"/>
  <c r="H194" i="11" s="1"/>
  <c r="G197" i="11"/>
  <c r="G195" i="11" s="1"/>
  <c r="F197" i="11"/>
  <c r="C197" i="11" s="1"/>
  <c r="E197" i="11"/>
  <c r="D197" i="11"/>
  <c r="D195" i="11" s="1"/>
  <c r="D194" i="11" s="1"/>
  <c r="O196" i="11"/>
  <c r="L196" i="11"/>
  <c r="I196" i="11"/>
  <c r="I195" i="11" s="1"/>
  <c r="F196" i="11"/>
  <c r="N195" i="11"/>
  <c r="N194" i="11" s="1"/>
  <c r="M195" i="11"/>
  <c r="J195" i="11"/>
  <c r="J194" i="11" s="1"/>
  <c r="J193" i="11" s="1"/>
  <c r="F195" i="11"/>
  <c r="E195" i="11"/>
  <c r="O192" i="11"/>
  <c r="O191" i="11" s="1"/>
  <c r="O190" i="11" s="1"/>
  <c r="L192" i="11"/>
  <c r="I192" i="11"/>
  <c r="I191" i="11" s="1"/>
  <c r="I190" i="11" s="1"/>
  <c r="F192" i="11"/>
  <c r="N191" i="11"/>
  <c r="N190" i="11" s="1"/>
  <c r="M191" i="11"/>
  <c r="L191" i="11"/>
  <c r="L190" i="11" s="1"/>
  <c r="K191" i="11"/>
  <c r="J191" i="11"/>
  <c r="J190" i="11" s="1"/>
  <c r="H191" i="11"/>
  <c r="H190" i="11" s="1"/>
  <c r="G191" i="11"/>
  <c r="F191" i="11"/>
  <c r="E191" i="11"/>
  <c r="D191" i="11"/>
  <c r="D190" i="11" s="1"/>
  <c r="M190" i="11"/>
  <c r="K190" i="11"/>
  <c r="G190" i="11"/>
  <c r="E190" i="11"/>
  <c r="O189" i="11"/>
  <c r="L189" i="11"/>
  <c r="I189" i="11"/>
  <c r="F189" i="11"/>
  <c r="C189" i="11" s="1"/>
  <c r="O188" i="11"/>
  <c r="O187" i="11" s="1"/>
  <c r="L188" i="11"/>
  <c r="I188" i="11"/>
  <c r="I187" i="11" s="1"/>
  <c r="I186" i="11" s="1"/>
  <c r="F188" i="11"/>
  <c r="N187" i="11"/>
  <c r="M187" i="11"/>
  <c r="L187" i="11"/>
  <c r="L186" i="11" s="1"/>
  <c r="K187" i="11"/>
  <c r="J187" i="11"/>
  <c r="H187" i="11"/>
  <c r="H186" i="11" s="1"/>
  <c r="G187" i="11"/>
  <c r="F187" i="11"/>
  <c r="E187" i="11"/>
  <c r="D187" i="11"/>
  <c r="D186" i="11" s="1"/>
  <c r="M186" i="11"/>
  <c r="K186" i="11"/>
  <c r="G186" i="11"/>
  <c r="E186" i="11"/>
  <c r="O185" i="11"/>
  <c r="L185" i="11"/>
  <c r="I185" i="11"/>
  <c r="F185" i="11"/>
  <c r="C185" i="11" s="1"/>
  <c r="O184" i="11"/>
  <c r="O183" i="11" s="1"/>
  <c r="L184" i="11"/>
  <c r="I184" i="11"/>
  <c r="I183" i="11" s="1"/>
  <c r="F184" i="11"/>
  <c r="N183" i="11"/>
  <c r="M183" i="11"/>
  <c r="L183" i="11"/>
  <c r="K183" i="11"/>
  <c r="J183" i="11"/>
  <c r="H183" i="11"/>
  <c r="G183" i="11"/>
  <c r="F183" i="11"/>
  <c r="E183" i="11"/>
  <c r="D183" i="11"/>
  <c r="O182" i="11"/>
  <c r="L182" i="11"/>
  <c r="I182" i="11"/>
  <c r="F182" i="11"/>
  <c r="C182" i="11"/>
  <c r="O181" i="11"/>
  <c r="L181" i="11"/>
  <c r="I181" i="11"/>
  <c r="F181" i="11"/>
  <c r="C181" i="11" s="1"/>
  <c r="O180" i="11"/>
  <c r="L180" i="11"/>
  <c r="I180" i="11"/>
  <c r="C180" i="11" s="1"/>
  <c r="F180" i="11"/>
  <c r="O179" i="11"/>
  <c r="L179" i="11"/>
  <c r="L178" i="11" s="1"/>
  <c r="I179" i="11"/>
  <c r="F179" i="11"/>
  <c r="C179" i="11" s="1"/>
  <c r="O178" i="11"/>
  <c r="N178" i="11"/>
  <c r="M178" i="11"/>
  <c r="K178" i="11"/>
  <c r="J178" i="11"/>
  <c r="H178" i="11"/>
  <c r="G178" i="11"/>
  <c r="E178" i="11"/>
  <c r="D178" i="11"/>
  <c r="O177" i="11"/>
  <c r="L177" i="11"/>
  <c r="I177" i="11"/>
  <c r="F177" i="11"/>
  <c r="C177" i="11" s="1"/>
  <c r="O176" i="11"/>
  <c r="L176" i="11"/>
  <c r="I176" i="11"/>
  <c r="C176" i="11" s="1"/>
  <c r="F176" i="11"/>
  <c r="O175" i="11"/>
  <c r="L175" i="11"/>
  <c r="L174" i="11" s="1"/>
  <c r="I175" i="11"/>
  <c r="F175" i="11"/>
  <c r="C175" i="11" s="1"/>
  <c r="O174" i="11"/>
  <c r="O173" i="11" s="1"/>
  <c r="O172" i="11" s="1"/>
  <c r="N174" i="11"/>
  <c r="M174" i="11"/>
  <c r="M173" i="11" s="1"/>
  <c r="M172" i="11" s="1"/>
  <c r="K174" i="11"/>
  <c r="K173" i="11" s="1"/>
  <c r="K172" i="11" s="1"/>
  <c r="J174" i="11"/>
  <c r="H174" i="11"/>
  <c r="G174" i="11"/>
  <c r="G173" i="11" s="1"/>
  <c r="G172" i="11" s="1"/>
  <c r="E174" i="11"/>
  <c r="E173" i="11" s="1"/>
  <c r="E172" i="11" s="1"/>
  <c r="D174" i="11"/>
  <c r="N173" i="11"/>
  <c r="N172" i="11" s="1"/>
  <c r="J173" i="11"/>
  <c r="J172" i="11" s="1"/>
  <c r="H173" i="11"/>
  <c r="H172" i="11" s="1"/>
  <c r="D173" i="11"/>
  <c r="D172" i="11" s="1"/>
  <c r="O171" i="11"/>
  <c r="L171" i="11"/>
  <c r="I171" i="11"/>
  <c r="F171" i="11"/>
  <c r="C171" i="11" s="1"/>
  <c r="O170" i="11"/>
  <c r="L170" i="11"/>
  <c r="I170" i="11"/>
  <c r="F170" i="11"/>
  <c r="C170" i="11"/>
  <c r="O169" i="11"/>
  <c r="L169" i="11"/>
  <c r="I169" i="11"/>
  <c r="F169" i="11"/>
  <c r="C169" i="11" s="1"/>
  <c r="O168" i="11"/>
  <c r="L168" i="11"/>
  <c r="I168" i="11"/>
  <c r="C168" i="11" s="1"/>
  <c r="F168" i="11"/>
  <c r="O167" i="11"/>
  <c r="L167" i="11"/>
  <c r="I167" i="11"/>
  <c r="F167" i="11"/>
  <c r="C167" i="11" s="1"/>
  <c r="O166" i="11"/>
  <c r="O165" i="11" s="1"/>
  <c r="O164" i="11" s="1"/>
  <c r="L166" i="11"/>
  <c r="I166" i="11"/>
  <c r="I165" i="11" s="1"/>
  <c r="I164" i="11" s="1"/>
  <c r="F166" i="11"/>
  <c r="C166" i="11"/>
  <c r="N165" i="11"/>
  <c r="M165" i="11"/>
  <c r="L165" i="11"/>
  <c r="L164" i="11" s="1"/>
  <c r="K165" i="11"/>
  <c r="J165" i="11"/>
  <c r="H165" i="11"/>
  <c r="H164" i="11" s="1"/>
  <c r="G165" i="11"/>
  <c r="E165" i="11"/>
  <c r="D165" i="11"/>
  <c r="D164" i="11" s="1"/>
  <c r="N164" i="11"/>
  <c r="M164" i="11"/>
  <c r="K164" i="11"/>
  <c r="J164" i="11"/>
  <c r="G164" i="11"/>
  <c r="E164" i="11"/>
  <c r="O163" i="11"/>
  <c r="L163" i="11"/>
  <c r="I163" i="11"/>
  <c r="F163" i="11"/>
  <c r="C163" i="11" s="1"/>
  <c r="O162" i="11"/>
  <c r="L162" i="11"/>
  <c r="I162" i="11"/>
  <c r="F162" i="11"/>
  <c r="C162" i="11"/>
  <c r="O161" i="11"/>
  <c r="L161" i="11"/>
  <c r="I161" i="11"/>
  <c r="F161" i="11"/>
  <c r="C161" i="11" s="1"/>
  <c r="O160" i="11"/>
  <c r="L160" i="11"/>
  <c r="I160" i="11"/>
  <c r="I159" i="11" s="1"/>
  <c r="I129" i="11" s="1"/>
  <c r="F160" i="11"/>
  <c r="O159" i="11"/>
  <c r="N159" i="11"/>
  <c r="M159" i="11"/>
  <c r="L159" i="11"/>
  <c r="K159" i="11"/>
  <c r="J159" i="11"/>
  <c r="H159" i="11"/>
  <c r="G159" i="11"/>
  <c r="F159" i="11"/>
  <c r="C159" i="11" s="1"/>
  <c r="E159" i="11"/>
  <c r="D159" i="11"/>
  <c r="O158" i="11"/>
  <c r="L158" i="11"/>
  <c r="I158" i="11"/>
  <c r="F158" i="11"/>
  <c r="C158" i="11"/>
  <c r="O157" i="11"/>
  <c r="L157" i="11"/>
  <c r="I157" i="11"/>
  <c r="F157" i="11"/>
  <c r="C157" i="11" s="1"/>
  <c r="O156" i="11"/>
  <c r="L156" i="11"/>
  <c r="I156" i="11"/>
  <c r="F156" i="11"/>
  <c r="C156" i="11"/>
  <c r="O155" i="11"/>
  <c r="L155" i="11"/>
  <c r="I155" i="11"/>
  <c r="F155" i="11"/>
  <c r="C155" i="11" s="1"/>
  <c r="O154" i="11"/>
  <c r="L154" i="11"/>
  <c r="I154" i="11"/>
  <c r="F154" i="11"/>
  <c r="C154" i="11"/>
  <c r="O153" i="11"/>
  <c r="L153" i="11"/>
  <c r="I153" i="11"/>
  <c r="F153" i="11"/>
  <c r="C153" i="11" s="1"/>
  <c r="O152" i="11"/>
  <c r="L152" i="11"/>
  <c r="I152" i="11"/>
  <c r="F152" i="11"/>
  <c r="C152" i="11"/>
  <c r="O151" i="11"/>
  <c r="L151" i="11"/>
  <c r="L150" i="11" s="1"/>
  <c r="I151" i="11"/>
  <c r="F151" i="11"/>
  <c r="C151" i="11" s="1"/>
  <c r="O150" i="11"/>
  <c r="N150" i="11"/>
  <c r="M150" i="11"/>
  <c r="K150" i="11"/>
  <c r="J150" i="11"/>
  <c r="I150" i="11"/>
  <c r="H150" i="11"/>
  <c r="G150" i="11"/>
  <c r="E150" i="11"/>
  <c r="D150" i="11"/>
  <c r="O149" i="11"/>
  <c r="L149" i="11"/>
  <c r="I149" i="11"/>
  <c r="F149" i="11"/>
  <c r="C149" i="11" s="1"/>
  <c r="O148" i="11"/>
  <c r="L148" i="11"/>
  <c r="I148" i="11"/>
  <c r="F148" i="11"/>
  <c r="C148" i="11"/>
  <c r="O147" i="11"/>
  <c r="L147" i="11"/>
  <c r="I147" i="11"/>
  <c r="F147" i="11"/>
  <c r="C147" i="11" s="1"/>
  <c r="O146" i="11"/>
  <c r="L146" i="11"/>
  <c r="I146" i="11"/>
  <c r="C146" i="11" s="1"/>
  <c r="F146" i="11"/>
  <c r="O145" i="11"/>
  <c r="L145" i="11"/>
  <c r="I145" i="11"/>
  <c r="F145" i="11"/>
  <c r="C145" i="11" s="1"/>
  <c r="O144" i="11"/>
  <c r="O143" i="11" s="1"/>
  <c r="O129" i="11" s="1"/>
  <c r="L144" i="11"/>
  <c r="I144" i="11"/>
  <c r="F144" i="11"/>
  <c r="C144" i="11"/>
  <c r="N143" i="11"/>
  <c r="M143" i="11"/>
  <c r="L143" i="11"/>
  <c r="K143" i="11"/>
  <c r="J143" i="11"/>
  <c r="I143" i="11"/>
  <c r="H143" i="11"/>
  <c r="G143" i="11"/>
  <c r="F143" i="11"/>
  <c r="E143" i="11"/>
  <c r="D143" i="11"/>
  <c r="O142" i="11"/>
  <c r="L142" i="11"/>
  <c r="I142" i="11"/>
  <c r="F142" i="11"/>
  <c r="C142" i="11"/>
  <c r="O141" i="11"/>
  <c r="L141" i="11"/>
  <c r="L140" i="11" s="1"/>
  <c r="I141" i="11"/>
  <c r="F141" i="11"/>
  <c r="C141" i="11" s="1"/>
  <c r="O140" i="11"/>
  <c r="N140" i="11"/>
  <c r="M140" i="11"/>
  <c r="K140" i="11"/>
  <c r="J140" i="11"/>
  <c r="I140" i="11"/>
  <c r="H140" i="11"/>
  <c r="G140" i="11"/>
  <c r="F140" i="11"/>
  <c r="E140" i="11"/>
  <c r="D140" i="11"/>
  <c r="O139" i="11"/>
  <c r="L139" i="11"/>
  <c r="I139" i="11"/>
  <c r="F139" i="11"/>
  <c r="C139" i="11" s="1"/>
  <c r="O138" i="11"/>
  <c r="L138" i="11"/>
  <c r="I138" i="11"/>
  <c r="C138" i="11" s="1"/>
  <c r="F138" i="11"/>
  <c r="O137" i="11"/>
  <c r="L137" i="11"/>
  <c r="I137" i="11"/>
  <c r="F137" i="11"/>
  <c r="C137" i="11" s="1"/>
  <c r="O136" i="11"/>
  <c r="L136" i="11"/>
  <c r="I136" i="11"/>
  <c r="F136" i="11"/>
  <c r="C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O134" i="11"/>
  <c r="L134" i="11"/>
  <c r="I134" i="11"/>
  <c r="F134" i="11"/>
  <c r="C134" i="11" s="1"/>
  <c r="O133" i="11"/>
  <c r="L133" i="11"/>
  <c r="I133" i="11"/>
  <c r="F133" i="11"/>
  <c r="C133" i="11" s="1"/>
  <c r="O132" i="11"/>
  <c r="L132" i="11"/>
  <c r="I132" i="11"/>
  <c r="F132" i="11"/>
  <c r="C132" i="11"/>
  <c r="O131" i="11"/>
  <c r="L131" i="11"/>
  <c r="I131" i="11"/>
  <c r="F131" i="11"/>
  <c r="C131" i="11" s="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N129" i="11"/>
  <c r="M129" i="11"/>
  <c r="K129" i="11"/>
  <c r="J129" i="11"/>
  <c r="H129" i="11"/>
  <c r="G129" i="11"/>
  <c r="E129" i="11"/>
  <c r="D129" i="11"/>
  <c r="O128" i="11"/>
  <c r="L128" i="11"/>
  <c r="I128" i="11"/>
  <c r="F128" i="11"/>
  <c r="C128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O126" i="11"/>
  <c r="L126" i="11"/>
  <c r="I126" i="11"/>
  <c r="F126" i="11"/>
  <c r="C126" i="11" s="1"/>
  <c r="O125" i="11"/>
  <c r="L125" i="11"/>
  <c r="I125" i="11"/>
  <c r="F125" i="11"/>
  <c r="O124" i="11"/>
  <c r="L124" i="11"/>
  <c r="C124" i="11" s="1"/>
  <c r="I124" i="11"/>
  <c r="F124" i="11"/>
  <c r="O123" i="11"/>
  <c r="L123" i="11"/>
  <c r="I123" i="11"/>
  <c r="F123" i="11"/>
  <c r="C123" i="11"/>
  <c r="O122" i="11"/>
  <c r="O121" i="11" s="1"/>
  <c r="L122" i="11"/>
  <c r="I122" i="11"/>
  <c r="F122" i="11"/>
  <c r="F121" i="11" s="1"/>
  <c r="N121" i="11"/>
  <c r="M121" i="11"/>
  <c r="M82" i="11" s="1"/>
  <c r="M74" i="11" s="1"/>
  <c r="K121" i="11"/>
  <c r="J121" i="11"/>
  <c r="I121" i="11"/>
  <c r="H121" i="11"/>
  <c r="G121" i="11"/>
  <c r="E121" i="11"/>
  <c r="E82" i="11" s="1"/>
  <c r="E74" i="11" s="1"/>
  <c r="D121" i="11"/>
  <c r="O120" i="11"/>
  <c r="L120" i="11"/>
  <c r="C120" i="11" s="1"/>
  <c r="I120" i="11"/>
  <c r="F120" i="11"/>
  <c r="O119" i="11"/>
  <c r="L119" i="11"/>
  <c r="I119" i="11"/>
  <c r="F119" i="11"/>
  <c r="C119" i="11"/>
  <c r="O118" i="11"/>
  <c r="L118" i="11"/>
  <c r="I118" i="11"/>
  <c r="F118" i="11"/>
  <c r="C118" i="11" s="1"/>
  <c r="O117" i="11"/>
  <c r="L117" i="11"/>
  <c r="I117" i="11"/>
  <c r="F117" i="11"/>
  <c r="C117" i="11" s="1"/>
  <c r="O116" i="11"/>
  <c r="L116" i="11"/>
  <c r="C116" i="11" s="1"/>
  <c r="I116" i="11"/>
  <c r="I115" i="11" s="1"/>
  <c r="F116" i="11"/>
  <c r="O115" i="11"/>
  <c r="N115" i="11"/>
  <c r="M115" i="11"/>
  <c r="K115" i="11"/>
  <c r="J115" i="11"/>
  <c r="H115" i="11"/>
  <c r="G115" i="11"/>
  <c r="E115" i="11"/>
  <c r="D115" i="11"/>
  <c r="O114" i="11"/>
  <c r="L114" i="11"/>
  <c r="I114" i="11"/>
  <c r="F114" i="11"/>
  <c r="C114" i="11" s="1"/>
  <c r="O113" i="11"/>
  <c r="L113" i="11"/>
  <c r="I113" i="11"/>
  <c r="F113" i="11"/>
  <c r="C113" i="11" s="1"/>
  <c r="O112" i="11"/>
  <c r="L112" i="11"/>
  <c r="C112" i="11" s="1"/>
  <c r="I112" i="11"/>
  <c r="I111" i="11" s="1"/>
  <c r="F112" i="11"/>
  <c r="O111" i="11"/>
  <c r="N111" i="11"/>
  <c r="M111" i="11"/>
  <c r="K111" i="11"/>
  <c r="J111" i="11"/>
  <c r="H111" i="11"/>
  <c r="G111" i="11"/>
  <c r="E111" i="11"/>
  <c r="D111" i="11"/>
  <c r="O110" i="11"/>
  <c r="L110" i="11"/>
  <c r="I110" i="11"/>
  <c r="F110" i="11"/>
  <c r="C110" i="11" s="1"/>
  <c r="O109" i="11"/>
  <c r="L109" i="11"/>
  <c r="I109" i="11"/>
  <c r="F109" i="11"/>
  <c r="C109" i="11" s="1"/>
  <c r="O108" i="11"/>
  <c r="L108" i="11"/>
  <c r="C108" i="11" s="1"/>
  <c r="I108" i="11"/>
  <c r="F108" i="11"/>
  <c r="O107" i="11"/>
  <c r="L107" i="11"/>
  <c r="I107" i="11"/>
  <c r="F107" i="11"/>
  <c r="C107" i="11"/>
  <c r="O106" i="11"/>
  <c r="L106" i="11"/>
  <c r="I106" i="11"/>
  <c r="F106" i="11"/>
  <c r="C106" i="11" s="1"/>
  <c r="O105" i="11"/>
  <c r="L105" i="11"/>
  <c r="I105" i="11"/>
  <c r="I102" i="11" s="1"/>
  <c r="F105" i="11"/>
  <c r="C105" i="11" s="1"/>
  <c r="O104" i="11"/>
  <c r="L104" i="11"/>
  <c r="C104" i="11" s="1"/>
  <c r="I104" i="11"/>
  <c r="F104" i="11"/>
  <c r="O103" i="11"/>
  <c r="O102" i="11" s="1"/>
  <c r="L103" i="11"/>
  <c r="I103" i="11"/>
  <c r="F103" i="11"/>
  <c r="F102" i="11" s="1"/>
  <c r="C102" i="11" s="1"/>
  <c r="C103" i="11"/>
  <c r="N102" i="11"/>
  <c r="M102" i="11"/>
  <c r="L102" i="11"/>
  <c r="K102" i="11"/>
  <c r="J102" i="11"/>
  <c r="H102" i="11"/>
  <c r="G102" i="11"/>
  <c r="E102" i="11"/>
  <c r="D102" i="11"/>
  <c r="O101" i="11"/>
  <c r="L101" i="11"/>
  <c r="I101" i="11"/>
  <c r="F101" i="11"/>
  <c r="C101" i="11" s="1"/>
  <c r="O100" i="11"/>
  <c r="L100" i="11"/>
  <c r="C100" i="11" s="1"/>
  <c r="I100" i="11"/>
  <c r="F100" i="11"/>
  <c r="O99" i="11"/>
  <c r="L99" i="11"/>
  <c r="I99" i="11"/>
  <c r="F99" i="11"/>
  <c r="C99" i="11"/>
  <c r="O98" i="11"/>
  <c r="L98" i="11"/>
  <c r="I98" i="11"/>
  <c r="F98" i="11"/>
  <c r="C98" i="11" s="1"/>
  <c r="O97" i="11"/>
  <c r="L97" i="11"/>
  <c r="I97" i="11"/>
  <c r="I94" i="11" s="1"/>
  <c r="F97" i="11"/>
  <c r="C97" i="11" s="1"/>
  <c r="O96" i="11"/>
  <c r="L96" i="11"/>
  <c r="C96" i="11" s="1"/>
  <c r="I96" i="11"/>
  <c r="F96" i="11"/>
  <c r="O95" i="11"/>
  <c r="O94" i="11" s="1"/>
  <c r="L95" i="11"/>
  <c r="I95" i="11"/>
  <c r="F95" i="11"/>
  <c r="F94" i="11" s="1"/>
  <c r="C95" i="11"/>
  <c r="N94" i="11"/>
  <c r="M94" i="11"/>
  <c r="L94" i="11"/>
  <c r="K94" i="11"/>
  <c r="J94" i="11"/>
  <c r="H94" i="11"/>
  <c r="G94" i="11"/>
  <c r="E94" i="11"/>
  <c r="D94" i="11"/>
  <c r="O93" i="11"/>
  <c r="L93" i="11"/>
  <c r="I93" i="11"/>
  <c r="F93" i="11"/>
  <c r="C93" i="11" s="1"/>
  <c r="O92" i="11"/>
  <c r="L92" i="11"/>
  <c r="C92" i="11" s="1"/>
  <c r="I92" i="11"/>
  <c r="F92" i="11"/>
  <c r="O91" i="11"/>
  <c r="O88" i="11" s="1"/>
  <c r="L91" i="11"/>
  <c r="I91" i="11"/>
  <c r="F91" i="11"/>
  <c r="C91" i="11"/>
  <c r="O90" i="11"/>
  <c r="L90" i="11"/>
  <c r="I90" i="11"/>
  <c r="F90" i="11"/>
  <c r="C90" i="11" s="1"/>
  <c r="O89" i="11"/>
  <c r="L89" i="11"/>
  <c r="L88" i="11" s="1"/>
  <c r="I89" i="11"/>
  <c r="I88" i="11" s="1"/>
  <c r="F89" i="11"/>
  <c r="C89" i="11" s="1"/>
  <c r="N88" i="11"/>
  <c r="M88" i="11"/>
  <c r="K88" i="11"/>
  <c r="J88" i="11"/>
  <c r="H88" i="11"/>
  <c r="G88" i="11"/>
  <c r="F88" i="11"/>
  <c r="E88" i="11"/>
  <c r="D88" i="11"/>
  <c r="O87" i="11"/>
  <c r="L87" i="11"/>
  <c r="I87" i="11"/>
  <c r="F87" i="11"/>
  <c r="C87" i="11"/>
  <c r="O86" i="11"/>
  <c r="L86" i="11"/>
  <c r="I86" i="11"/>
  <c r="F86" i="11"/>
  <c r="C86" i="11" s="1"/>
  <c r="O85" i="11"/>
  <c r="L85" i="11"/>
  <c r="I85" i="11"/>
  <c r="F85" i="11"/>
  <c r="C85" i="11" s="1"/>
  <c r="O84" i="11"/>
  <c r="L84" i="11"/>
  <c r="C84" i="11" s="1"/>
  <c r="I84" i="11"/>
  <c r="I83" i="11" s="1"/>
  <c r="F84" i="11"/>
  <c r="O83" i="11"/>
  <c r="N83" i="11"/>
  <c r="N82" i="11" s="1"/>
  <c r="M83" i="11"/>
  <c r="K83" i="11"/>
  <c r="K82" i="11" s="1"/>
  <c r="J83" i="11"/>
  <c r="J82" i="11" s="1"/>
  <c r="H83" i="11"/>
  <c r="G83" i="11"/>
  <c r="G82" i="11" s="1"/>
  <c r="E83" i="11"/>
  <c r="D83" i="11"/>
  <c r="H82" i="11"/>
  <c r="D82" i="11"/>
  <c r="O81" i="11"/>
  <c r="L81" i="11"/>
  <c r="I81" i="11"/>
  <c r="F81" i="11"/>
  <c r="C81" i="11" s="1"/>
  <c r="O80" i="11"/>
  <c r="L80" i="11"/>
  <c r="C80" i="11" s="1"/>
  <c r="I80" i="11"/>
  <c r="I79" i="11" s="1"/>
  <c r="F80" i="11"/>
  <c r="O79" i="11"/>
  <c r="N79" i="11"/>
  <c r="M79" i="11"/>
  <c r="K79" i="11"/>
  <c r="J79" i="11"/>
  <c r="H79" i="11"/>
  <c r="G79" i="11"/>
  <c r="F79" i="11"/>
  <c r="E79" i="11"/>
  <c r="D79" i="11"/>
  <c r="O78" i="11"/>
  <c r="L78" i="11"/>
  <c r="I78" i="11"/>
  <c r="F78" i="11"/>
  <c r="C78" i="11" s="1"/>
  <c r="O77" i="11"/>
  <c r="L77" i="11"/>
  <c r="L76" i="11" s="1"/>
  <c r="I77" i="11"/>
  <c r="I76" i="11" s="1"/>
  <c r="I75" i="11" s="1"/>
  <c r="F77" i="11"/>
  <c r="C77" i="11" s="1"/>
  <c r="O76" i="11"/>
  <c r="N76" i="11"/>
  <c r="N75" i="11" s="1"/>
  <c r="N74" i="11" s="1"/>
  <c r="M76" i="11"/>
  <c r="K76" i="11"/>
  <c r="J76" i="11"/>
  <c r="J75" i="11" s="1"/>
  <c r="H76" i="11"/>
  <c r="G76" i="11"/>
  <c r="F76" i="11"/>
  <c r="E76" i="11"/>
  <c r="D76" i="11"/>
  <c r="O75" i="11"/>
  <c r="M75" i="11"/>
  <c r="K75" i="11"/>
  <c r="H75" i="11"/>
  <c r="G75" i="11"/>
  <c r="G74" i="11" s="1"/>
  <c r="E75" i="11"/>
  <c r="D75" i="11"/>
  <c r="H74" i="11"/>
  <c r="D74" i="11"/>
  <c r="O73" i="11"/>
  <c r="L73" i="11"/>
  <c r="I73" i="11"/>
  <c r="C73" i="11" s="1"/>
  <c r="F73" i="11"/>
  <c r="O72" i="11"/>
  <c r="L72" i="11"/>
  <c r="C72" i="11" s="1"/>
  <c r="I72" i="11"/>
  <c r="F72" i="11"/>
  <c r="O71" i="11"/>
  <c r="O68" i="11" s="1"/>
  <c r="L71" i="11"/>
  <c r="I71" i="11"/>
  <c r="F71" i="11"/>
  <c r="C71" i="11"/>
  <c r="O70" i="11"/>
  <c r="L70" i="11"/>
  <c r="I70" i="11"/>
  <c r="F70" i="11"/>
  <c r="C70" i="11" s="1"/>
  <c r="O69" i="11"/>
  <c r="L69" i="11"/>
  <c r="L68" i="11" s="1"/>
  <c r="L66" i="11" s="1"/>
  <c r="I69" i="11"/>
  <c r="I68" i="11" s="1"/>
  <c r="I66" i="11" s="1"/>
  <c r="F69" i="11"/>
  <c r="N68" i="11"/>
  <c r="N66" i="11" s="1"/>
  <c r="N52" i="11" s="1"/>
  <c r="M68" i="11"/>
  <c r="K68" i="11"/>
  <c r="K66" i="11" s="1"/>
  <c r="K52" i="11" s="1"/>
  <c r="J68" i="11"/>
  <c r="J66" i="11" s="1"/>
  <c r="J52" i="11" s="1"/>
  <c r="H68" i="11"/>
  <c r="G68" i="11"/>
  <c r="G66" i="11" s="1"/>
  <c r="G52" i="11" s="1"/>
  <c r="F68" i="11"/>
  <c r="C68" i="11" s="1"/>
  <c r="E68" i="11"/>
  <c r="D68" i="11"/>
  <c r="O67" i="11"/>
  <c r="O66" i="11" s="1"/>
  <c r="L67" i="11"/>
  <c r="I67" i="11"/>
  <c r="F67" i="11"/>
  <c r="F66" i="11" s="1"/>
  <c r="C67" i="11"/>
  <c r="M66" i="11"/>
  <c r="H66" i="11"/>
  <c r="E66" i="11"/>
  <c r="D66" i="11"/>
  <c r="O65" i="11"/>
  <c r="L65" i="11"/>
  <c r="I65" i="11"/>
  <c r="C65" i="11" s="1"/>
  <c r="F65" i="11"/>
  <c r="O64" i="11"/>
  <c r="L64" i="11"/>
  <c r="C64" i="11" s="1"/>
  <c r="I64" i="11"/>
  <c r="F64" i="11"/>
  <c r="O63" i="11"/>
  <c r="L63" i="11"/>
  <c r="I63" i="11"/>
  <c r="F63" i="11"/>
  <c r="C63" i="11"/>
  <c r="O62" i="11"/>
  <c r="L62" i="11"/>
  <c r="I62" i="11"/>
  <c r="F62" i="11"/>
  <c r="C62" i="11" s="1"/>
  <c r="O61" i="11"/>
  <c r="L61" i="11"/>
  <c r="I61" i="11"/>
  <c r="C61" i="11" s="1"/>
  <c r="F61" i="11"/>
  <c r="O60" i="11"/>
  <c r="L60" i="11"/>
  <c r="C60" i="11" s="1"/>
  <c r="I60" i="11"/>
  <c r="F60" i="11"/>
  <c r="O59" i="11"/>
  <c r="O57" i="11" s="1"/>
  <c r="L59" i="11"/>
  <c r="I59" i="11"/>
  <c r="F59" i="11"/>
  <c r="C59" i="11"/>
  <c r="O58" i="11"/>
  <c r="L58" i="11"/>
  <c r="I58" i="11"/>
  <c r="F58" i="11"/>
  <c r="F57" i="11" s="1"/>
  <c r="N57" i="11"/>
  <c r="M57" i="11"/>
  <c r="K57" i="11"/>
  <c r="J57" i="11"/>
  <c r="I57" i="11"/>
  <c r="H57" i="11"/>
  <c r="G57" i="11"/>
  <c r="E57" i="11"/>
  <c r="D57" i="11"/>
  <c r="O56" i="11"/>
  <c r="L56" i="11"/>
  <c r="C56" i="11" s="1"/>
  <c r="I56" i="11"/>
  <c r="F56" i="11"/>
  <c r="O55" i="11"/>
  <c r="O54" i="11" s="1"/>
  <c r="O53" i="11" s="1"/>
  <c r="O52" i="11" s="1"/>
  <c r="L55" i="11"/>
  <c r="I55" i="11"/>
  <c r="F55" i="11"/>
  <c r="F54" i="11" s="1"/>
  <c r="C55" i="11"/>
  <c r="N54" i="11"/>
  <c r="M54" i="11"/>
  <c r="L54" i="11"/>
  <c r="K54" i="11"/>
  <c r="J54" i="11"/>
  <c r="I54" i="11"/>
  <c r="H54" i="11"/>
  <c r="H53" i="11" s="1"/>
  <c r="H52" i="11" s="1"/>
  <c r="H51" i="11" s="1"/>
  <c r="G54" i="11"/>
  <c r="E54" i="11"/>
  <c r="D54" i="11"/>
  <c r="D53" i="11" s="1"/>
  <c r="D52" i="11" s="1"/>
  <c r="D51" i="11" s="1"/>
  <c r="N53" i="11"/>
  <c r="M53" i="11"/>
  <c r="M52" i="11" s="1"/>
  <c r="M51" i="11" s="1"/>
  <c r="K53" i="11"/>
  <c r="J53" i="11"/>
  <c r="I53" i="11"/>
  <c r="G53" i="11"/>
  <c r="E53" i="11"/>
  <c r="E52" i="11" s="1"/>
  <c r="E51" i="11" s="1"/>
  <c r="O46" i="11"/>
  <c r="C46" i="11"/>
  <c r="O45" i="11"/>
  <c r="C45" i="11" s="1"/>
  <c r="O44" i="11"/>
  <c r="C44" i="11" s="1"/>
  <c r="N44" i="11"/>
  <c r="M44" i="11"/>
  <c r="L43" i="11"/>
  <c r="I43" i="11"/>
  <c r="C43" i="11" s="1"/>
  <c r="F43" i="11"/>
  <c r="L42" i="11"/>
  <c r="K42" i="11"/>
  <c r="J42" i="11"/>
  <c r="H42" i="11"/>
  <c r="G42" i="11"/>
  <c r="G20" i="11" s="1"/>
  <c r="F42" i="11"/>
  <c r="E42" i="11"/>
  <c r="D42" i="11"/>
  <c r="F41" i="11"/>
  <c r="C41" i="11"/>
  <c r="L40" i="11"/>
  <c r="C40" i="11"/>
  <c r="L39" i="11"/>
  <c r="C39" i="11"/>
  <c r="L38" i="11"/>
  <c r="C38" i="11"/>
  <c r="L37" i="11"/>
  <c r="C37" i="11" s="1"/>
  <c r="L36" i="11"/>
  <c r="C36" i="11" s="1"/>
  <c r="K36" i="11"/>
  <c r="J36" i="11"/>
  <c r="L35" i="11"/>
  <c r="C35" i="11"/>
  <c r="L34" i="11"/>
  <c r="C34" i="11" s="1"/>
  <c r="L33" i="11"/>
  <c r="C33" i="11" s="1"/>
  <c r="K33" i="11"/>
  <c r="J33" i="11"/>
  <c r="L32" i="11"/>
  <c r="L31" i="11" s="1"/>
  <c r="C32" i="11"/>
  <c r="K31" i="11"/>
  <c r="J31" i="11"/>
  <c r="J26" i="11" s="1"/>
  <c r="J20" i="11" s="1"/>
  <c r="L30" i="11"/>
  <c r="C30" i="11" s="1"/>
  <c r="L29" i="11"/>
  <c r="C29" i="11"/>
  <c r="L28" i="11"/>
  <c r="C28" i="11" s="1"/>
  <c r="L27" i="11"/>
  <c r="C27" i="11" s="1"/>
  <c r="K27" i="11"/>
  <c r="J27" i="11"/>
  <c r="K26" i="11"/>
  <c r="K20" i="11" s="1"/>
  <c r="F25" i="11"/>
  <c r="C25" i="11"/>
  <c r="I24" i="11"/>
  <c r="F24" i="11"/>
  <c r="C24" i="11"/>
  <c r="O23" i="11"/>
  <c r="L23" i="11"/>
  <c r="I23" i="11"/>
  <c r="F23" i="11"/>
  <c r="C23" i="11"/>
  <c r="O22" i="11"/>
  <c r="O21" i="11" s="1"/>
  <c r="L22" i="11"/>
  <c r="I22" i="11"/>
  <c r="F22" i="11"/>
  <c r="F21" i="11" s="1"/>
  <c r="N21" i="11"/>
  <c r="N287" i="11" s="1"/>
  <c r="N286" i="11" s="1"/>
  <c r="M21" i="11"/>
  <c r="M287" i="11" s="1"/>
  <c r="M286" i="11" s="1"/>
  <c r="L21" i="11"/>
  <c r="L287" i="11" s="1"/>
  <c r="K21" i="11"/>
  <c r="K287" i="11" s="1"/>
  <c r="K286" i="11" s="1"/>
  <c r="J21" i="11"/>
  <c r="J287" i="11" s="1"/>
  <c r="J286" i="11" s="1"/>
  <c r="I21" i="11"/>
  <c r="I287" i="11" s="1"/>
  <c r="I286" i="11" s="1"/>
  <c r="H21" i="11"/>
  <c r="H287" i="11" s="1"/>
  <c r="H286" i="11" s="1"/>
  <c r="G21" i="11"/>
  <c r="G287" i="11" s="1"/>
  <c r="G286" i="11" s="1"/>
  <c r="E21" i="11"/>
  <c r="E287" i="11" s="1"/>
  <c r="E286" i="11" s="1"/>
  <c r="D21" i="11"/>
  <c r="D287" i="11" s="1"/>
  <c r="D286" i="11" s="1"/>
  <c r="N20" i="11"/>
  <c r="H20" i="11"/>
  <c r="D20" i="11"/>
  <c r="O296" i="10"/>
  <c r="L296" i="10"/>
  <c r="I296" i="10"/>
  <c r="F296" i="10"/>
  <c r="C296" i="10"/>
  <c r="O295" i="10"/>
  <c r="L295" i="10"/>
  <c r="I295" i="10"/>
  <c r="F295" i="10"/>
  <c r="O294" i="10"/>
  <c r="L294" i="10"/>
  <c r="I294" i="10"/>
  <c r="F294" i="10"/>
  <c r="C294" i="10" s="1"/>
  <c r="O293" i="10"/>
  <c r="L293" i="10"/>
  <c r="C293" i="10" s="1"/>
  <c r="I293" i="10"/>
  <c r="F293" i="10"/>
  <c r="O292" i="10"/>
  <c r="L292" i="10"/>
  <c r="I292" i="10"/>
  <c r="F292" i="10"/>
  <c r="C292" i="10"/>
  <c r="O291" i="10"/>
  <c r="L291" i="10"/>
  <c r="I291" i="10"/>
  <c r="F291" i="10"/>
  <c r="C291" i="10" s="1"/>
  <c r="O290" i="10"/>
  <c r="L290" i="10"/>
  <c r="I290" i="10"/>
  <c r="I288" i="10" s="1"/>
  <c r="F290" i="10"/>
  <c r="C290" i="10" s="1"/>
  <c r="O289" i="10"/>
  <c r="L289" i="10"/>
  <c r="C289" i="10" s="1"/>
  <c r="I289" i="10"/>
  <c r="F289" i="10"/>
  <c r="O288" i="10"/>
  <c r="N288" i="10"/>
  <c r="M288" i="10"/>
  <c r="K288" i="10"/>
  <c r="J288" i="10"/>
  <c r="H288" i="10"/>
  <c r="G288" i="10"/>
  <c r="E288" i="10"/>
  <c r="D288" i="10"/>
  <c r="O283" i="10"/>
  <c r="L283" i="10"/>
  <c r="I283" i="10"/>
  <c r="F283" i="10"/>
  <c r="C283" i="10" s="1"/>
  <c r="O282" i="10"/>
  <c r="L282" i="10"/>
  <c r="I282" i="10"/>
  <c r="I281" i="10" s="1"/>
  <c r="F282" i="10"/>
  <c r="O281" i="10"/>
  <c r="N281" i="10"/>
  <c r="M281" i="10"/>
  <c r="M284" i="10" s="1"/>
  <c r="L281" i="10"/>
  <c r="K281" i="10"/>
  <c r="J281" i="10"/>
  <c r="H281" i="10"/>
  <c r="G281" i="10"/>
  <c r="F281" i="10"/>
  <c r="E281" i="10"/>
  <c r="D281" i="10"/>
  <c r="O280" i="10"/>
  <c r="O279" i="10" s="1"/>
  <c r="L280" i="10"/>
  <c r="I280" i="10"/>
  <c r="F280" i="10"/>
  <c r="C280" i="10"/>
  <c r="N279" i="10"/>
  <c r="M279" i="10"/>
  <c r="L279" i="10"/>
  <c r="C279" i="10" s="1"/>
  <c r="K279" i="10"/>
  <c r="J279" i="10"/>
  <c r="I279" i="10"/>
  <c r="H279" i="10"/>
  <c r="H268" i="10" s="1"/>
  <c r="G279" i="10"/>
  <c r="F279" i="10"/>
  <c r="E279" i="10"/>
  <c r="D279" i="10"/>
  <c r="O278" i="10"/>
  <c r="L278" i="10"/>
  <c r="I278" i="10"/>
  <c r="C278" i="10" s="1"/>
  <c r="F278" i="10"/>
  <c r="O277" i="10"/>
  <c r="L277" i="10"/>
  <c r="C277" i="10" s="1"/>
  <c r="I277" i="10"/>
  <c r="F277" i="10"/>
  <c r="O276" i="10"/>
  <c r="O275" i="10" s="1"/>
  <c r="L276" i="10"/>
  <c r="I276" i="10"/>
  <c r="F276" i="10"/>
  <c r="C276" i="10"/>
  <c r="N275" i="10"/>
  <c r="M275" i="10"/>
  <c r="L275" i="10"/>
  <c r="C275" i="10" s="1"/>
  <c r="K275" i="10"/>
  <c r="J275" i="10"/>
  <c r="I275" i="10"/>
  <c r="H275" i="10"/>
  <c r="G275" i="10"/>
  <c r="F275" i="10"/>
  <c r="E275" i="10"/>
  <c r="D275" i="10"/>
  <c r="O274" i="10"/>
  <c r="L274" i="10"/>
  <c r="I274" i="10"/>
  <c r="F274" i="10"/>
  <c r="C274" i="10" s="1"/>
  <c r="O273" i="10"/>
  <c r="L273" i="10"/>
  <c r="C273" i="10" s="1"/>
  <c r="I273" i="10"/>
  <c r="F273" i="10"/>
  <c r="O272" i="10"/>
  <c r="O271" i="10" s="1"/>
  <c r="O269" i="10" s="1"/>
  <c r="O268" i="10" s="1"/>
  <c r="L272" i="10"/>
  <c r="I272" i="10"/>
  <c r="F272" i="10"/>
  <c r="C272" i="10"/>
  <c r="N271" i="10"/>
  <c r="M271" i="10"/>
  <c r="L271" i="10"/>
  <c r="C271" i="10" s="1"/>
  <c r="K271" i="10"/>
  <c r="J271" i="10"/>
  <c r="I271" i="10"/>
  <c r="H271" i="10"/>
  <c r="G271" i="10"/>
  <c r="F271" i="10"/>
  <c r="E271" i="10"/>
  <c r="D271" i="10"/>
  <c r="D269" i="10" s="1"/>
  <c r="D268" i="10" s="1"/>
  <c r="O270" i="10"/>
  <c r="L270" i="10"/>
  <c r="I270" i="10"/>
  <c r="I269" i="10" s="1"/>
  <c r="I268" i="10" s="1"/>
  <c r="F270" i="10"/>
  <c r="C270" i="10" s="1"/>
  <c r="L269" i="10"/>
  <c r="L268" i="10" s="1"/>
  <c r="G269" i="10"/>
  <c r="F269" i="10"/>
  <c r="C269" i="10" s="1"/>
  <c r="E269" i="10"/>
  <c r="E268" i="10" s="1"/>
  <c r="N268" i="10"/>
  <c r="M268" i="10"/>
  <c r="K268" i="10"/>
  <c r="J268" i="10"/>
  <c r="G268" i="10"/>
  <c r="F268" i="10"/>
  <c r="O267" i="10"/>
  <c r="L267" i="10"/>
  <c r="I267" i="10"/>
  <c r="F267" i="10"/>
  <c r="C267" i="10"/>
  <c r="O266" i="10"/>
  <c r="L266" i="10"/>
  <c r="I266" i="10"/>
  <c r="F266" i="10"/>
  <c r="C266" i="10" s="1"/>
  <c r="O265" i="10"/>
  <c r="L265" i="10"/>
  <c r="I265" i="10"/>
  <c r="I263" i="10" s="1"/>
  <c r="F265" i="10"/>
  <c r="C265" i="10" s="1"/>
  <c r="O264" i="10"/>
  <c r="L264" i="10"/>
  <c r="C264" i="10" s="1"/>
  <c r="I264" i="10"/>
  <c r="F264" i="10"/>
  <c r="O263" i="10"/>
  <c r="N263" i="10"/>
  <c r="M263" i="10"/>
  <c r="K263" i="10"/>
  <c r="J263" i="10"/>
  <c r="H263" i="10"/>
  <c r="G263" i="10"/>
  <c r="E263" i="10"/>
  <c r="D263" i="10"/>
  <c r="O262" i="10"/>
  <c r="L262" i="10"/>
  <c r="I262" i="10"/>
  <c r="F262" i="10"/>
  <c r="C262" i="10" s="1"/>
  <c r="O261" i="10"/>
  <c r="L261" i="10"/>
  <c r="I261" i="10"/>
  <c r="C261" i="10" s="1"/>
  <c r="F261" i="10"/>
  <c r="O260" i="10"/>
  <c r="L260" i="10"/>
  <c r="L259" i="10" s="1"/>
  <c r="I260" i="10"/>
  <c r="F260" i="10"/>
  <c r="C260" i="10" s="1"/>
  <c r="O259" i="10"/>
  <c r="O258" i="10" s="1"/>
  <c r="N259" i="10"/>
  <c r="M259" i="10"/>
  <c r="K259" i="10"/>
  <c r="K258" i="10" s="1"/>
  <c r="J259" i="10"/>
  <c r="H259" i="10"/>
  <c r="G259" i="10"/>
  <c r="G258" i="10" s="1"/>
  <c r="E259" i="10"/>
  <c r="D259" i="10"/>
  <c r="N258" i="10"/>
  <c r="M258" i="10"/>
  <c r="J258" i="10"/>
  <c r="H258" i="10"/>
  <c r="E258" i="10"/>
  <c r="D258" i="10"/>
  <c r="O257" i="10"/>
  <c r="L257" i="10"/>
  <c r="I257" i="10"/>
  <c r="F257" i="10"/>
  <c r="C257" i="10" s="1"/>
  <c r="O256" i="10"/>
  <c r="L256" i="10"/>
  <c r="C256" i="10" s="1"/>
  <c r="I256" i="10"/>
  <c r="F256" i="10"/>
  <c r="O255" i="10"/>
  <c r="L255" i="10"/>
  <c r="I255" i="10"/>
  <c r="F255" i="10"/>
  <c r="C255" i="10"/>
  <c r="O254" i="10"/>
  <c r="L254" i="10"/>
  <c r="I254" i="10"/>
  <c r="F254" i="10"/>
  <c r="C254" i="10" s="1"/>
  <c r="O253" i="10"/>
  <c r="L253" i="10"/>
  <c r="I253" i="10"/>
  <c r="C253" i="10" s="1"/>
  <c r="F253" i="10"/>
  <c r="O252" i="10"/>
  <c r="L252" i="10"/>
  <c r="L251" i="10" s="1"/>
  <c r="L250" i="10" s="1"/>
  <c r="I252" i="10"/>
  <c r="F252" i="10"/>
  <c r="C252" i="10" s="1"/>
  <c r="O251" i="10"/>
  <c r="O250" i="10" s="1"/>
  <c r="N251" i="10"/>
  <c r="M251" i="10"/>
  <c r="K251" i="10"/>
  <c r="K250" i="10" s="1"/>
  <c r="K229" i="10" s="1"/>
  <c r="K284" i="10" s="1"/>
  <c r="J251" i="10"/>
  <c r="H251" i="10"/>
  <c r="G251" i="10"/>
  <c r="G250" i="10" s="1"/>
  <c r="G229" i="10" s="1"/>
  <c r="G284" i="10" s="1"/>
  <c r="E251" i="10"/>
  <c r="D251" i="10"/>
  <c r="N250" i="10"/>
  <c r="M250" i="10"/>
  <c r="J250" i="10"/>
  <c r="H250" i="10"/>
  <c r="E250" i="10"/>
  <c r="D250" i="10"/>
  <c r="O249" i="10"/>
  <c r="L249" i="10"/>
  <c r="I249" i="10"/>
  <c r="C249" i="10" s="1"/>
  <c r="F249" i="10"/>
  <c r="O248" i="10"/>
  <c r="L248" i="10"/>
  <c r="L245" i="10" s="1"/>
  <c r="I248" i="10"/>
  <c r="F248" i="10"/>
  <c r="C248" i="10" s="1"/>
  <c r="O247" i="10"/>
  <c r="O245" i="10" s="1"/>
  <c r="L247" i="10"/>
  <c r="I247" i="10"/>
  <c r="F247" i="10"/>
  <c r="C247" i="10"/>
  <c r="O246" i="10"/>
  <c r="L246" i="10"/>
  <c r="I246" i="10"/>
  <c r="F246" i="10"/>
  <c r="F245" i="10" s="1"/>
  <c r="C245" i="10" s="1"/>
  <c r="N245" i="10"/>
  <c r="M245" i="10"/>
  <c r="K245" i="10"/>
  <c r="J245" i="10"/>
  <c r="I245" i="10"/>
  <c r="H245" i="10"/>
  <c r="G245" i="10"/>
  <c r="E245" i="10"/>
  <c r="D245" i="10"/>
  <c r="O244" i="10"/>
  <c r="L244" i="10"/>
  <c r="I244" i="10"/>
  <c r="F244" i="10"/>
  <c r="C244" i="10" s="1"/>
  <c r="O243" i="10"/>
  <c r="L243" i="10"/>
  <c r="I243" i="10"/>
  <c r="F243" i="10"/>
  <c r="C243" i="10"/>
  <c r="O242" i="10"/>
  <c r="L242" i="10"/>
  <c r="I242" i="10"/>
  <c r="F242" i="10"/>
  <c r="C242" i="10" s="1"/>
  <c r="O241" i="10"/>
  <c r="L241" i="10"/>
  <c r="I241" i="10"/>
  <c r="C241" i="10" s="1"/>
  <c r="F241" i="10"/>
  <c r="O240" i="10"/>
  <c r="L240" i="10"/>
  <c r="L237" i="10" s="1"/>
  <c r="L230" i="10" s="1"/>
  <c r="I240" i="10"/>
  <c r="F240" i="10"/>
  <c r="C240" i="10" s="1"/>
  <c r="O239" i="10"/>
  <c r="O237" i="10" s="1"/>
  <c r="L239" i="10"/>
  <c r="I239" i="10"/>
  <c r="F239" i="10"/>
  <c r="C239" i="10"/>
  <c r="O238" i="10"/>
  <c r="L238" i="10"/>
  <c r="I238" i="10"/>
  <c r="F238" i="10"/>
  <c r="F237" i="10" s="1"/>
  <c r="N237" i="10"/>
  <c r="M237" i="10"/>
  <c r="M230" i="10" s="1"/>
  <c r="M229" i="10" s="1"/>
  <c r="K237" i="10"/>
  <c r="J237" i="10"/>
  <c r="I237" i="10"/>
  <c r="H237" i="10"/>
  <c r="G237" i="10"/>
  <c r="E237" i="10"/>
  <c r="E230" i="10" s="1"/>
  <c r="E229" i="10" s="1"/>
  <c r="D237" i="10"/>
  <c r="O236" i="10"/>
  <c r="L236" i="10"/>
  <c r="C236" i="10" s="1"/>
  <c r="I236" i="10"/>
  <c r="F236" i="10"/>
  <c r="O235" i="10"/>
  <c r="O234" i="10" s="1"/>
  <c r="L235" i="10"/>
  <c r="I235" i="10"/>
  <c r="F235" i="10"/>
  <c r="C235" i="10"/>
  <c r="N234" i="10"/>
  <c r="M234" i="10"/>
  <c r="L234" i="10"/>
  <c r="C234" i="10" s="1"/>
  <c r="K234" i="10"/>
  <c r="J234" i="10"/>
  <c r="I234" i="10"/>
  <c r="H234" i="10"/>
  <c r="G234" i="10"/>
  <c r="F234" i="10"/>
  <c r="E234" i="10"/>
  <c r="D234" i="10"/>
  <c r="O233" i="10"/>
  <c r="L233" i="10"/>
  <c r="I233" i="10"/>
  <c r="I232" i="10" s="1"/>
  <c r="I230" i="10" s="1"/>
  <c r="F233" i="10"/>
  <c r="C233" i="10" s="1"/>
  <c r="O232" i="10"/>
  <c r="N232" i="10"/>
  <c r="N230" i="10" s="1"/>
  <c r="N229" i="10" s="1"/>
  <c r="M232" i="10"/>
  <c r="L232" i="10"/>
  <c r="K232" i="10"/>
  <c r="J232" i="10"/>
  <c r="J230" i="10" s="1"/>
  <c r="J229" i="10" s="1"/>
  <c r="H232" i="10"/>
  <c r="G232" i="10"/>
  <c r="F232" i="10"/>
  <c r="E232" i="10"/>
  <c r="D232" i="10"/>
  <c r="O231" i="10"/>
  <c r="O230" i="10" s="1"/>
  <c r="O229" i="10" s="1"/>
  <c r="L231" i="10"/>
  <c r="I231" i="10"/>
  <c r="F231" i="10"/>
  <c r="C231" i="10"/>
  <c r="K230" i="10"/>
  <c r="H230" i="10"/>
  <c r="H229" i="10" s="1"/>
  <c r="G230" i="10"/>
  <c r="D230" i="10"/>
  <c r="D229" i="10" s="1"/>
  <c r="O228" i="10"/>
  <c r="L228" i="10"/>
  <c r="I228" i="10"/>
  <c r="F228" i="10"/>
  <c r="C228" i="10" s="1"/>
  <c r="O227" i="10"/>
  <c r="O226" i="10" s="1"/>
  <c r="L227" i="10"/>
  <c r="I227" i="10"/>
  <c r="F227" i="10"/>
  <c r="C227" i="10"/>
  <c r="N226" i="10"/>
  <c r="M226" i="10"/>
  <c r="L226" i="10"/>
  <c r="C226" i="10" s="1"/>
  <c r="K226" i="10"/>
  <c r="J226" i="10"/>
  <c r="I226" i="10"/>
  <c r="H226" i="10"/>
  <c r="G226" i="10"/>
  <c r="F226" i="10"/>
  <c r="E226" i="10"/>
  <c r="D226" i="10"/>
  <c r="O225" i="10"/>
  <c r="L225" i="10"/>
  <c r="I225" i="10"/>
  <c r="F225" i="10"/>
  <c r="C225" i="10" s="1"/>
  <c r="E225" i="10"/>
  <c r="O224" i="10"/>
  <c r="L224" i="10"/>
  <c r="I224" i="10"/>
  <c r="F224" i="10"/>
  <c r="C224" i="10"/>
  <c r="O223" i="10"/>
  <c r="L223" i="10"/>
  <c r="I223" i="10"/>
  <c r="F223" i="10"/>
  <c r="C223" i="10" s="1"/>
  <c r="O222" i="10"/>
  <c r="L222" i="10"/>
  <c r="I222" i="10"/>
  <c r="F222" i="10"/>
  <c r="C222" i="10" s="1"/>
  <c r="O221" i="10"/>
  <c r="L221" i="10"/>
  <c r="C221" i="10" s="1"/>
  <c r="I221" i="10"/>
  <c r="F221" i="10"/>
  <c r="O220" i="10"/>
  <c r="L220" i="10"/>
  <c r="I220" i="10"/>
  <c r="F220" i="10"/>
  <c r="C220" i="10"/>
  <c r="O219" i="10"/>
  <c r="L219" i="10"/>
  <c r="I219" i="10"/>
  <c r="F219" i="10"/>
  <c r="C219" i="10" s="1"/>
  <c r="O218" i="10"/>
  <c r="L218" i="10"/>
  <c r="I218" i="10"/>
  <c r="I215" i="10" s="1"/>
  <c r="F218" i="10"/>
  <c r="C218" i="10" s="1"/>
  <c r="O217" i="10"/>
  <c r="L217" i="10"/>
  <c r="C217" i="10" s="1"/>
  <c r="I217" i="10"/>
  <c r="F217" i="10"/>
  <c r="O216" i="10"/>
  <c r="O215" i="10" s="1"/>
  <c r="L216" i="10"/>
  <c r="I216" i="10"/>
  <c r="F216" i="10"/>
  <c r="C216" i="10"/>
  <c r="N215" i="10"/>
  <c r="M215" i="10"/>
  <c r="L215" i="10"/>
  <c r="K215" i="10"/>
  <c r="J215" i="10"/>
  <c r="H215" i="10"/>
  <c r="G215" i="10"/>
  <c r="E215" i="10"/>
  <c r="D215" i="10"/>
  <c r="O214" i="10"/>
  <c r="L214" i="10"/>
  <c r="I214" i="10"/>
  <c r="F214" i="10"/>
  <c r="C214" i="10" s="1"/>
  <c r="O213" i="10"/>
  <c r="L213" i="10"/>
  <c r="I213" i="10"/>
  <c r="F213" i="10"/>
  <c r="C213" i="10" s="1"/>
  <c r="O212" i="10"/>
  <c r="L212" i="10"/>
  <c r="I212" i="10"/>
  <c r="F212" i="10"/>
  <c r="C212" i="10"/>
  <c r="O211" i="10"/>
  <c r="L211" i="10"/>
  <c r="I211" i="10"/>
  <c r="F211" i="10"/>
  <c r="C211" i="10" s="1"/>
  <c r="O210" i="10"/>
  <c r="L210" i="10"/>
  <c r="I210" i="10"/>
  <c r="C210" i="10" s="1"/>
  <c r="F210" i="10"/>
  <c r="O209" i="10"/>
  <c r="L209" i="10"/>
  <c r="I209" i="10"/>
  <c r="F209" i="10"/>
  <c r="C209" i="10" s="1"/>
  <c r="O208" i="10"/>
  <c r="L208" i="10"/>
  <c r="I208" i="10"/>
  <c r="F208" i="10"/>
  <c r="C208" i="10"/>
  <c r="O207" i="10"/>
  <c r="L207" i="10"/>
  <c r="I207" i="10"/>
  <c r="F207" i="10"/>
  <c r="C207" i="10" s="1"/>
  <c r="O206" i="10"/>
  <c r="L206" i="10"/>
  <c r="I206" i="10"/>
  <c r="I204" i="10" s="1"/>
  <c r="I203" i="10" s="1"/>
  <c r="F206" i="10"/>
  <c r="C206" i="10" s="1"/>
  <c r="O205" i="10"/>
  <c r="L205" i="10"/>
  <c r="L204" i="10" s="1"/>
  <c r="L203" i="10" s="1"/>
  <c r="I205" i="10"/>
  <c r="F205" i="10"/>
  <c r="C205" i="10" s="1"/>
  <c r="O204" i="10"/>
  <c r="O203" i="10" s="1"/>
  <c r="N204" i="10"/>
  <c r="M204" i="10"/>
  <c r="K204" i="10"/>
  <c r="K203" i="10" s="1"/>
  <c r="K194" i="10" s="1"/>
  <c r="J204" i="10"/>
  <c r="H204" i="10"/>
  <c r="G204" i="10"/>
  <c r="G203" i="10" s="1"/>
  <c r="G194" i="10" s="1"/>
  <c r="E204" i="10"/>
  <c r="D204" i="10"/>
  <c r="N203" i="10"/>
  <c r="M203" i="10"/>
  <c r="J203" i="10"/>
  <c r="H203" i="10"/>
  <c r="E203" i="10"/>
  <c r="D203" i="10"/>
  <c r="O202" i="10"/>
  <c r="L202" i="10"/>
  <c r="I202" i="10"/>
  <c r="C202" i="10" s="1"/>
  <c r="F202" i="10"/>
  <c r="O201" i="10"/>
  <c r="L201" i="10"/>
  <c r="C201" i="10" s="1"/>
  <c r="I201" i="10"/>
  <c r="F201" i="10"/>
  <c r="O200" i="10"/>
  <c r="L200" i="10"/>
  <c r="I200" i="10"/>
  <c r="F200" i="10"/>
  <c r="C200" i="10"/>
  <c r="O199" i="10"/>
  <c r="L199" i="10"/>
  <c r="I199" i="10"/>
  <c r="F199" i="10"/>
  <c r="C199" i="10" s="1"/>
  <c r="O198" i="10"/>
  <c r="L198" i="10"/>
  <c r="I198" i="10"/>
  <c r="I197" i="10" s="1"/>
  <c r="I195" i="10" s="1"/>
  <c r="I194" i="10" s="1"/>
  <c r="F198" i="10"/>
  <c r="O197" i="10"/>
  <c r="N197" i="10"/>
  <c r="N195" i="10" s="1"/>
  <c r="N194" i="10" s="1"/>
  <c r="N193" i="10" s="1"/>
  <c r="N50" i="10" s="1"/>
  <c r="M197" i="10"/>
  <c r="L197" i="10"/>
  <c r="K197" i="10"/>
  <c r="J197" i="10"/>
  <c r="J195" i="10" s="1"/>
  <c r="J194" i="10" s="1"/>
  <c r="J193" i="10" s="1"/>
  <c r="J50" i="10" s="1"/>
  <c r="H197" i="10"/>
  <c r="G197" i="10"/>
  <c r="F197" i="10"/>
  <c r="C197" i="10" s="1"/>
  <c r="E197" i="10"/>
  <c r="D197" i="10"/>
  <c r="O196" i="10"/>
  <c r="O195" i="10" s="1"/>
  <c r="L196" i="10"/>
  <c r="I196" i="10"/>
  <c r="F196" i="10"/>
  <c r="C196" i="10"/>
  <c r="M195" i="10"/>
  <c r="L195" i="10"/>
  <c r="L194" i="10" s="1"/>
  <c r="K195" i="10"/>
  <c r="H195" i="10"/>
  <c r="H194" i="10" s="1"/>
  <c r="H193" i="10" s="1"/>
  <c r="G195" i="10"/>
  <c r="E195" i="10"/>
  <c r="D195" i="10"/>
  <c r="D194" i="10" s="1"/>
  <c r="M194" i="10"/>
  <c r="M193" i="10" s="1"/>
  <c r="M50" i="10" s="1"/>
  <c r="E194" i="10"/>
  <c r="E193" i="10" s="1"/>
  <c r="E50" i="10" s="1"/>
  <c r="O192" i="10"/>
  <c r="O191" i="10" s="1"/>
  <c r="O190" i="10" s="1"/>
  <c r="L192" i="10"/>
  <c r="I192" i="10"/>
  <c r="F192" i="10"/>
  <c r="C192" i="10"/>
  <c r="N191" i="10"/>
  <c r="M191" i="10"/>
  <c r="L191" i="10"/>
  <c r="L190" i="10" s="1"/>
  <c r="K191" i="10"/>
  <c r="J191" i="10"/>
  <c r="I191" i="10"/>
  <c r="H191" i="10"/>
  <c r="H190" i="10" s="1"/>
  <c r="G191" i="10"/>
  <c r="F191" i="10"/>
  <c r="E191" i="10"/>
  <c r="D191" i="10"/>
  <c r="D190" i="10" s="1"/>
  <c r="N190" i="10"/>
  <c r="M190" i="10"/>
  <c r="K190" i="10"/>
  <c r="J190" i="10"/>
  <c r="I190" i="10"/>
  <c r="G190" i="10"/>
  <c r="F190" i="10"/>
  <c r="E190" i="10"/>
  <c r="O189" i="10"/>
  <c r="L189" i="10"/>
  <c r="C189" i="10" s="1"/>
  <c r="I189" i="10"/>
  <c r="F189" i="10"/>
  <c r="O188" i="10"/>
  <c r="O187" i="10" s="1"/>
  <c r="O186" i="10" s="1"/>
  <c r="L188" i="10"/>
  <c r="I188" i="10"/>
  <c r="F188" i="10"/>
  <c r="C188" i="10"/>
  <c r="N187" i="10"/>
  <c r="M187" i="10"/>
  <c r="L187" i="10"/>
  <c r="C187" i="10" s="1"/>
  <c r="K187" i="10"/>
  <c r="J187" i="10"/>
  <c r="I187" i="10"/>
  <c r="H187" i="10"/>
  <c r="H186" i="10" s="1"/>
  <c r="H51" i="10" s="1"/>
  <c r="H50" i="10" s="1"/>
  <c r="G187" i="10"/>
  <c r="F187" i="10"/>
  <c r="E187" i="10"/>
  <c r="D187" i="10"/>
  <c r="D186" i="10" s="1"/>
  <c r="D51" i="10" s="1"/>
  <c r="N186" i="10"/>
  <c r="M186" i="10"/>
  <c r="K186" i="10"/>
  <c r="J186" i="10"/>
  <c r="I186" i="10"/>
  <c r="G186" i="10"/>
  <c r="F186" i="10"/>
  <c r="E186" i="10"/>
  <c r="O185" i="10"/>
  <c r="L185" i="10"/>
  <c r="C185" i="10" s="1"/>
  <c r="I185" i="10"/>
  <c r="F185" i="10"/>
  <c r="O184" i="10"/>
  <c r="O183" i="10" s="1"/>
  <c r="L184" i="10"/>
  <c r="I184" i="10"/>
  <c r="F184" i="10"/>
  <c r="F183" i="10" s="1"/>
  <c r="C183" i="10" s="1"/>
  <c r="C184" i="10"/>
  <c r="N183" i="10"/>
  <c r="M183" i="10"/>
  <c r="L183" i="10"/>
  <c r="K183" i="10"/>
  <c r="J183" i="10"/>
  <c r="I183" i="10"/>
  <c r="H183" i="10"/>
  <c r="G183" i="10"/>
  <c r="E183" i="10"/>
  <c r="D183" i="10"/>
  <c r="O182" i="10"/>
  <c r="L182" i="10"/>
  <c r="I182" i="10"/>
  <c r="F182" i="10"/>
  <c r="C182" i="10" s="1"/>
  <c r="O181" i="10"/>
  <c r="L181" i="10"/>
  <c r="L178" i="10" s="1"/>
  <c r="L173" i="10" s="1"/>
  <c r="L172" i="10" s="1"/>
  <c r="I181" i="10"/>
  <c r="C181" i="10" s="1"/>
  <c r="F181" i="10"/>
  <c r="O180" i="10"/>
  <c r="L180" i="10"/>
  <c r="I180" i="10"/>
  <c r="F180" i="10"/>
  <c r="C180" i="10"/>
  <c r="O179" i="10"/>
  <c r="O178" i="10" s="1"/>
  <c r="L179" i="10"/>
  <c r="I179" i="10"/>
  <c r="F179" i="10"/>
  <c r="F178" i="10" s="1"/>
  <c r="C178" i="10" s="1"/>
  <c r="N178" i="10"/>
  <c r="M178" i="10"/>
  <c r="K178" i="10"/>
  <c r="J178" i="10"/>
  <c r="I178" i="10"/>
  <c r="H178" i="10"/>
  <c r="G178" i="10"/>
  <c r="E178" i="10"/>
  <c r="D178" i="10"/>
  <c r="O177" i="10"/>
  <c r="L177" i="10"/>
  <c r="C177" i="10" s="1"/>
  <c r="I177" i="10"/>
  <c r="F177" i="10"/>
  <c r="O176" i="10"/>
  <c r="L176" i="10"/>
  <c r="I176" i="10"/>
  <c r="F176" i="10"/>
  <c r="C176" i="10"/>
  <c r="O175" i="10"/>
  <c r="O174" i="10" s="1"/>
  <c r="O173" i="10" s="1"/>
  <c r="O172" i="10" s="1"/>
  <c r="L175" i="10"/>
  <c r="I175" i="10"/>
  <c r="F175" i="10"/>
  <c r="F174" i="10" s="1"/>
  <c r="N174" i="10"/>
  <c r="M174" i="10"/>
  <c r="L174" i="10"/>
  <c r="K174" i="10"/>
  <c r="J174" i="10"/>
  <c r="I174" i="10"/>
  <c r="H174" i="10"/>
  <c r="G174" i="10"/>
  <c r="E174" i="10"/>
  <c r="D174" i="10"/>
  <c r="N173" i="10"/>
  <c r="M173" i="10"/>
  <c r="K173" i="10"/>
  <c r="J173" i="10"/>
  <c r="I173" i="10"/>
  <c r="H173" i="10"/>
  <c r="G173" i="10"/>
  <c r="E173" i="10"/>
  <c r="D173" i="10"/>
  <c r="N172" i="10"/>
  <c r="M172" i="10"/>
  <c r="K172" i="10"/>
  <c r="J172" i="10"/>
  <c r="I172" i="10"/>
  <c r="H172" i="10"/>
  <c r="G172" i="10"/>
  <c r="E172" i="10"/>
  <c r="D172" i="10"/>
  <c r="O171" i="10"/>
  <c r="L171" i="10"/>
  <c r="I171" i="10"/>
  <c r="F171" i="10"/>
  <c r="C171" i="10" s="1"/>
  <c r="O170" i="10"/>
  <c r="L170" i="10"/>
  <c r="I170" i="10"/>
  <c r="F170" i="10"/>
  <c r="C170" i="10" s="1"/>
  <c r="O169" i="10"/>
  <c r="L169" i="10"/>
  <c r="I169" i="10"/>
  <c r="F169" i="10"/>
  <c r="C169" i="10"/>
  <c r="O168" i="10"/>
  <c r="L168" i="10"/>
  <c r="I168" i="10"/>
  <c r="F168" i="10"/>
  <c r="C168" i="10" s="1"/>
  <c r="O167" i="10"/>
  <c r="L167" i="10"/>
  <c r="I167" i="10"/>
  <c r="F167" i="10"/>
  <c r="C167" i="10" s="1"/>
  <c r="O166" i="10"/>
  <c r="L166" i="10"/>
  <c r="I166" i="10"/>
  <c r="F166" i="10"/>
  <c r="C166" i="10" s="1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O163" i="10"/>
  <c r="L163" i="10"/>
  <c r="I163" i="10"/>
  <c r="F163" i="10"/>
  <c r="C163" i="10" s="1"/>
  <c r="O162" i="10"/>
  <c r="L162" i="10"/>
  <c r="I162" i="10"/>
  <c r="F162" i="10"/>
  <c r="C162" i="10" s="1"/>
  <c r="O161" i="10"/>
  <c r="L161" i="10"/>
  <c r="I161" i="10"/>
  <c r="F161" i="10"/>
  <c r="C161" i="10"/>
  <c r="O160" i="10"/>
  <c r="L160" i="10"/>
  <c r="I160" i="10"/>
  <c r="F160" i="10"/>
  <c r="C160" i="10" s="1"/>
  <c r="O159" i="10"/>
  <c r="N159" i="10"/>
  <c r="M159" i="10"/>
  <c r="L159" i="10"/>
  <c r="K159" i="10"/>
  <c r="J159" i="10"/>
  <c r="I159" i="10"/>
  <c r="H159" i="10"/>
  <c r="G159" i="10"/>
  <c r="E159" i="10"/>
  <c r="D159" i="10"/>
  <c r="O158" i="10"/>
  <c r="L158" i="10"/>
  <c r="I158" i="10"/>
  <c r="F158" i="10"/>
  <c r="C158" i="10" s="1"/>
  <c r="O157" i="10"/>
  <c r="L157" i="10"/>
  <c r="I157" i="10"/>
  <c r="F157" i="10"/>
  <c r="C157" i="10"/>
  <c r="O156" i="10"/>
  <c r="L156" i="10"/>
  <c r="I156" i="10"/>
  <c r="F156" i="10"/>
  <c r="C156" i="10" s="1"/>
  <c r="O155" i="10"/>
  <c r="L155" i="10"/>
  <c r="I155" i="10"/>
  <c r="F155" i="10"/>
  <c r="C155" i="10"/>
  <c r="O154" i="10"/>
  <c r="L154" i="10"/>
  <c r="I154" i="10"/>
  <c r="F154" i="10"/>
  <c r="C154" i="10" s="1"/>
  <c r="O153" i="10"/>
  <c r="L153" i="10"/>
  <c r="I153" i="10"/>
  <c r="C153" i="10" s="1"/>
  <c r="F153" i="10"/>
  <c r="O152" i="10"/>
  <c r="L152" i="10"/>
  <c r="I152" i="10"/>
  <c r="F152" i="10"/>
  <c r="C152" i="10" s="1"/>
  <c r="O151" i="10"/>
  <c r="O150" i="10" s="1"/>
  <c r="L151" i="10"/>
  <c r="I151" i="10"/>
  <c r="I150" i="10" s="1"/>
  <c r="F151" i="10"/>
  <c r="C151" i="10"/>
  <c r="N150" i="10"/>
  <c r="M150" i="10"/>
  <c r="L150" i="10"/>
  <c r="K150" i="10"/>
  <c r="J150" i="10"/>
  <c r="H150" i="10"/>
  <c r="G150" i="10"/>
  <c r="F150" i="10"/>
  <c r="C150" i="10" s="1"/>
  <c r="E150" i="10"/>
  <c r="D150" i="10"/>
  <c r="O149" i="10"/>
  <c r="L149" i="10"/>
  <c r="I149" i="10"/>
  <c r="C149" i="10" s="1"/>
  <c r="F149" i="10"/>
  <c r="O148" i="10"/>
  <c r="L148" i="10"/>
  <c r="I148" i="10"/>
  <c r="F148" i="10"/>
  <c r="C148" i="10" s="1"/>
  <c r="O147" i="10"/>
  <c r="L147" i="10"/>
  <c r="I147" i="10"/>
  <c r="F147" i="10"/>
  <c r="C147" i="10"/>
  <c r="O146" i="10"/>
  <c r="L146" i="10"/>
  <c r="I146" i="10"/>
  <c r="F146" i="10"/>
  <c r="C146" i="10" s="1"/>
  <c r="O145" i="10"/>
  <c r="L145" i="10"/>
  <c r="I145" i="10"/>
  <c r="C145" i="10" s="1"/>
  <c r="F145" i="10"/>
  <c r="O144" i="10"/>
  <c r="L144" i="10"/>
  <c r="L143" i="10" s="1"/>
  <c r="I144" i="10"/>
  <c r="F144" i="10"/>
  <c r="C144" i="10" s="1"/>
  <c r="O143" i="10"/>
  <c r="N143" i="10"/>
  <c r="M143" i="10"/>
  <c r="K143" i="10"/>
  <c r="J143" i="10"/>
  <c r="I143" i="10"/>
  <c r="H143" i="10"/>
  <c r="G143" i="10"/>
  <c r="F143" i="10"/>
  <c r="E143" i="10"/>
  <c r="D143" i="10"/>
  <c r="O142" i="10"/>
  <c r="L142" i="10"/>
  <c r="I142" i="10"/>
  <c r="F142" i="10"/>
  <c r="C142" i="10" s="1"/>
  <c r="O141" i="10"/>
  <c r="O140" i="10" s="1"/>
  <c r="L141" i="10"/>
  <c r="I141" i="10"/>
  <c r="C141" i="10" s="1"/>
  <c r="F141" i="10"/>
  <c r="N140" i="10"/>
  <c r="M140" i="10"/>
  <c r="L140" i="10"/>
  <c r="K140" i="10"/>
  <c r="J140" i="10"/>
  <c r="H140" i="10"/>
  <c r="G140" i="10"/>
  <c r="F140" i="10"/>
  <c r="E140" i="10"/>
  <c r="D140" i="10"/>
  <c r="O139" i="10"/>
  <c r="L139" i="10"/>
  <c r="I139" i="10"/>
  <c r="F139" i="10"/>
  <c r="C139" i="10"/>
  <c r="O138" i="10"/>
  <c r="L138" i="10"/>
  <c r="I138" i="10"/>
  <c r="F138" i="10"/>
  <c r="C138" i="10" s="1"/>
  <c r="O137" i="10"/>
  <c r="L137" i="10"/>
  <c r="I137" i="10"/>
  <c r="C137" i="10" s="1"/>
  <c r="F137" i="10"/>
  <c r="O136" i="10"/>
  <c r="L136" i="10"/>
  <c r="I136" i="10"/>
  <c r="F136" i="10"/>
  <c r="C136" i="10" s="1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O134" i="10"/>
  <c r="L134" i="10"/>
  <c r="I134" i="10"/>
  <c r="F134" i="10"/>
  <c r="C134" i="10" s="1"/>
  <c r="O133" i="10"/>
  <c r="L133" i="10"/>
  <c r="I133" i="10"/>
  <c r="F133" i="10"/>
  <c r="C133" i="10" s="1"/>
  <c r="O132" i="10"/>
  <c r="L132" i="10"/>
  <c r="I132" i="10"/>
  <c r="F132" i="10"/>
  <c r="C132" i="10" s="1"/>
  <c r="O131" i="10"/>
  <c r="L131" i="10"/>
  <c r="I131" i="10"/>
  <c r="I130" i="10" s="1"/>
  <c r="F131" i="10"/>
  <c r="C131" i="10"/>
  <c r="O130" i="10"/>
  <c r="N130" i="10"/>
  <c r="M130" i="10"/>
  <c r="L130" i="10"/>
  <c r="K130" i="10"/>
  <c r="J130" i="10"/>
  <c r="H130" i="10"/>
  <c r="G130" i="10"/>
  <c r="F130" i="10"/>
  <c r="E130" i="10"/>
  <c r="D130" i="10"/>
  <c r="N129" i="10"/>
  <c r="M129" i="10"/>
  <c r="K129" i="10"/>
  <c r="J129" i="10"/>
  <c r="H129" i="10"/>
  <c r="G129" i="10"/>
  <c r="E129" i="10"/>
  <c r="D129" i="10"/>
  <c r="O128" i="10"/>
  <c r="L128" i="10"/>
  <c r="L127" i="10" s="1"/>
  <c r="C127" i="10" s="1"/>
  <c r="I128" i="10"/>
  <c r="F128" i="10"/>
  <c r="C128" i="10" s="1"/>
  <c r="O127" i="10"/>
  <c r="N127" i="10"/>
  <c r="M127" i="10"/>
  <c r="K127" i="10"/>
  <c r="J127" i="10"/>
  <c r="I127" i="10"/>
  <c r="H127" i="10"/>
  <c r="G127" i="10"/>
  <c r="F127" i="10"/>
  <c r="E127" i="10"/>
  <c r="D127" i="10"/>
  <c r="O126" i="10"/>
  <c r="L126" i="10"/>
  <c r="I126" i="10"/>
  <c r="F126" i="10"/>
  <c r="C126" i="10" s="1"/>
  <c r="O125" i="10"/>
  <c r="L125" i="10"/>
  <c r="I125" i="10"/>
  <c r="F125" i="10"/>
  <c r="C125" i="10"/>
  <c r="O124" i="10"/>
  <c r="L124" i="10"/>
  <c r="I124" i="10"/>
  <c r="F124" i="10"/>
  <c r="C124" i="10" s="1"/>
  <c r="O123" i="10"/>
  <c r="L123" i="10"/>
  <c r="I123" i="10"/>
  <c r="F123" i="10"/>
  <c r="C123" i="10"/>
  <c r="O122" i="10"/>
  <c r="L122" i="10"/>
  <c r="I122" i="10"/>
  <c r="F122" i="10"/>
  <c r="F121" i="10" s="1"/>
  <c r="C121" i="10" s="1"/>
  <c r="O121" i="10"/>
  <c r="N121" i="10"/>
  <c r="M121" i="10"/>
  <c r="L121" i="10"/>
  <c r="K121" i="10"/>
  <c r="J121" i="10"/>
  <c r="I121" i="10"/>
  <c r="H121" i="10"/>
  <c r="G121" i="10"/>
  <c r="E121" i="10"/>
  <c r="D121" i="10"/>
  <c r="O120" i="10"/>
  <c r="L120" i="10"/>
  <c r="I120" i="10"/>
  <c r="F120" i="10"/>
  <c r="C120" i="10" s="1"/>
  <c r="O119" i="10"/>
  <c r="L119" i="10"/>
  <c r="I119" i="10"/>
  <c r="F119" i="10"/>
  <c r="C119" i="10"/>
  <c r="O118" i="10"/>
  <c r="L118" i="10"/>
  <c r="I118" i="10"/>
  <c r="F118" i="10"/>
  <c r="C118" i="10" s="1"/>
  <c r="O117" i="10"/>
  <c r="L117" i="10"/>
  <c r="I117" i="10"/>
  <c r="F117" i="10"/>
  <c r="C117" i="10" s="1"/>
  <c r="O116" i="10"/>
  <c r="L116" i="10"/>
  <c r="L115" i="10" s="1"/>
  <c r="C115" i="10" s="1"/>
  <c r="I116" i="10"/>
  <c r="F116" i="10"/>
  <c r="C116" i="10" s="1"/>
  <c r="O115" i="10"/>
  <c r="N115" i="10"/>
  <c r="M115" i="10"/>
  <c r="K115" i="10"/>
  <c r="J115" i="10"/>
  <c r="I115" i="10"/>
  <c r="H115" i="10"/>
  <c r="G115" i="10"/>
  <c r="F115" i="10"/>
  <c r="E115" i="10"/>
  <c r="D115" i="10"/>
  <c r="O114" i="10"/>
  <c r="L114" i="10"/>
  <c r="I114" i="10"/>
  <c r="F114" i="10"/>
  <c r="C114" i="10" s="1"/>
  <c r="O113" i="10"/>
  <c r="L113" i="10"/>
  <c r="I113" i="10"/>
  <c r="F113" i="10"/>
  <c r="C113" i="10" s="1"/>
  <c r="O112" i="10"/>
  <c r="L112" i="10"/>
  <c r="L111" i="10" s="1"/>
  <c r="I112" i="10"/>
  <c r="F112" i="10"/>
  <c r="C112" i="10" s="1"/>
  <c r="O111" i="10"/>
  <c r="N111" i="10"/>
  <c r="M111" i="10"/>
  <c r="K111" i="10"/>
  <c r="J111" i="10"/>
  <c r="I111" i="10"/>
  <c r="H111" i="10"/>
  <c r="G111" i="10"/>
  <c r="F111" i="10"/>
  <c r="E111" i="10"/>
  <c r="D111" i="10"/>
  <c r="O110" i="10"/>
  <c r="L110" i="10"/>
  <c r="I110" i="10"/>
  <c r="F110" i="10"/>
  <c r="C110" i="10" s="1"/>
  <c r="O109" i="10"/>
  <c r="L109" i="10"/>
  <c r="I109" i="10"/>
  <c r="F109" i="10"/>
  <c r="C109" i="10" s="1"/>
  <c r="O108" i="10"/>
  <c r="L108" i="10"/>
  <c r="I108" i="10"/>
  <c r="F108" i="10"/>
  <c r="C108" i="10" s="1"/>
  <c r="O107" i="10"/>
  <c r="L107" i="10"/>
  <c r="I107" i="10"/>
  <c r="F107" i="10"/>
  <c r="C107" i="10"/>
  <c r="O106" i="10"/>
  <c r="L106" i="10"/>
  <c r="I106" i="10"/>
  <c r="F106" i="10"/>
  <c r="C106" i="10" s="1"/>
  <c r="O105" i="10"/>
  <c r="L105" i="10"/>
  <c r="I105" i="10"/>
  <c r="F105" i="10"/>
  <c r="C105" i="10" s="1"/>
  <c r="O104" i="10"/>
  <c r="L104" i="10"/>
  <c r="I104" i="10"/>
  <c r="F104" i="10"/>
  <c r="C104" i="10" s="1"/>
  <c r="O103" i="10"/>
  <c r="O102" i="10" s="1"/>
  <c r="L103" i="10"/>
  <c r="I103" i="10"/>
  <c r="E103" i="10"/>
  <c r="F103" i="10" s="1"/>
  <c r="N102" i="10"/>
  <c r="M102" i="10"/>
  <c r="L102" i="10"/>
  <c r="K102" i="10"/>
  <c r="J102" i="10"/>
  <c r="I102" i="10"/>
  <c r="H102" i="10"/>
  <c r="G102" i="10"/>
  <c r="E102" i="10"/>
  <c r="D102" i="10"/>
  <c r="O101" i="10"/>
  <c r="L101" i="10"/>
  <c r="C101" i="10" s="1"/>
  <c r="I101" i="10"/>
  <c r="F101" i="10"/>
  <c r="O100" i="10"/>
  <c r="L100" i="10"/>
  <c r="I100" i="10"/>
  <c r="F100" i="10"/>
  <c r="C100" i="10"/>
  <c r="O99" i="10"/>
  <c r="L99" i="10"/>
  <c r="I99" i="10"/>
  <c r="F99" i="10"/>
  <c r="C99" i="10" s="1"/>
  <c r="O98" i="10"/>
  <c r="L98" i="10"/>
  <c r="I98" i="10"/>
  <c r="F98" i="10"/>
  <c r="C98" i="10" s="1"/>
  <c r="O97" i="10"/>
  <c r="L97" i="10"/>
  <c r="C97" i="10" s="1"/>
  <c r="I97" i="10"/>
  <c r="F97" i="10"/>
  <c r="O96" i="10"/>
  <c r="L96" i="10"/>
  <c r="I96" i="10"/>
  <c r="F96" i="10"/>
  <c r="C96" i="10"/>
  <c r="O95" i="10"/>
  <c r="O94" i="10" s="1"/>
  <c r="O82" i="10" s="1"/>
  <c r="L95" i="10"/>
  <c r="I95" i="10"/>
  <c r="F95" i="10"/>
  <c r="C95" i="10" s="1"/>
  <c r="N94" i="10"/>
  <c r="M94" i="10"/>
  <c r="L94" i="10"/>
  <c r="K94" i="10"/>
  <c r="J94" i="10"/>
  <c r="I94" i="10"/>
  <c r="H94" i="10"/>
  <c r="G94" i="10"/>
  <c r="F94" i="10"/>
  <c r="C94" i="10" s="1"/>
  <c r="E94" i="10"/>
  <c r="D94" i="10"/>
  <c r="O93" i="10"/>
  <c r="L93" i="10"/>
  <c r="I93" i="10"/>
  <c r="F93" i="10"/>
  <c r="C93" i="10"/>
  <c r="O92" i="10"/>
  <c r="L92" i="10"/>
  <c r="I92" i="10"/>
  <c r="F92" i="10"/>
  <c r="C92" i="10"/>
  <c r="O91" i="10"/>
  <c r="L91" i="10"/>
  <c r="I91" i="10"/>
  <c r="F91" i="10"/>
  <c r="C91" i="10" s="1"/>
  <c r="O90" i="10"/>
  <c r="L90" i="10"/>
  <c r="I90" i="10"/>
  <c r="F90" i="10"/>
  <c r="C90" i="10" s="1"/>
  <c r="O89" i="10"/>
  <c r="L89" i="10"/>
  <c r="I89" i="10"/>
  <c r="F89" i="10"/>
  <c r="C89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O87" i="10"/>
  <c r="L87" i="10"/>
  <c r="I87" i="10"/>
  <c r="F87" i="10"/>
  <c r="C87" i="10" s="1"/>
  <c r="O86" i="10"/>
  <c r="L86" i="10"/>
  <c r="I86" i="10"/>
  <c r="F86" i="10"/>
  <c r="C86" i="10" s="1"/>
  <c r="O85" i="10"/>
  <c r="L85" i="10"/>
  <c r="I85" i="10"/>
  <c r="F85" i="10"/>
  <c r="C85" i="10"/>
  <c r="O84" i="10"/>
  <c r="L84" i="10"/>
  <c r="I84" i="10"/>
  <c r="F84" i="10"/>
  <c r="F83" i="10" s="1"/>
  <c r="O83" i="10"/>
  <c r="N83" i="10"/>
  <c r="M83" i="10"/>
  <c r="L83" i="10"/>
  <c r="K83" i="10"/>
  <c r="J83" i="10"/>
  <c r="I83" i="10"/>
  <c r="H83" i="10"/>
  <c r="G83" i="10"/>
  <c r="E83" i="10"/>
  <c r="D83" i="10"/>
  <c r="N82" i="10"/>
  <c r="M82" i="10"/>
  <c r="K82" i="10"/>
  <c r="J82" i="10"/>
  <c r="I82" i="10"/>
  <c r="H82" i="10"/>
  <c r="G82" i="10"/>
  <c r="E82" i="10"/>
  <c r="D82" i="10"/>
  <c r="O81" i="10"/>
  <c r="L81" i="10"/>
  <c r="C81" i="10" s="1"/>
  <c r="I81" i="10"/>
  <c r="F81" i="10"/>
  <c r="O80" i="10"/>
  <c r="O79" i="10" s="1"/>
  <c r="L80" i="10"/>
  <c r="I80" i="10"/>
  <c r="F80" i="10"/>
  <c r="C80" i="10"/>
  <c r="N79" i="10"/>
  <c r="M79" i="10"/>
  <c r="L79" i="10"/>
  <c r="K79" i="10"/>
  <c r="J79" i="10"/>
  <c r="I79" i="10"/>
  <c r="H79" i="10"/>
  <c r="G79" i="10"/>
  <c r="F79" i="10"/>
  <c r="E79" i="10"/>
  <c r="D79" i="10"/>
  <c r="O78" i="10"/>
  <c r="L78" i="10"/>
  <c r="I78" i="10"/>
  <c r="F78" i="10"/>
  <c r="C78" i="10" s="1"/>
  <c r="O77" i="10"/>
  <c r="L77" i="10"/>
  <c r="L76" i="10" s="1"/>
  <c r="L75" i="10" s="1"/>
  <c r="I77" i="10"/>
  <c r="I76" i="10" s="1"/>
  <c r="F77" i="10"/>
  <c r="O76" i="10"/>
  <c r="N76" i="10"/>
  <c r="M76" i="10"/>
  <c r="K76" i="10"/>
  <c r="J76" i="10"/>
  <c r="H76" i="10"/>
  <c r="G76" i="10"/>
  <c r="F76" i="10"/>
  <c r="E76" i="10"/>
  <c r="D76" i="10"/>
  <c r="N75" i="10"/>
  <c r="M75" i="10"/>
  <c r="K75" i="10"/>
  <c r="J75" i="10"/>
  <c r="H75" i="10"/>
  <c r="G75" i="10"/>
  <c r="F75" i="10"/>
  <c r="E75" i="10"/>
  <c r="D75" i="10"/>
  <c r="N74" i="10"/>
  <c r="M74" i="10"/>
  <c r="K74" i="10"/>
  <c r="J74" i="10"/>
  <c r="H74" i="10"/>
  <c r="G74" i="10"/>
  <c r="E74" i="10"/>
  <c r="D74" i="10"/>
  <c r="O73" i="10"/>
  <c r="L73" i="10"/>
  <c r="I73" i="10"/>
  <c r="C73" i="10" s="1"/>
  <c r="F73" i="10"/>
  <c r="O72" i="10"/>
  <c r="L72" i="10"/>
  <c r="I72" i="10"/>
  <c r="F72" i="10"/>
  <c r="C72" i="10"/>
  <c r="O71" i="10"/>
  <c r="L71" i="10"/>
  <c r="I71" i="10"/>
  <c r="F71" i="10"/>
  <c r="C71" i="10" s="1"/>
  <c r="O70" i="10"/>
  <c r="L70" i="10"/>
  <c r="I70" i="10"/>
  <c r="F70" i="10"/>
  <c r="C70" i="10"/>
  <c r="O69" i="10"/>
  <c r="L69" i="10"/>
  <c r="I69" i="10"/>
  <c r="F69" i="10"/>
  <c r="C69" i="10" s="1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O67" i="10"/>
  <c r="L67" i="10"/>
  <c r="I67" i="10"/>
  <c r="F67" i="10"/>
  <c r="C67" i="10" s="1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O65" i="10"/>
  <c r="L65" i="10"/>
  <c r="I65" i="10"/>
  <c r="F65" i="10"/>
  <c r="C65" i="10" s="1"/>
  <c r="O64" i="10"/>
  <c r="L64" i="10"/>
  <c r="I64" i="10"/>
  <c r="F64" i="10"/>
  <c r="C64" i="10" s="1"/>
  <c r="O63" i="10"/>
  <c r="L63" i="10"/>
  <c r="I63" i="10"/>
  <c r="F63" i="10"/>
  <c r="C63" i="10" s="1"/>
  <c r="O62" i="10"/>
  <c r="L62" i="10"/>
  <c r="I62" i="10"/>
  <c r="F62" i="10"/>
  <c r="C62" i="10"/>
  <c r="O61" i="10"/>
  <c r="L61" i="10"/>
  <c r="I61" i="10"/>
  <c r="F61" i="10"/>
  <c r="C61" i="10" s="1"/>
  <c r="O60" i="10"/>
  <c r="L60" i="10"/>
  <c r="I60" i="10"/>
  <c r="F60" i="10"/>
  <c r="C60" i="10" s="1"/>
  <c r="O59" i="10"/>
  <c r="L59" i="10"/>
  <c r="I59" i="10"/>
  <c r="F59" i="10"/>
  <c r="C59" i="10" s="1"/>
  <c r="O58" i="10"/>
  <c r="L58" i="10"/>
  <c r="I58" i="10"/>
  <c r="F58" i="10"/>
  <c r="C58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O56" i="10"/>
  <c r="L56" i="10"/>
  <c r="I56" i="10"/>
  <c r="F56" i="10"/>
  <c r="C56" i="10" s="1"/>
  <c r="O55" i="10"/>
  <c r="L55" i="10"/>
  <c r="L54" i="10" s="1"/>
  <c r="I55" i="10"/>
  <c r="F55" i="10"/>
  <c r="C55" i="10" s="1"/>
  <c r="O54" i="10"/>
  <c r="N54" i="10"/>
  <c r="M54" i="10"/>
  <c r="K54" i="10"/>
  <c r="J54" i="10"/>
  <c r="I54" i="10"/>
  <c r="H54" i="10"/>
  <c r="G54" i="10"/>
  <c r="F54" i="10"/>
  <c r="E54" i="10"/>
  <c r="D54" i="10"/>
  <c r="O53" i="10"/>
  <c r="N53" i="10"/>
  <c r="M53" i="10"/>
  <c r="K53" i="10"/>
  <c r="J53" i="10"/>
  <c r="I53" i="10"/>
  <c r="H53" i="10"/>
  <c r="G53" i="10"/>
  <c r="F53" i="10"/>
  <c r="E53" i="10"/>
  <c r="D53" i="10"/>
  <c r="O52" i="10"/>
  <c r="N52" i="10"/>
  <c r="M52" i="10"/>
  <c r="K52" i="10"/>
  <c r="J52" i="10"/>
  <c r="I52" i="10"/>
  <c r="H52" i="10"/>
  <c r="G52" i="10"/>
  <c r="F52" i="10"/>
  <c r="E52" i="10"/>
  <c r="D52" i="10"/>
  <c r="N51" i="10"/>
  <c r="M51" i="10"/>
  <c r="K51" i="10"/>
  <c r="J51" i="10"/>
  <c r="G51" i="10"/>
  <c r="E51" i="10"/>
  <c r="O46" i="10"/>
  <c r="C46" i="10" s="1"/>
  <c r="O45" i="10"/>
  <c r="C45" i="10" s="1"/>
  <c r="O44" i="10"/>
  <c r="N44" i="10"/>
  <c r="M44" i="10"/>
  <c r="C44" i="10"/>
  <c r="L43" i="10"/>
  <c r="I43" i="10"/>
  <c r="F43" i="10"/>
  <c r="C43" i="10"/>
  <c r="L42" i="10"/>
  <c r="K42" i="10"/>
  <c r="J42" i="10"/>
  <c r="I42" i="10"/>
  <c r="H42" i="10"/>
  <c r="G42" i="10"/>
  <c r="F42" i="10"/>
  <c r="E42" i="10"/>
  <c r="D42" i="10"/>
  <c r="C42" i="10"/>
  <c r="F41" i="10"/>
  <c r="C41" i="10"/>
  <c r="L40" i="10"/>
  <c r="C40" i="10"/>
  <c r="L39" i="10"/>
  <c r="C39" i="10"/>
  <c r="L38" i="10"/>
  <c r="C38" i="10"/>
  <c r="L37" i="10"/>
  <c r="C37" i="10"/>
  <c r="L36" i="10"/>
  <c r="K36" i="10"/>
  <c r="J36" i="10"/>
  <c r="C36" i="10"/>
  <c r="L35" i="10"/>
  <c r="C35" i="10"/>
  <c r="L34" i="10"/>
  <c r="L33" i="10" s="1"/>
  <c r="C33" i="10" s="1"/>
  <c r="C34" i="10"/>
  <c r="K33" i="10"/>
  <c r="J33" i="10"/>
  <c r="L32" i="10"/>
  <c r="C32" i="10" s="1"/>
  <c r="L31" i="10"/>
  <c r="C31" i="10" s="1"/>
  <c r="K31" i="10"/>
  <c r="J31" i="10"/>
  <c r="L30" i="10"/>
  <c r="C30" i="10"/>
  <c r="L29" i="10"/>
  <c r="C29" i="10" s="1"/>
  <c r="L28" i="10"/>
  <c r="L27" i="10" s="1"/>
  <c r="C28" i="10"/>
  <c r="K27" i="10"/>
  <c r="J27" i="10"/>
  <c r="K26" i="10"/>
  <c r="J26" i="10"/>
  <c r="F25" i="10"/>
  <c r="C25" i="10"/>
  <c r="E24" i="10"/>
  <c r="D24" i="10"/>
  <c r="F24" i="10" s="1"/>
  <c r="O23" i="10"/>
  <c r="L23" i="10"/>
  <c r="I23" i="10"/>
  <c r="F23" i="10"/>
  <c r="C23" i="10" s="1"/>
  <c r="O22" i="10"/>
  <c r="L22" i="10"/>
  <c r="I22" i="10"/>
  <c r="F22" i="10"/>
  <c r="C22" i="10" s="1"/>
  <c r="O21" i="10"/>
  <c r="O287" i="10" s="1"/>
  <c r="N21" i="10"/>
  <c r="N287" i="10" s="1"/>
  <c r="N286" i="10" s="1"/>
  <c r="M21" i="10"/>
  <c r="M287" i="10" s="1"/>
  <c r="M286" i="10" s="1"/>
  <c r="L21" i="10"/>
  <c r="L287" i="10" s="1"/>
  <c r="K21" i="10"/>
  <c r="K287" i="10" s="1"/>
  <c r="K286" i="10" s="1"/>
  <c r="J21" i="10"/>
  <c r="J287" i="10" s="1"/>
  <c r="J286" i="10" s="1"/>
  <c r="I21" i="10"/>
  <c r="I287" i="10" s="1"/>
  <c r="I286" i="10" s="1"/>
  <c r="H21" i="10"/>
  <c r="H287" i="10" s="1"/>
  <c r="H286" i="10" s="1"/>
  <c r="G21" i="10"/>
  <c r="G287" i="10" s="1"/>
  <c r="G286" i="10" s="1"/>
  <c r="F21" i="10"/>
  <c r="F287" i="10" s="1"/>
  <c r="E21" i="10"/>
  <c r="E287" i="10" s="1"/>
  <c r="E286" i="10" s="1"/>
  <c r="D21" i="10"/>
  <c r="D287" i="10" s="1"/>
  <c r="D286" i="10" s="1"/>
  <c r="C21" i="10"/>
  <c r="O20" i="10"/>
  <c r="N20" i="10"/>
  <c r="M20" i="10"/>
  <c r="K20" i="10"/>
  <c r="J20" i="10"/>
  <c r="H20" i="10"/>
  <c r="E20" i="10"/>
  <c r="D20" i="10"/>
  <c r="O296" i="9"/>
  <c r="L296" i="9"/>
  <c r="I296" i="9"/>
  <c r="F296" i="9"/>
  <c r="C296" i="9"/>
  <c r="O295" i="9"/>
  <c r="L295" i="9"/>
  <c r="I295" i="9"/>
  <c r="F295" i="9"/>
  <c r="C295" i="9"/>
  <c r="O294" i="9"/>
  <c r="L294" i="9"/>
  <c r="I294" i="9"/>
  <c r="F294" i="9"/>
  <c r="C294" i="9" s="1"/>
  <c r="O293" i="9"/>
  <c r="L293" i="9"/>
  <c r="I293" i="9"/>
  <c r="F293" i="9"/>
  <c r="C293" i="9" s="1"/>
  <c r="O292" i="9"/>
  <c r="L292" i="9"/>
  <c r="I292" i="9"/>
  <c r="F292" i="9"/>
  <c r="C292" i="9"/>
  <c r="O291" i="9"/>
  <c r="L291" i="9"/>
  <c r="I291" i="9"/>
  <c r="F291" i="9"/>
  <c r="C291" i="9" s="1"/>
  <c r="O290" i="9"/>
  <c r="L290" i="9"/>
  <c r="I290" i="9"/>
  <c r="F290" i="9"/>
  <c r="C290" i="9" s="1"/>
  <c r="O289" i="9"/>
  <c r="L289" i="9"/>
  <c r="I289" i="9"/>
  <c r="F289" i="9"/>
  <c r="C289" i="9" s="1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O283" i="9"/>
  <c r="L283" i="9"/>
  <c r="I283" i="9"/>
  <c r="F283" i="9"/>
  <c r="C283" i="9" s="1"/>
  <c r="O282" i="9"/>
  <c r="L282" i="9"/>
  <c r="I282" i="9"/>
  <c r="F282" i="9"/>
  <c r="C282" i="9" s="1"/>
  <c r="O281" i="9"/>
  <c r="N281" i="9"/>
  <c r="M281" i="9"/>
  <c r="M284" i="9" s="1"/>
  <c r="L281" i="9"/>
  <c r="K281" i="9"/>
  <c r="J281" i="9"/>
  <c r="I281" i="9"/>
  <c r="H281" i="9"/>
  <c r="G281" i="9"/>
  <c r="F281" i="9"/>
  <c r="E281" i="9"/>
  <c r="E284" i="9" s="1"/>
  <c r="D281" i="9"/>
  <c r="C281" i="9"/>
  <c r="O280" i="9"/>
  <c r="L280" i="9"/>
  <c r="I280" i="9"/>
  <c r="F280" i="9"/>
  <c r="C280" i="9" s="1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O278" i="9"/>
  <c r="L278" i="9"/>
  <c r="I278" i="9"/>
  <c r="F278" i="9"/>
  <c r="C278" i="9" s="1"/>
  <c r="O277" i="9"/>
  <c r="L277" i="9"/>
  <c r="I277" i="9"/>
  <c r="F277" i="9"/>
  <c r="C277" i="9"/>
  <c r="O276" i="9"/>
  <c r="L276" i="9"/>
  <c r="I276" i="9"/>
  <c r="F276" i="9"/>
  <c r="C276" i="9" s="1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O274" i="9"/>
  <c r="L274" i="9"/>
  <c r="I274" i="9"/>
  <c r="F274" i="9"/>
  <c r="C274" i="9"/>
  <c r="O273" i="9"/>
  <c r="L273" i="9"/>
  <c r="I273" i="9"/>
  <c r="F273" i="9"/>
  <c r="C273" i="9" s="1"/>
  <c r="O272" i="9"/>
  <c r="L272" i="9"/>
  <c r="I272" i="9"/>
  <c r="F272" i="9"/>
  <c r="C272" i="9" s="1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O270" i="9"/>
  <c r="L270" i="9"/>
  <c r="L269" i="9" s="1"/>
  <c r="L268" i="9" s="1"/>
  <c r="I270" i="9"/>
  <c r="F270" i="9"/>
  <c r="C270" i="9" s="1"/>
  <c r="O269" i="9"/>
  <c r="I269" i="9"/>
  <c r="E269" i="9"/>
  <c r="D269" i="9"/>
  <c r="O268" i="9"/>
  <c r="N268" i="9"/>
  <c r="M268" i="9"/>
  <c r="K268" i="9"/>
  <c r="J268" i="9"/>
  <c r="I268" i="9"/>
  <c r="H268" i="9"/>
  <c r="G268" i="9"/>
  <c r="E268" i="9"/>
  <c r="D268" i="9"/>
  <c r="O267" i="9"/>
  <c r="L267" i="9"/>
  <c r="I267" i="9"/>
  <c r="F267" i="9"/>
  <c r="C267" i="9"/>
  <c r="O266" i="9"/>
  <c r="L266" i="9"/>
  <c r="I266" i="9"/>
  <c r="F266" i="9"/>
  <c r="C266" i="9" s="1"/>
  <c r="O265" i="9"/>
  <c r="L265" i="9"/>
  <c r="I265" i="9"/>
  <c r="F265" i="9"/>
  <c r="C265" i="9"/>
  <c r="O264" i="9"/>
  <c r="L264" i="9"/>
  <c r="I264" i="9"/>
  <c r="F264" i="9"/>
  <c r="C264" i="9" s="1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O262" i="9"/>
  <c r="L262" i="9"/>
  <c r="I262" i="9"/>
  <c r="F262" i="9"/>
  <c r="C262" i="9" s="1"/>
  <c r="O261" i="9"/>
  <c r="L261" i="9"/>
  <c r="I261" i="9"/>
  <c r="F261" i="9"/>
  <c r="C261" i="9"/>
  <c r="O260" i="9"/>
  <c r="L260" i="9"/>
  <c r="L259" i="9" s="1"/>
  <c r="I260" i="9"/>
  <c r="F260" i="9"/>
  <c r="C260" i="9" s="1"/>
  <c r="O259" i="9"/>
  <c r="N259" i="9"/>
  <c r="M259" i="9"/>
  <c r="K259" i="9"/>
  <c r="J259" i="9"/>
  <c r="I259" i="9"/>
  <c r="H259" i="9"/>
  <c r="G259" i="9"/>
  <c r="F259" i="9"/>
  <c r="E259" i="9"/>
  <c r="D259" i="9"/>
  <c r="O258" i="9"/>
  <c r="N258" i="9"/>
  <c r="M258" i="9"/>
  <c r="K258" i="9"/>
  <c r="J258" i="9"/>
  <c r="I258" i="9"/>
  <c r="H258" i="9"/>
  <c r="G258" i="9"/>
  <c r="F258" i="9"/>
  <c r="E258" i="9"/>
  <c r="D258" i="9"/>
  <c r="O257" i="9"/>
  <c r="L257" i="9"/>
  <c r="I257" i="9"/>
  <c r="F257" i="9"/>
  <c r="C257" i="9"/>
  <c r="O256" i="9"/>
  <c r="L256" i="9"/>
  <c r="I256" i="9"/>
  <c r="F256" i="9"/>
  <c r="C256" i="9" s="1"/>
  <c r="O255" i="9"/>
  <c r="L255" i="9"/>
  <c r="I255" i="9"/>
  <c r="F255" i="9"/>
  <c r="C255" i="9"/>
  <c r="O254" i="9"/>
  <c r="L254" i="9"/>
  <c r="I254" i="9"/>
  <c r="F254" i="9"/>
  <c r="C254" i="9" s="1"/>
  <c r="O253" i="9"/>
  <c r="L253" i="9"/>
  <c r="I253" i="9"/>
  <c r="F253" i="9"/>
  <c r="C253" i="9"/>
  <c r="O252" i="9"/>
  <c r="L252" i="9"/>
  <c r="L251" i="9" s="1"/>
  <c r="I252" i="9"/>
  <c r="F252" i="9"/>
  <c r="C252" i="9" s="1"/>
  <c r="O251" i="9"/>
  <c r="N251" i="9"/>
  <c r="M251" i="9"/>
  <c r="K251" i="9"/>
  <c r="J251" i="9"/>
  <c r="I251" i="9"/>
  <c r="H251" i="9"/>
  <c r="G251" i="9"/>
  <c r="F251" i="9"/>
  <c r="E251" i="9"/>
  <c r="D251" i="9"/>
  <c r="O250" i="9"/>
  <c r="N250" i="9"/>
  <c r="M250" i="9"/>
  <c r="K250" i="9"/>
  <c r="J250" i="9"/>
  <c r="I250" i="9"/>
  <c r="H250" i="9"/>
  <c r="G250" i="9"/>
  <c r="F250" i="9"/>
  <c r="E250" i="9"/>
  <c r="D250" i="9"/>
  <c r="O249" i="9"/>
  <c r="L249" i="9"/>
  <c r="I249" i="9"/>
  <c r="F249" i="9"/>
  <c r="C249" i="9"/>
  <c r="O248" i="9"/>
  <c r="L248" i="9"/>
  <c r="I248" i="9"/>
  <c r="F248" i="9"/>
  <c r="C248" i="9" s="1"/>
  <c r="O247" i="9"/>
  <c r="L247" i="9"/>
  <c r="I247" i="9"/>
  <c r="F247" i="9"/>
  <c r="C247" i="9" s="1"/>
  <c r="O246" i="9"/>
  <c r="L246" i="9"/>
  <c r="L245" i="9" s="1"/>
  <c r="C245" i="9" s="1"/>
  <c r="I246" i="9"/>
  <c r="F246" i="9"/>
  <c r="C246" i="9" s="1"/>
  <c r="O245" i="9"/>
  <c r="N245" i="9"/>
  <c r="M245" i="9"/>
  <c r="K245" i="9"/>
  <c r="J245" i="9"/>
  <c r="I245" i="9"/>
  <c r="H245" i="9"/>
  <c r="G245" i="9"/>
  <c r="F245" i="9"/>
  <c r="E245" i="9"/>
  <c r="D245" i="9"/>
  <c r="O244" i="9"/>
  <c r="L244" i="9"/>
  <c r="I244" i="9"/>
  <c r="F244" i="9"/>
  <c r="C244" i="9" s="1"/>
  <c r="O243" i="9"/>
  <c r="L243" i="9"/>
  <c r="I243" i="9"/>
  <c r="F243" i="9"/>
  <c r="C243" i="9" s="1"/>
  <c r="O242" i="9"/>
  <c r="L242" i="9"/>
  <c r="I242" i="9"/>
  <c r="F242" i="9"/>
  <c r="C242" i="9" s="1"/>
  <c r="O241" i="9"/>
  <c r="L241" i="9"/>
  <c r="I241" i="9"/>
  <c r="F241" i="9"/>
  <c r="C241" i="9"/>
  <c r="O240" i="9"/>
  <c r="L240" i="9"/>
  <c r="I240" i="9"/>
  <c r="F240" i="9"/>
  <c r="C240" i="9"/>
  <c r="O239" i="9"/>
  <c r="L239" i="9"/>
  <c r="I239" i="9"/>
  <c r="F239" i="9"/>
  <c r="C239" i="9" s="1"/>
  <c r="O238" i="9"/>
  <c r="L238" i="9"/>
  <c r="L237" i="9" s="1"/>
  <c r="L230" i="9" s="1"/>
  <c r="I238" i="9"/>
  <c r="I237" i="9" s="1"/>
  <c r="F238" i="9"/>
  <c r="C238" i="9" s="1"/>
  <c r="O237" i="9"/>
  <c r="N237" i="9"/>
  <c r="M237" i="9"/>
  <c r="K237" i="9"/>
  <c r="J237" i="9"/>
  <c r="H237" i="9"/>
  <c r="G237" i="9"/>
  <c r="F237" i="9"/>
  <c r="E237" i="9"/>
  <c r="D237" i="9"/>
  <c r="O236" i="9"/>
  <c r="L236" i="9"/>
  <c r="I236" i="9"/>
  <c r="F236" i="9"/>
  <c r="C236" i="9"/>
  <c r="O235" i="9"/>
  <c r="L235" i="9"/>
  <c r="I235" i="9"/>
  <c r="F235" i="9"/>
  <c r="C235" i="9" s="1"/>
  <c r="O234" i="9"/>
  <c r="N234" i="9"/>
  <c r="M234" i="9"/>
  <c r="L234" i="9"/>
  <c r="K234" i="9"/>
  <c r="J234" i="9"/>
  <c r="I234" i="9"/>
  <c r="H234" i="9"/>
  <c r="G234" i="9"/>
  <c r="F234" i="9"/>
  <c r="C234" i="9" s="1"/>
  <c r="E234" i="9"/>
  <c r="D234" i="9"/>
  <c r="O233" i="9"/>
  <c r="L233" i="9"/>
  <c r="I233" i="9"/>
  <c r="C233" i="9" s="1"/>
  <c r="F233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O231" i="9"/>
  <c r="L231" i="9"/>
  <c r="I231" i="9"/>
  <c r="F231" i="9"/>
  <c r="C231" i="9" s="1"/>
  <c r="O230" i="9"/>
  <c r="N230" i="9"/>
  <c r="M230" i="9"/>
  <c r="K230" i="9"/>
  <c r="J230" i="9"/>
  <c r="H230" i="9"/>
  <c r="G230" i="9"/>
  <c r="F230" i="9"/>
  <c r="E230" i="9"/>
  <c r="D230" i="9"/>
  <c r="O229" i="9"/>
  <c r="N229" i="9"/>
  <c r="M229" i="9"/>
  <c r="K229" i="9"/>
  <c r="J229" i="9"/>
  <c r="H229" i="9"/>
  <c r="G229" i="9"/>
  <c r="F229" i="9"/>
  <c r="E229" i="9"/>
  <c r="D229" i="9"/>
  <c r="O228" i="9"/>
  <c r="L228" i="9"/>
  <c r="I228" i="9"/>
  <c r="F228" i="9"/>
  <c r="C228" i="9" s="1"/>
  <c r="O227" i="9"/>
  <c r="O226" i="9" s="1"/>
  <c r="O203" i="9" s="1"/>
  <c r="L227" i="9"/>
  <c r="I227" i="9"/>
  <c r="F227" i="9"/>
  <c r="C227" i="9" s="1"/>
  <c r="N226" i="9"/>
  <c r="M226" i="9"/>
  <c r="L226" i="9"/>
  <c r="K226" i="9"/>
  <c r="J226" i="9"/>
  <c r="I226" i="9"/>
  <c r="H226" i="9"/>
  <c r="G226" i="9"/>
  <c r="F226" i="9"/>
  <c r="C226" i="9" s="1"/>
  <c r="E226" i="9"/>
  <c r="D226" i="9"/>
  <c r="O225" i="9"/>
  <c r="L225" i="9"/>
  <c r="I225" i="9"/>
  <c r="F225" i="9"/>
  <c r="C225" i="9"/>
  <c r="O224" i="9"/>
  <c r="L224" i="9"/>
  <c r="I224" i="9"/>
  <c r="F224" i="9"/>
  <c r="C224" i="9" s="1"/>
  <c r="O223" i="9"/>
  <c r="L223" i="9"/>
  <c r="I223" i="9"/>
  <c r="F223" i="9"/>
  <c r="C223" i="9" s="1"/>
  <c r="O222" i="9"/>
  <c r="L222" i="9"/>
  <c r="I222" i="9"/>
  <c r="F222" i="9"/>
  <c r="C222" i="9" s="1"/>
  <c r="O221" i="9"/>
  <c r="L221" i="9"/>
  <c r="I221" i="9"/>
  <c r="F221" i="9"/>
  <c r="C221" i="9"/>
  <c r="O220" i="9"/>
  <c r="L220" i="9"/>
  <c r="I220" i="9"/>
  <c r="F220" i="9"/>
  <c r="C220" i="9" s="1"/>
  <c r="O219" i="9"/>
  <c r="L219" i="9"/>
  <c r="I219" i="9"/>
  <c r="F219" i="9"/>
  <c r="C219" i="9" s="1"/>
  <c r="O218" i="9"/>
  <c r="L218" i="9"/>
  <c r="I218" i="9"/>
  <c r="F218" i="9"/>
  <c r="C218" i="9" s="1"/>
  <c r="O217" i="9"/>
  <c r="L217" i="9"/>
  <c r="I217" i="9"/>
  <c r="F217" i="9"/>
  <c r="C217" i="9"/>
  <c r="O216" i="9"/>
  <c r="L216" i="9"/>
  <c r="I216" i="9"/>
  <c r="F216" i="9"/>
  <c r="C216" i="9" s="1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O214" i="9"/>
  <c r="L214" i="9"/>
  <c r="I214" i="9"/>
  <c r="F214" i="9"/>
  <c r="C214" i="9" s="1"/>
  <c r="O213" i="9"/>
  <c r="L213" i="9"/>
  <c r="I213" i="9"/>
  <c r="F213" i="9"/>
  <c r="C213" i="9"/>
  <c r="O212" i="9"/>
  <c r="L212" i="9"/>
  <c r="I212" i="9"/>
  <c r="F212" i="9"/>
  <c r="C212" i="9" s="1"/>
  <c r="O211" i="9"/>
  <c r="L211" i="9"/>
  <c r="I211" i="9"/>
  <c r="F211" i="9"/>
  <c r="C211" i="9" s="1"/>
  <c r="O210" i="9"/>
  <c r="L210" i="9"/>
  <c r="I210" i="9"/>
  <c r="F210" i="9"/>
  <c r="C210" i="9" s="1"/>
  <c r="O209" i="9"/>
  <c r="L209" i="9"/>
  <c r="I209" i="9"/>
  <c r="F209" i="9"/>
  <c r="C209" i="9"/>
  <c r="O208" i="9"/>
  <c r="L208" i="9"/>
  <c r="I208" i="9"/>
  <c r="F208" i="9"/>
  <c r="C208" i="9"/>
  <c r="O207" i="9"/>
  <c r="L207" i="9"/>
  <c r="I207" i="9"/>
  <c r="F207" i="9"/>
  <c r="C207" i="9" s="1"/>
  <c r="O206" i="9"/>
  <c r="L206" i="9"/>
  <c r="I206" i="9"/>
  <c r="C206" i="9" s="1"/>
  <c r="F206" i="9"/>
  <c r="O205" i="9"/>
  <c r="L205" i="9"/>
  <c r="I205" i="9"/>
  <c r="F205" i="9"/>
  <c r="C205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N203" i="9"/>
  <c r="M203" i="9"/>
  <c r="L203" i="9"/>
  <c r="K203" i="9"/>
  <c r="J203" i="9"/>
  <c r="I203" i="9"/>
  <c r="H203" i="9"/>
  <c r="G203" i="9"/>
  <c r="F203" i="9"/>
  <c r="C203" i="9" s="1"/>
  <c r="E203" i="9"/>
  <c r="D203" i="9"/>
  <c r="O202" i="9"/>
  <c r="L202" i="9"/>
  <c r="I202" i="9"/>
  <c r="C202" i="9" s="1"/>
  <c r="F202" i="9"/>
  <c r="O201" i="9"/>
  <c r="L201" i="9"/>
  <c r="I201" i="9"/>
  <c r="F201" i="9"/>
  <c r="C201" i="9"/>
  <c r="O200" i="9"/>
  <c r="L200" i="9"/>
  <c r="I200" i="9"/>
  <c r="F200" i="9"/>
  <c r="C200" i="9"/>
  <c r="O199" i="9"/>
  <c r="L199" i="9"/>
  <c r="I199" i="9"/>
  <c r="F199" i="9"/>
  <c r="C199" i="9" s="1"/>
  <c r="O198" i="9"/>
  <c r="L198" i="9"/>
  <c r="I198" i="9"/>
  <c r="I197" i="9" s="1"/>
  <c r="I195" i="9" s="1"/>
  <c r="I194" i="9" s="1"/>
  <c r="F198" i="9"/>
  <c r="O197" i="9"/>
  <c r="N197" i="9"/>
  <c r="M197" i="9"/>
  <c r="L197" i="9"/>
  <c r="K197" i="9"/>
  <c r="J197" i="9"/>
  <c r="H197" i="9"/>
  <c r="G197" i="9"/>
  <c r="F197" i="9"/>
  <c r="C197" i="9" s="1"/>
  <c r="E197" i="9"/>
  <c r="D197" i="9"/>
  <c r="O196" i="9"/>
  <c r="O195" i="9" s="1"/>
  <c r="O194" i="9" s="1"/>
  <c r="O193" i="9" s="1"/>
  <c r="L196" i="9"/>
  <c r="I196" i="9"/>
  <c r="F196" i="9"/>
  <c r="C196" i="9"/>
  <c r="N195" i="9"/>
  <c r="M195" i="9"/>
  <c r="L195" i="9"/>
  <c r="K195" i="9"/>
  <c r="J195" i="9"/>
  <c r="H195" i="9"/>
  <c r="H194" i="9" s="1"/>
  <c r="H193" i="9" s="1"/>
  <c r="G195" i="9"/>
  <c r="F195" i="9"/>
  <c r="C195" i="9" s="1"/>
  <c r="E195" i="9"/>
  <c r="D195" i="9"/>
  <c r="D194" i="9" s="1"/>
  <c r="D193" i="9" s="1"/>
  <c r="N194" i="9"/>
  <c r="M194" i="9"/>
  <c r="M193" i="9" s="1"/>
  <c r="L194" i="9"/>
  <c r="K194" i="9"/>
  <c r="J194" i="9"/>
  <c r="G194" i="9"/>
  <c r="F194" i="9"/>
  <c r="E194" i="9"/>
  <c r="N193" i="9"/>
  <c r="K193" i="9"/>
  <c r="J193" i="9"/>
  <c r="G193" i="9"/>
  <c r="E193" i="9"/>
  <c r="O192" i="9"/>
  <c r="O191" i="9" s="1"/>
  <c r="O190" i="9" s="1"/>
  <c r="L192" i="9"/>
  <c r="I192" i="9"/>
  <c r="F192" i="9"/>
  <c r="C192" i="9"/>
  <c r="N191" i="9"/>
  <c r="M191" i="9"/>
  <c r="L191" i="9"/>
  <c r="K191" i="9"/>
  <c r="J191" i="9"/>
  <c r="I191" i="9"/>
  <c r="H191" i="9"/>
  <c r="G191" i="9"/>
  <c r="F191" i="9"/>
  <c r="C191" i="9" s="1"/>
  <c r="E191" i="9"/>
  <c r="D191" i="9"/>
  <c r="N190" i="9"/>
  <c r="M190" i="9"/>
  <c r="L190" i="9"/>
  <c r="K190" i="9"/>
  <c r="J190" i="9"/>
  <c r="I190" i="9"/>
  <c r="H190" i="9"/>
  <c r="G190" i="9"/>
  <c r="F190" i="9"/>
  <c r="E190" i="9"/>
  <c r="D190" i="9"/>
  <c r="O189" i="9"/>
  <c r="L189" i="9"/>
  <c r="I189" i="9"/>
  <c r="F189" i="9"/>
  <c r="C189" i="9" s="1"/>
  <c r="O188" i="9"/>
  <c r="L188" i="9"/>
  <c r="I188" i="9"/>
  <c r="F188" i="9"/>
  <c r="C188" i="9" s="1"/>
  <c r="O187" i="9"/>
  <c r="N187" i="9"/>
  <c r="M187" i="9"/>
  <c r="L187" i="9"/>
  <c r="K187" i="9"/>
  <c r="J187" i="9"/>
  <c r="I187" i="9"/>
  <c r="H187" i="9"/>
  <c r="G187" i="9"/>
  <c r="F187" i="9"/>
  <c r="C187" i="9" s="1"/>
  <c r="E187" i="9"/>
  <c r="D187" i="9"/>
  <c r="N186" i="9"/>
  <c r="M186" i="9"/>
  <c r="L186" i="9"/>
  <c r="K186" i="9"/>
  <c r="J186" i="9"/>
  <c r="I186" i="9"/>
  <c r="H186" i="9"/>
  <c r="G186" i="9"/>
  <c r="F186" i="9"/>
  <c r="E186" i="9"/>
  <c r="D186" i="9"/>
  <c r="O185" i="9"/>
  <c r="L185" i="9"/>
  <c r="I185" i="9"/>
  <c r="F185" i="9"/>
  <c r="C185" i="9" s="1"/>
  <c r="O184" i="9"/>
  <c r="L184" i="9"/>
  <c r="I184" i="9"/>
  <c r="F184" i="9"/>
  <c r="C184" i="9" s="1"/>
  <c r="O183" i="9"/>
  <c r="N183" i="9"/>
  <c r="M183" i="9"/>
  <c r="L183" i="9"/>
  <c r="K183" i="9"/>
  <c r="J183" i="9"/>
  <c r="I183" i="9"/>
  <c r="H183" i="9"/>
  <c r="G183" i="9"/>
  <c r="F183" i="9"/>
  <c r="C183" i="9" s="1"/>
  <c r="E183" i="9"/>
  <c r="D183" i="9"/>
  <c r="O182" i="9"/>
  <c r="L182" i="9"/>
  <c r="I182" i="9"/>
  <c r="F182" i="9"/>
  <c r="C182" i="9"/>
  <c r="O181" i="9"/>
  <c r="L181" i="9"/>
  <c r="I181" i="9"/>
  <c r="F181" i="9"/>
  <c r="C181" i="9" s="1"/>
  <c r="O180" i="9"/>
  <c r="L180" i="9"/>
  <c r="I180" i="9"/>
  <c r="F180" i="9"/>
  <c r="C180" i="9" s="1"/>
  <c r="O179" i="9"/>
  <c r="L179" i="9"/>
  <c r="I179" i="9"/>
  <c r="F179" i="9"/>
  <c r="C179" i="9" s="1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O177" i="9"/>
  <c r="L177" i="9"/>
  <c r="I177" i="9"/>
  <c r="F177" i="9"/>
  <c r="C177" i="9" s="1"/>
  <c r="O176" i="9"/>
  <c r="L176" i="9"/>
  <c r="I176" i="9"/>
  <c r="F176" i="9"/>
  <c r="C176" i="9"/>
  <c r="O175" i="9"/>
  <c r="L175" i="9"/>
  <c r="L174" i="9" s="1"/>
  <c r="I175" i="9"/>
  <c r="F175" i="9"/>
  <c r="C175" i="9" s="1"/>
  <c r="O174" i="9"/>
  <c r="N174" i="9"/>
  <c r="M174" i="9"/>
  <c r="K174" i="9"/>
  <c r="J174" i="9"/>
  <c r="I174" i="9"/>
  <c r="H174" i="9"/>
  <c r="G174" i="9"/>
  <c r="F174" i="9"/>
  <c r="E174" i="9"/>
  <c r="D174" i="9"/>
  <c r="O173" i="9"/>
  <c r="N173" i="9"/>
  <c r="M173" i="9"/>
  <c r="K173" i="9"/>
  <c r="J173" i="9"/>
  <c r="I173" i="9"/>
  <c r="H173" i="9"/>
  <c r="G173" i="9"/>
  <c r="F173" i="9"/>
  <c r="E173" i="9"/>
  <c r="D173" i="9"/>
  <c r="O172" i="9"/>
  <c r="N172" i="9"/>
  <c r="M172" i="9"/>
  <c r="K172" i="9"/>
  <c r="J172" i="9"/>
  <c r="I172" i="9"/>
  <c r="H172" i="9"/>
  <c r="G172" i="9"/>
  <c r="F172" i="9"/>
  <c r="E172" i="9"/>
  <c r="D172" i="9"/>
  <c r="O171" i="9"/>
  <c r="L171" i="9"/>
  <c r="I171" i="9"/>
  <c r="F171" i="9"/>
  <c r="C171" i="9" s="1"/>
  <c r="O170" i="9"/>
  <c r="L170" i="9"/>
  <c r="I170" i="9"/>
  <c r="C170" i="9" s="1"/>
  <c r="F170" i="9"/>
  <c r="O169" i="9"/>
  <c r="L169" i="9"/>
  <c r="I169" i="9"/>
  <c r="F169" i="9"/>
  <c r="C169" i="9"/>
  <c r="O168" i="9"/>
  <c r="L168" i="9"/>
  <c r="I168" i="9"/>
  <c r="F168" i="9"/>
  <c r="C168" i="9" s="1"/>
  <c r="O167" i="9"/>
  <c r="L167" i="9"/>
  <c r="I167" i="9"/>
  <c r="F167" i="9"/>
  <c r="C167" i="9" s="1"/>
  <c r="O166" i="9"/>
  <c r="L166" i="9"/>
  <c r="L165" i="9" s="1"/>
  <c r="L164" i="9" s="1"/>
  <c r="I166" i="9"/>
  <c r="I165" i="9" s="1"/>
  <c r="F166" i="9"/>
  <c r="O165" i="9"/>
  <c r="N165" i="9"/>
  <c r="M165" i="9"/>
  <c r="K165" i="9"/>
  <c r="J165" i="9"/>
  <c r="H165" i="9"/>
  <c r="G165" i="9"/>
  <c r="F165" i="9"/>
  <c r="E165" i="9"/>
  <c r="D165" i="9"/>
  <c r="O164" i="9"/>
  <c r="N164" i="9"/>
  <c r="M164" i="9"/>
  <c r="K164" i="9"/>
  <c r="J164" i="9"/>
  <c r="H164" i="9"/>
  <c r="G164" i="9"/>
  <c r="F164" i="9"/>
  <c r="E164" i="9"/>
  <c r="D164" i="9"/>
  <c r="O163" i="9"/>
  <c r="L163" i="9"/>
  <c r="I163" i="9"/>
  <c r="F163" i="9"/>
  <c r="C163" i="9"/>
  <c r="O162" i="9"/>
  <c r="L162" i="9"/>
  <c r="I162" i="9"/>
  <c r="F162" i="9"/>
  <c r="C162" i="9" s="1"/>
  <c r="O161" i="9"/>
  <c r="L161" i="9"/>
  <c r="I161" i="9"/>
  <c r="F161" i="9"/>
  <c r="C161" i="9"/>
  <c r="O160" i="9"/>
  <c r="L160" i="9"/>
  <c r="L159" i="9" s="1"/>
  <c r="C159" i="9" s="1"/>
  <c r="I160" i="9"/>
  <c r="F160" i="9"/>
  <c r="C160" i="9" s="1"/>
  <c r="O159" i="9"/>
  <c r="N159" i="9"/>
  <c r="M159" i="9"/>
  <c r="K159" i="9"/>
  <c r="J159" i="9"/>
  <c r="I159" i="9"/>
  <c r="H159" i="9"/>
  <c r="G159" i="9"/>
  <c r="F159" i="9"/>
  <c r="E159" i="9"/>
  <c r="D159" i="9"/>
  <c r="O158" i="9"/>
  <c r="L158" i="9"/>
  <c r="I158" i="9"/>
  <c r="F158" i="9"/>
  <c r="C158" i="9"/>
  <c r="O157" i="9"/>
  <c r="L157" i="9"/>
  <c r="I157" i="9"/>
  <c r="F157" i="9"/>
  <c r="C157" i="9"/>
  <c r="O156" i="9"/>
  <c r="L156" i="9"/>
  <c r="I156" i="9"/>
  <c r="F156" i="9"/>
  <c r="C156" i="9" s="1"/>
  <c r="O155" i="9"/>
  <c r="L155" i="9"/>
  <c r="I155" i="9"/>
  <c r="C155" i="9" s="1"/>
  <c r="F155" i="9"/>
  <c r="O154" i="9"/>
  <c r="L154" i="9"/>
  <c r="I154" i="9"/>
  <c r="F154" i="9"/>
  <c r="C154" i="9"/>
  <c r="O153" i="9"/>
  <c r="L153" i="9"/>
  <c r="I153" i="9"/>
  <c r="F153" i="9"/>
  <c r="C153" i="9"/>
  <c r="O152" i="9"/>
  <c r="L152" i="9"/>
  <c r="I152" i="9"/>
  <c r="F152" i="9"/>
  <c r="C152" i="9" s="1"/>
  <c r="O151" i="9"/>
  <c r="L151" i="9"/>
  <c r="L150" i="9" s="1"/>
  <c r="L129" i="9" s="1"/>
  <c r="I151" i="9"/>
  <c r="I150" i="9" s="1"/>
  <c r="I129" i="9" s="1"/>
  <c r="F151" i="9"/>
  <c r="O150" i="9"/>
  <c r="N150" i="9"/>
  <c r="M150" i="9"/>
  <c r="K150" i="9"/>
  <c r="J150" i="9"/>
  <c r="H150" i="9"/>
  <c r="G150" i="9"/>
  <c r="F150" i="9"/>
  <c r="E150" i="9"/>
  <c r="D150" i="9"/>
  <c r="O149" i="9"/>
  <c r="L149" i="9"/>
  <c r="I149" i="9"/>
  <c r="F149" i="9"/>
  <c r="C149" i="9"/>
  <c r="O148" i="9"/>
  <c r="L148" i="9"/>
  <c r="I148" i="9"/>
  <c r="F148" i="9"/>
  <c r="C148" i="9" s="1"/>
  <c r="O147" i="9"/>
  <c r="L147" i="9"/>
  <c r="I147" i="9"/>
  <c r="C147" i="9" s="1"/>
  <c r="F147" i="9"/>
  <c r="O146" i="9"/>
  <c r="L146" i="9"/>
  <c r="C146" i="9" s="1"/>
  <c r="I146" i="9"/>
  <c r="F146" i="9"/>
  <c r="O145" i="9"/>
  <c r="O143" i="9" s="1"/>
  <c r="L145" i="9"/>
  <c r="I145" i="9"/>
  <c r="F145" i="9"/>
  <c r="C145" i="9"/>
  <c r="O144" i="9"/>
  <c r="L144" i="9"/>
  <c r="I144" i="9"/>
  <c r="F144" i="9"/>
  <c r="C144" i="9" s="1"/>
  <c r="N143" i="9"/>
  <c r="M143" i="9"/>
  <c r="L143" i="9"/>
  <c r="K143" i="9"/>
  <c r="J143" i="9"/>
  <c r="I143" i="9"/>
  <c r="H143" i="9"/>
  <c r="G143" i="9"/>
  <c r="F143" i="9"/>
  <c r="C143" i="9" s="1"/>
  <c r="E143" i="9"/>
  <c r="D143" i="9"/>
  <c r="O142" i="9"/>
  <c r="L142" i="9"/>
  <c r="I142" i="9"/>
  <c r="F142" i="9"/>
  <c r="C142" i="9"/>
  <c r="O141" i="9"/>
  <c r="L141" i="9"/>
  <c r="I141" i="9"/>
  <c r="F141" i="9"/>
  <c r="C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O139" i="9"/>
  <c r="L139" i="9"/>
  <c r="I139" i="9"/>
  <c r="F139" i="9"/>
  <c r="C139" i="9" s="1"/>
  <c r="O138" i="9"/>
  <c r="L138" i="9"/>
  <c r="I138" i="9"/>
  <c r="F138" i="9"/>
  <c r="C138" i="9"/>
  <c r="O137" i="9"/>
  <c r="L137" i="9"/>
  <c r="I137" i="9"/>
  <c r="F137" i="9"/>
  <c r="C137" i="9"/>
  <c r="O136" i="9"/>
  <c r="O135" i="9" s="1"/>
  <c r="O129" i="9" s="1"/>
  <c r="L136" i="9"/>
  <c r="I136" i="9"/>
  <c r="F136" i="9"/>
  <c r="C136" i="9" s="1"/>
  <c r="N135" i="9"/>
  <c r="M135" i="9"/>
  <c r="L135" i="9"/>
  <c r="K135" i="9"/>
  <c r="J135" i="9"/>
  <c r="I135" i="9"/>
  <c r="C135" i="9" s="1"/>
  <c r="H135" i="9"/>
  <c r="G135" i="9"/>
  <c r="F135" i="9"/>
  <c r="E135" i="9"/>
  <c r="D135" i="9"/>
  <c r="O134" i="9"/>
  <c r="L134" i="9"/>
  <c r="I134" i="9"/>
  <c r="C134" i="9" s="1"/>
  <c r="F134" i="9"/>
  <c r="O133" i="9"/>
  <c r="L133" i="9"/>
  <c r="I133" i="9"/>
  <c r="F133" i="9"/>
  <c r="C133" i="9"/>
  <c r="O132" i="9"/>
  <c r="L132" i="9"/>
  <c r="I132" i="9"/>
  <c r="F132" i="9"/>
  <c r="C132" i="9" s="1"/>
  <c r="O131" i="9"/>
  <c r="L131" i="9"/>
  <c r="I131" i="9"/>
  <c r="F131" i="9"/>
  <c r="C131" i="9" s="1"/>
  <c r="O130" i="9"/>
  <c r="N130" i="9"/>
  <c r="M130" i="9"/>
  <c r="L130" i="9"/>
  <c r="K130" i="9"/>
  <c r="J130" i="9"/>
  <c r="I130" i="9"/>
  <c r="H130" i="9"/>
  <c r="G130" i="9"/>
  <c r="F130" i="9"/>
  <c r="C130" i="9" s="1"/>
  <c r="E130" i="9"/>
  <c r="D130" i="9"/>
  <c r="N129" i="9"/>
  <c r="M129" i="9"/>
  <c r="K129" i="9"/>
  <c r="J129" i="9"/>
  <c r="H129" i="9"/>
  <c r="G129" i="9"/>
  <c r="F129" i="9"/>
  <c r="E129" i="9"/>
  <c r="D129" i="9"/>
  <c r="O128" i="9"/>
  <c r="O127" i="9" s="1"/>
  <c r="C127" i="9" s="1"/>
  <c r="L128" i="9"/>
  <c r="I128" i="9"/>
  <c r="F128" i="9"/>
  <c r="C128" i="9"/>
  <c r="N127" i="9"/>
  <c r="M127" i="9"/>
  <c r="L127" i="9"/>
  <c r="K127" i="9"/>
  <c r="J127" i="9"/>
  <c r="I127" i="9"/>
  <c r="H127" i="9"/>
  <c r="G127" i="9"/>
  <c r="F127" i="9"/>
  <c r="E127" i="9"/>
  <c r="D127" i="9"/>
  <c r="O126" i="9"/>
  <c r="L126" i="9"/>
  <c r="I126" i="9"/>
  <c r="F126" i="9"/>
  <c r="C126" i="9"/>
  <c r="O125" i="9"/>
  <c r="L125" i="9"/>
  <c r="I125" i="9"/>
  <c r="F125" i="9"/>
  <c r="C125" i="9" s="1"/>
  <c r="O124" i="9"/>
  <c r="L124" i="9"/>
  <c r="I124" i="9"/>
  <c r="F124" i="9"/>
  <c r="C124" i="9"/>
  <c r="O123" i="9"/>
  <c r="L123" i="9"/>
  <c r="I123" i="9"/>
  <c r="F123" i="9"/>
  <c r="C123" i="9" s="1"/>
  <c r="O122" i="9"/>
  <c r="L122" i="9"/>
  <c r="I122" i="9"/>
  <c r="I121" i="9" s="1"/>
  <c r="F122" i="9"/>
  <c r="C122" i="9"/>
  <c r="O121" i="9"/>
  <c r="N121" i="9"/>
  <c r="M121" i="9"/>
  <c r="L121" i="9"/>
  <c r="K121" i="9"/>
  <c r="J121" i="9"/>
  <c r="H121" i="9"/>
  <c r="G121" i="9"/>
  <c r="F121" i="9"/>
  <c r="E121" i="9"/>
  <c r="D121" i="9"/>
  <c r="O120" i="9"/>
  <c r="L120" i="9"/>
  <c r="I120" i="9"/>
  <c r="F120" i="9"/>
  <c r="C120" i="9"/>
  <c r="O119" i="9"/>
  <c r="L119" i="9"/>
  <c r="I119" i="9"/>
  <c r="F119" i="9"/>
  <c r="C119" i="9" s="1"/>
  <c r="O118" i="9"/>
  <c r="L118" i="9"/>
  <c r="I118" i="9"/>
  <c r="F118" i="9"/>
  <c r="C118" i="9"/>
  <c r="O117" i="9"/>
  <c r="L117" i="9"/>
  <c r="I117" i="9"/>
  <c r="F117" i="9"/>
  <c r="C117" i="9" s="1"/>
  <c r="O116" i="9"/>
  <c r="O115" i="9" s="1"/>
  <c r="L116" i="9"/>
  <c r="I116" i="9"/>
  <c r="F116" i="9"/>
  <c r="C116" i="9"/>
  <c r="N115" i="9"/>
  <c r="M115" i="9"/>
  <c r="L115" i="9"/>
  <c r="K115" i="9"/>
  <c r="J115" i="9"/>
  <c r="I115" i="9"/>
  <c r="H115" i="9"/>
  <c r="G115" i="9"/>
  <c r="F115" i="9"/>
  <c r="E115" i="9"/>
  <c r="D115" i="9"/>
  <c r="O114" i="9"/>
  <c r="L114" i="9"/>
  <c r="I114" i="9"/>
  <c r="F114" i="9"/>
  <c r="C114" i="9"/>
  <c r="O113" i="9"/>
  <c r="L113" i="9"/>
  <c r="I113" i="9"/>
  <c r="F113" i="9"/>
  <c r="C113" i="9" s="1"/>
  <c r="O112" i="9"/>
  <c r="O111" i="9" s="1"/>
  <c r="L112" i="9"/>
  <c r="I112" i="9"/>
  <c r="I111" i="9" s="1"/>
  <c r="F112" i="9"/>
  <c r="C112" i="9"/>
  <c r="N111" i="9"/>
  <c r="M111" i="9"/>
  <c r="L111" i="9"/>
  <c r="K111" i="9"/>
  <c r="J111" i="9"/>
  <c r="H111" i="9"/>
  <c r="G111" i="9"/>
  <c r="F111" i="9"/>
  <c r="E111" i="9"/>
  <c r="D111" i="9"/>
  <c r="O110" i="9"/>
  <c r="L110" i="9"/>
  <c r="I110" i="9"/>
  <c r="C110" i="9" s="1"/>
  <c r="F110" i="9"/>
  <c r="O109" i="9"/>
  <c r="L109" i="9"/>
  <c r="I109" i="9"/>
  <c r="F109" i="9"/>
  <c r="C109" i="9" s="1"/>
  <c r="O108" i="9"/>
  <c r="L108" i="9"/>
  <c r="I108" i="9"/>
  <c r="F108" i="9"/>
  <c r="C108" i="9"/>
  <c r="O107" i="9"/>
  <c r="L107" i="9"/>
  <c r="I107" i="9"/>
  <c r="F107" i="9"/>
  <c r="C107" i="9" s="1"/>
  <c r="O106" i="9"/>
  <c r="L106" i="9"/>
  <c r="I106" i="9"/>
  <c r="C106" i="9" s="1"/>
  <c r="F106" i="9"/>
  <c r="O105" i="9"/>
  <c r="L105" i="9"/>
  <c r="I105" i="9"/>
  <c r="F105" i="9"/>
  <c r="C105" i="9" s="1"/>
  <c r="O104" i="9"/>
  <c r="L104" i="9"/>
  <c r="I104" i="9"/>
  <c r="F104" i="9"/>
  <c r="C104" i="9"/>
  <c r="O103" i="9"/>
  <c r="L103" i="9"/>
  <c r="L102" i="9" s="1"/>
  <c r="I103" i="9"/>
  <c r="F103" i="9"/>
  <c r="C103" i="9" s="1"/>
  <c r="O102" i="9"/>
  <c r="N102" i="9"/>
  <c r="M102" i="9"/>
  <c r="K102" i="9"/>
  <c r="J102" i="9"/>
  <c r="I102" i="9"/>
  <c r="H102" i="9"/>
  <c r="G102" i="9"/>
  <c r="E102" i="9"/>
  <c r="D102" i="9"/>
  <c r="O101" i="9"/>
  <c r="L101" i="9"/>
  <c r="I101" i="9"/>
  <c r="F101" i="9"/>
  <c r="C101" i="9" s="1"/>
  <c r="O100" i="9"/>
  <c r="L100" i="9"/>
  <c r="I100" i="9"/>
  <c r="F100" i="9"/>
  <c r="C100" i="9"/>
  <c r="O99" i="9"/>
  <c r="L99" i="9"/>
  <c r="I99" i="9"/>
  <c r="F99" i="9"/>
  <c r="C99" i="9" s="1"/>
  <c r="O98" i="9"/>
  <c r="L98" i="9"/>
  <c r="I98" i="9"/>
  <c r="C98" i="9" s="1"/>
  <c r="F98" i="9"/>
  <c r="O97" i="9"/>
  <c r="L97" i="9"/>
  <c r="I97" i="9"/>
  <c r="F97" i="9"/>
  <c r="C97" i="9" s="1"/>
  <c r="O96" i="9"/>
  <c r="L96" i="9"/>
  <c r="I96" i="9"/>
  <c r="F96" i="9"/>
  <c r="C96" i="9"/>
  <c r="O95" i="9"/>
  <c r="L95" i="9"/>
  <c r="I95" i="9"/>
  <c r="F95" i="9"/>
  <c r="C95" i="9" s="1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O93" i="9"/>
  <c r="L93" i="9"/>
  <c r="I93" i="9"/>
  <c r="F93" i="9"/>
  <c r="C93" i="9" s="1"/>
  <c r="O92" i="9"/>
  <c r="L92" i="9"/>
  <c r="I92" i="9"/>
  <c r="F92" i="9"/>
  <c r="C92" i="9"/>
  <c r="O91" i="9"/>
  <c r="L91" i="9"/>
  <c r="I91" i="9"/>
  <c r="F91" i="9"/>
  <c r="C91" i="9" s="1"/>
  <c r="O90" i="9"/>
  <c r="L90" i="9"/>
  <c r="I90" i="9"/>
  <c r="F90" i="9"/>
  <c r="C90" i="9"/>
  <c r="O89" i="9"/>
  <c r="L89" i="9"/>
  <c r="L88" i="9" s="1"/>
  <c r="I89" i="9"/>
  <c r="F89" i="9"/>
  <c r="C89" i="9" s="1"/>
  <c r="O88" i="9"/>
  <c r="N88" i="9"/>
  <c r="M88" i="9"/>
  <c r="K88" i="9"/>
  <c r="J88" i="9"/>
  <c r="I88" i="9"/>
  <c r="H88" i="9"/>
  <c r="G88" i="9"/>
  <c r="F88" i="9"/>
  <c r="E88" i="9"/>
  <c r="D88" i="9"/>
  <c r="O87" i="9"/>
  <c r="L87" i="9"/>
  <c r="I87" i="9"/>
  <c r="F87" i="9"/>
  <c r="C87" i="9" s="1"/>
  <c r="O86" i="9"/>
  <c r="L86" i="9"/>
  <c r="I86" i="9"/>
  <c r="F86" i="9"/>
  <c r="C86" i="9"/>
  <c r="O85" i="9"/>
  <c r="L85" i="9"/>
  <c r="I85" i="9"/>
  <c r="F85" i="9"/>
  <c r="C85" i="9" s="1"/>
  <c r="O84" i="9"/>
  <c r="O83" i="9" s="1"/>
  <c r="L84" i="9"/>
  <c r="I84" i="9"/>
  <c r="I83" i="9" s="1"/>
  <c r="F84" i="9"/>
  <c r="C84" i="9"/>
  <c r="N83" i="9"/>
  <c r="M83" i="9"/>
  <c r="L83" i="9"/>
  <c r="K83" i="9"/>
  <c r="J83" i="9"/>
  <c r="H83" i="9"/>
  <c r="G83" i="9"/>
  <c r="F83" i="9"/>
  <c r="E83" i="9"/>
  <c r="D83" i="9"/>
  <c r="N82" i="9"/>
  <c r="M82" i="9"/>
  <c r="K82" i="9"/>
  <c r="J82" i="9"/>
  <c r="H82" i="9"/>
  <c r="G82" i="9"/>
  <c r="E82" i="9"/>
  <c r="D82" i="9"/>
  <c r="O81" i="9"/>
  <c r="L81" i="9"/>
  <c r="I81" i="9"/>
  <c r="F81" i="9"/>
  <c r="C81" i="9" s="1"/>
  <c r="O80" i="9"/>
  <c r="L80" i="9"/>
  <c r="I80" i="9"/>
  <c r="F80" i="9"/>
  <c r="C80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O78" i="9"/>
  <c r="L78" i="9"/>
  <c r="I78" i="9"/>
  <c r="F78" i="9"/>
  <c r="C78" i="9" s="1"/>
  <c r="O77" i="9"/>
  <c r="L77" i="9"/>
  <c r="L76" i="9" s="1"/>
  <c r="I77" i="9"/>
  <c r="F77" i="9"/>
  <c r="C77" i="9" s="1"/>
  <c r="O76" i="9"/>
  <c r="N76" i="9"/>
  <c r="M76" i="9"/>
  <c r="K76" i="9"/>
  <c r="J76" i="9"/>
  <c r="I76" i="9"/>
  <c r="H76" i="9"/>
  <c r="G76" i="9"/>
  <c r="F76" i="9"/>
  <c r="E76" i="9"/>
  <c r="D76" i="9"/>
  <c r="O75" i="9"/>
  <c r="N75" i="9"/>
  <c r="M75" i="9"/>
  <c r="K75" i="9"/>
  <c r="J75" i="9"/>
  <c r="I75" i="9"/>
  <c r="H75" i="9"/>
  <c r="G75" i="9"/>
  <c r="F75" i="9"/>
  <c r="E75" i="9"/>
  <c r="D75" i="9"/>
  <c r="N74" i="9"/>
  <c r="M74" i="9"/>
  <c r="K74" i="9"/>
  <c r="J74" i="9"/>
  <c r="H74" i="9"/>
  <c r="G74" i="9"/>
  <c r="E74" i="9"/>
  <c r="D74" i="9"/>
  <c r="O73" i="9"/>
  <c r="L73" i="9"/>
  <c r="I73" i="9"/>
  <c r="F73" i="9"/>
  <c r="C73" i="9" s="1"/>
  <c r="O72" i="9"/>
  <c r="L72" i="9"/>
  <c r="I72" i="9"/>
  <c r="F72" i="9"/>
  <c r="C72" i="9"/>
  <c r="O71" i="9"/>
  <c r="L71" i="9"/>
  <c r="I71" i="9"/>
  <c r="F71" i="9"/>
  <c r="C71" i="9" s="1"/>
  <c r="O70" i="9"/>
  <c r="L70" i="9"/>
  <c r="I70" i="9"/>
  <c r="F70" i="9"/>
  <c r="C70" i="9" s="1"/>
  <c r="O69" i="9"/>
  <c r="L69" i="9"/>
  <c r="L68" i="9" s="1"/>
  <c r="I69" i="9"/>
  <c r="F69" i="9"/>
  <c r="C69" i="9" s="1"/>
  <c r="O68" i="9"/>
  <c r="N68" i="9"/>
  <c r="M68" i="9"/>
  <c r="K68" i="9"/>
  <c r="J68" i="9"/>
  <c r="I68" i="9"/>
  <c r="H68" i="9"/>
  <c r="G68" i="9"/>
  <c r="F68" i="9"/>
  <c r="E68" i="9"/>
  <c r="D68" i="9"/>
  <c r="O67" i="9"/>
  <c r="L67" i="9"/>
  <c r="I67" i="9"/>
  <c r="F67" i="9"/>
  <c r="C67" i="9" s="1"/>
  <c r="O66" i="9"/>
  <c r="N66" i="9"/>
  <c r="M66" i="9"/>
  <c r="K66" i="9"/>
  <c r="J66" i="9"/>
  <c r="I66" i="9"/>
  <c r="H66" i="9"/>
  <c r="G66" i="9"/>
  <c r="E66" i="9"/>
  <c r="D66" i="9"/>
  <c r="O65" i="9"/>
  <c r="L65" i="9"/>
  <c r="I65" i="9"/>
  <c r="F65" i="9"/>
  <c r="C65" i="9" s="1"/>
  <c r="O64" i="9"/>
  <c r="L64" i="9"/>
  <c r="I64" i="9"/>
  <c r="F64" i="9"/>
  <c r="C64" i="9"/>
  <c r="O63" i="9"/>
  <c r="L63" i="9"/>
  <c r="I63" i="9"/>
  <c r="F63" i="9"/>
  <c r="C63" i="9" s="1"/>
  <c r="O62" i="9"/>
  <c r="L62" i="9"/>
  <c r="I62" i="9"/>
  <c r="F62" i="9"/>
  <c r="C62" i="9" s="1"/>
  <c r="O61" i="9"/>
  <c r="L61" i="9"/>
  <c r="I61" i="9"/>
  <c r="F61" i="9"/>
  <c r="C61" i="9" s="1"/>
  <c r="O60" i="9"/>
  <c r="L60" i="9"/>
  <c r="I60" i="9"/>
  <c r="F60" i="9"/>
  <c r="C60" i="9"/>
  <c r="O59" i="9"/>
  <c r="L59" i="9"/>
  <c r="I59" i="9"/>
  <c r="F59" i="9"/>
  <c r="C59" i="9" s="1"/>
  <c r="O58" i="9"/>
  <c r="O57" i="9" s="1"/>
  <c r="O53" i="9" s="1"/>
  <c r="O52" i="9" s="1"/>
  <c r="L58" i="9"/>
  <c r="I58" i="9"/>
  <c r="F58" i="9"/>
  <c r="C58" i="9" s="1"/>
  <c r="N57" i="9"/>
  <c r="M57" i="9"/>
  <c r="L57" i="9"/>
  <c r="K57" i="9"/>
  <c r="J57" i="9"/>
  <c r="I57" i="9"/>
  <c r="H57" i="9"/>
  <c r="G57" i="9"/>
  <c r="F57" i="9"/>
  <c r="C57" i="9" s="1"/>
  <c r="E57" i="9"/>
  <c r="D57" i="9"/>
  <c r="O56" i="9"/>
  <c r="L56" i="9"/>
  <c r="I56" i="9"/>
  <c r="F56" i="9"/>
  <c r="C56" i="9" s="1"/>
  <c r="O55" i="9"/>
  <c r="L55" i="9"/>
  <c r="I55" i="9"/>
  <c r="I54" i="9" s="1"/>
  <c r="I53" i="9" s="1"/>
  <c r="I52" i="9" s="1"/>
  <c r="F55" i="9"/>
  <c r="C55" i="9" s="1"/>
  <c r="O54" i="9"/>
  <c r="N54" i="9"/>
  <c r="N53" i="9" s="1"/>
  <c r="N52" i="9" s="1"/>
  <c r="N51" i="9" s="1"/>
  <c r="N50" i="9" s="1"/>
  <c r="M54" i="9"/>
  <c r="L54" i="9"/>
  <c r="K54" i="9"/>
  <c r="J54" i="9"/>
  <c r="J53" i="9" s="1"/>
  <c r="J52" i="9" s="1"/>
  <c r="J51" i="9" s="1"/>
  <c r="J50" i="9" s="1"/>
  <c r="H54" i="9"/>
  <c r="G54" i="9"/>
  <c r="F54" i="9"/>
  <c r="F53" i="9" s="1"/>
  <c r="E54" i="9"/>
  <c r="D54" i="9"/>
  <c r="M53" i="9"/>
  <c r="L53" i="9"/>
  <c r="K53" i="9"/>
  <c r="K52" i="9" s="1"/>
  <c r="K51" i="9" s="1"/>
  <c r="K50" i="9" s="1"/>
  <c r="H53" i="9"/>
  <c r="G53" i="9"/>
  <c r="G52" i="9" s="1"/>
  <c r="G51" i="9" s="1"/>
  <c r="G50" i="9" s="1"/>
  <c r="E53" i="9"/>
  <c r="D53" i="9"/>
  <c r="M52" i="9"/>
  <c r="H52" i="9"/>
  <c r="H51" i="9" s="1"/>
  <c r="H50" i="9" s="1"/>
  <c r="E52" i="9"/>
  <c r="D52" i="9"/>
  <c r="D51" i="9" s="1"/>
  <c r="D50" i="9" s="1"/>
  <c r="M51" i="9"/>
  <c r="E51" i="9"/>
  <c r="E50" i="9" s="1"/>
  <c r="O46" i="9"/>
  <c r="C46" i="9" s="1"/>
  <c r="O45" i="9"/>
  <c r="O44" i="9" s="1"/>
  <c r="C44" i="9" s="1"/>
  <c r="C45" i="9"/>
  <c r="N44" i="9"/>
  <c r="M44" i="9"/>
  <c r="L43" i="9"/>
  <c r="I43" i="9"/>
  <c r="F43" i="9"/>
  <c r="C43" i="9"/>
  <c r="L42" i="9"/>
  <c r="K42" i="9"/>
  <c r="J42" i="9"/>
  <c r="I42" i="9"/>
  <c r="H42" i="9"/>
  <c r="G42" i="9"/>
  <c r="F42" i="9"/>
  <c r="C42" i="9" s="1"/>
  <c r="E42" i="9"/>
  <c r="D42" i="9"/>
  <c r="F41" i="9"/>
  <c r="C41" i="9"/>
  <c r="L40" i="9"/>
  <c r="C40" i="9" s="1"/>
  <c r="L39" i="9"/>
  <c r="C39" i="9"/>
  <c r="L38" i="9"/>
  <c r="C38" i="9" s="1"/>
  <c r="L37" i="9"/>
  <c r="L36" i="9" s="1"/>
  <c r="C36" i="9" s="1"/>
  <c r="C37" i="9"/>
  <c r="K36" i="9"/>
  <c r="J36" i="9"/>
  <c r="L35" i="9"/>
  <c r="C35" i="9" s="1"/>
  <c r="L34" i="9"/>
  <c r="L33" i="9" s="1"/>
  <c r="C33" i="9" s="1"/>
  <c r="C34" i="9"/>
  <c r="K33" i="9"/>
  <c r="J33" i="9"/>
  <c r="L32" i="9"/>
  <c r="C32" i="9" s="1"/>
  <c r="L31" i="9"/>
  <c r="C31" i="9" s="1"/>
  <c r="K31" i="9"/>
  <c r="K26" i="9" s="1"/>
  <c r="K20" i="9" s="1"/>
  <c r="J31" i="9"/>
  <c r="L30" i="9"/>
  <c r="C30" i="9"/>
  <c r="L29" i="9"/>
  <c r="C29" i="9" s="1"/>
  <c r="L28" i="9"/>
  <c r="L27" i="9" s="1"/>
  <c r="C28" i="9"/>
  <c r="K27" i="9"/>
  <c r="J27" i="9"/>
  <c r="J26" i="9"/>
  <c r="F25" i="9"/>
  <c r="C25" i="9" s="1"/>
  <c r="I24" i="9"/>
  <c r="F24" i="9"/>
  <c r="C24" i="9" s="1"/>
  <c r="E24" i="9"/>
  <c r="O23" i="9"/>
  <c r="L23" i="9"/>
  <c r="C23" i="9" s="1"/>
  <c r="I23" i="9"/>
  <c r="F23" i="9"/>
  <c r="O22" i="9"/>
  <c r="O21" i="9" s="1"/>
  <c r="L22" i="9"/>
  <c r="I22" i="9"/>
  <c r="F22" i="9"/>
  <c r="F21" i="9" s="1"/>
  <c r="C22" i="9"/>
  <c r="N21" i="9"/>
  <c r="N287" i="9" s="1"/>
  <c r="N286" i="9" s="1"/>
  <c r="M21" i="9"/>
  <c r="M287" i="9" s="1"/>
  <c r="M286" i="9" s="1"/>
  <c r="L21" i="9"/>
  <c r="K21" i="9"/>
  <c r="K287" i="9" s="1"/>
  <c r="K286" i="9" s="1"/>
  <c r="J21" i="9"/>
  <c r="J287" i="9" s="1"/>
  <c r="J286" i="9" s="1"/>
  <c r="I21" i="9"/>
  <c r="I287" i="9" s="1"/>
  <c r="I286" i="9" s="1"/>
  <c r="H21" i="9"/>
  <c r="H20" i="9" s="1"/>
  <c r="G21" i="9"/>
  <c r="G287" i="9" s="1"/>
  <c r="G286" i="9" s="1"/>
  <c r="E21" i="9"/>
  <c r="E287" i="9" s="1"/>
  <c r="E286" i="9" s="1"/>
  <c r="D21" i="9"/>
  <c r="D20" i="9" s="1"/>
  <c r="N20" i="9"/>
  <c r="M20" i="9"/>
  <c r="J20" i="9"/>
  <c r="I20" i="9"/>
  <c r="G20" i="9"/>
  <c r="E20" i="9"/>
  <c r="O296" i="8"/>
  <c r="L296" i="8"/>
  <c r="C296" i="8" s="1"/>
  <c r="I296" i="8"/>
  <c r="F296" i="8"/>
  <c r="O295" i="8"/>
  <c r="L295" i="8"/>
  <c r="I295" i="8"/>
  <c r="F295" i="8"/>
  <c r="C295" i="8"/>
  <c r="O294" i="8"/>
  <c r="L294" i="8"/>
  <c r="I294" i="8"/>
  <c r="F294" i="8"/>
  <c r="C294" i="8" s="1"/>
  <c r="O293" i="8"/>
  <c r="L293" i="8"/>
  <c r="I293" i="8"/>
  <c r="F293" i="8"/>
  <c r="C293" i="8" s="1"/>
  <c r="O292" i="8"/>
  <c r="L292" i="8"/>
  <c r="C292" i="8" s="1"/>
  <c r="I292" i="8"/>
  <c r="F292" i="8"/>
  <c r="O291" i="8"/>
  <c r="O288" i="8" s="1"/>
  <c r="L291" i="8"/>
  <c r="I291" i="8"/>
  <c r="F291" i="8"/>
  <c r="C291" i="8"/>
  <c r="O290" i="8"/>
  <c r="L290" i="8"/>
  <c r="I290" i="8"/>
  <c r="F290" i="8"/>
  <c r="C290" i="8" s="1"/>
  <c r="O289" i="8"/>
  <c r="L289" i="8"/>
  <c r="L288" i="8" s="1"/>
  <c r="I289" i="8"/>
  <c r="I288" i="8" s="1"/>
  <c r="F289" i="8"/>
  <c r="C289" i="8" s="1"/>
  <c r="N288" i="8"/>
  <c r="M288" i="8"/>
  <c r="K288" i="8"/>
  <c r="J288" i="8"/>
  <c r="H288" i="8"/>
  <c r="G288" i="8"/>
  <c r="F288" i="8"/>
  <c r="E288" i="8"/>
  <c r="D288" i="8"/>
  <c r="O283" i="8"/>
  <c r="O281" i="8" s="1"/>
  <c r="L283" i="8"/>
  <c r="I283" i="8"/>
  <c r="F283" i="8"/>
  <c r="C283" i="8"/>
  <c r="O282" i="8"/>
  <c r="L282" i="8"/>
  <c r="I282" i="8"/>
  <c r="F282" i="8"/>
  <c r="C282" i="8" s="1"/>
  <c r="N281" i="8"/>
  <c r="M281" i="8"/>
  <c r="L281" i="8"/>
  <c r="K281" i="8"/>
  <c r="J281" i="8"/>
  <c r="I281" i="8"/>
  <c r="H281" i="8"/>
  <c r="G281" i="8"/>
  <c r="E281" i="8"/>
  <c r="D281" i="8"/>
  <c r="O280" i="8"/>
  <c r="L280" i="8"/>
  <c r="L279" i="8" s="1"/>
  <c r="C279" i="8" s="1"/>
  <c r="I280" i="8"/>
  <c r="F280" i="8"/>
  <c r="C280" i="8" s="1"/>
  <c r="O279" i="8"/>
  <c r="N279" i="8"/>
  <c r="M279" i="8"/>
  <c r="K279" i="8"/>
  <c r="J279" i="8"/>
  <c r="I279" i="8"/>
  <c r="H279" i="8"/>
  <c r="G279" i="8"/>
  <c r="F279" i="8"/>
  <c r="E279" i="8"/>
  <c r="D279" i="8"/>
  <c r="O278" i="8"/>
  <c r="L278" i="8"/>
  <c r="I278" i="8"/>
  <c r="F278" i="8"/>
  <c r="C278" i="8" s="1"/>
  <c r="O277" i="8"/>
  <c r="L277" i="8"/>
  <c r="I277" i="8"/>
  <c r="C277" i="8" s="1"/>
  <c r="F277" i="8"/>
  <c r="O276" i="8"/>
  <c r="L276" i="8"/>
  <c r="L275" i="8" s="1"/>
  <c r="I276" i="8"/>
  <c r="F276" i="8"/>
  <c r="C276" i="8" s="1"/>
  <c r="O275" i="8"/>
  <c r="N275" i="8"/>
  <c r="M275" i="8"/>
  <c r="K275" i="8"/>
  <c r="J275" i="8"/>
  <c r="H275" i="8"/>
  <c r="G275" i="8"/>
  <c r="F275" i="8"/>
  <c r="E275" i="8"/>
  <c r="D275" i="8"/>
  <c r="O274" i="8"/>
  <c r="L274" i="8"/>
  <c r="I274" i="8"/>
  <c r="F274" i="8"/>
  <c r="C274" i="8" s="1"/>
  <c r="O273" i="8"/>
  <c r="L273" i="8"/>
  <c r="I273" i="8"/>
  <c r="C273" i="8" s="1"/>
  <c r="F273" i="8"/>
  <c r="O272" i="8"/>
  <c r="L272" i="8"/>
  <c r="L271" i="8" s="1"/>
  <c r="I272" i="8"/>
  <c r="F272" i="8"/>
  <c r="F271" i="8" s="1"/>
  <c r="O271" i="8"/>
  <c r="O269" i="8" s="1"/>
  <c r="O268" i="8" s="1"/>
  <c r="N271" i="8"/>
  <c r="M271" i="8"/>
  <c r="K271" i="8"/>
  <c r="K269" i="8" s="1"/>
  <c r="K268" i="8" s="1"/>
  <c r="J271" i="8"/>
  <c r="H271" i="8"/>
  <c r="G271" i="8"/>
  <c r="G269" i="8" s="1"/>
  <c r="G268" i="8" s="1"/>
  <c r="E271" i="8"/>
  <c r="D271" i="8"/>
  <c r="O270" i="8"/>
  <c r="L270" i="8"/>
  <c r="I270" i="8"/>
  <c r="F270" i="8"/>
  <c r="C270" i="8" s="1"/>
  <c r="N269" i="8"/>
  <c r="M269" i="8"/>
  <c r="M268" i="8" s="1"/>
  <c r="J269" i="8"/>
  <c r="H269" i="8"/>
  <c r="E269" i="8"/>
  <c r="E268" i="8" s="1"/>
  <c r="D269" i="8"/>
  <c r="N268" i="8"/>
  <c r="J268" i="8"/>
  <c r="H268" i="8"/>
  <c r="D268" i="8"/>
  <c r="O267" i="8"/>
  <c r="O263" i="8" s="1"/>
  <c r="L267" i="8"/>
  <c r="I267" i="8"/>
  <c r="F267" i="8"/>
  <c r="C267" i="8"/>
  <c r="O266" i="8"/>
  <c r="L266" i="8"/>
  <c r="I266" i="8"/>
  <c r="F266" i="8"/>
  <c r="C266" i="8" s="1"/>
  <c r="O265" i="8"/>
  <c r="L265" i="8"/>
  <c r="I265" i="8"/>
  <c r="C265" i="8" s="1"/>
  <c r="F265" i="8"/>
  <c r="O264" i="8"/>
  <c r="L264" i="8"/>
  <c r="L263" i="8" s="1"/>
  <c r="I264" i="8"/>
  <c r="F264" i="8"/>
  <c r="C264" i="8" s="1"/>
  <c r="N263" i="8"/>
  <c r="M263" i="8"/>
  <c r="K263" i="8"/>
  <c r="J263" i="8"/>
  <c r="H263" i="8"/>
  <c r="G263" i="8"/>
  <c r="E263" i="8"/>
  <c r="D263" i="8"/>
  <c r="O262" i="8"/>
  <c r="L262" i="8"/>
  <c r="C262" i="8" s="1"/>
  <c r="I262" i="8"/>
  <c r="F262" i="8"/>
  <c r="O261" i="8"/>
  <c r="L261" i="8"/>
  <c r="I261" i="8"/>
  <c r="F261" i="8"/>
  <c r="C261" i="8"/>
  <c r="O260" i="8"/>
  <c r="O259" i="8" s="1"/>
  <c r="L260" i="8"/>
  <c r="I260" i="8"/>
  <c r="F260" i="8"/>
  <c r="F259" i="8" s="1"/>
  <c r="N259" i="8"/>
  <c r="M259" i="8"/>
  <c r="M258" i="8" s="1"/>
  <c r="K259" i="8"/>
  <c r="J259" i="8"/>
  <c r="I259" i="8"/>
  <c r="H259" i="8"/>
  <c r="H258" i="8" s="1"/>
  <c r="G259" i="8"/>
  <c r="E259" i="8"/>
  <c r="E258" i="8" s="1"/>
  <c r="D259" i="8"/>
  <c r="D258" i="8" s="1"/>
  <c r="N258" i="8"/>
  <c r="K258" i="8"/>
  <c r="J258" i="8"/>
  <c r="G258" i="8"/>
  <c r="O257" i="8"/>
  <c r="L257" i="8"/>
  <c r="I257" i="8"/>
  <c r="F257" i="8"/>
  <c r="C257" i="8"/>
  <c r="O256" i="8"/>
  <c r="L256" i="8"/>
  <c r="I256" i="8"/>
  <c r="F256" i="8"/>
  <c r="C256" i="8" s="1"/>
  <c r="O255" i="8"/>
  <c r="L255" i="8"/>
  <c r="I255" i="8"/>
  <c r="F255" i="8"/>
  <c r="C255" i="8" s="1"/>
  <c r="O254" i="8"/>
  <c r="L254" i="8"/>
  <c r="C254" i="8" s="1"/>
  <c r="I254" i="8"/>
  <c r="F254" i="8"/>
  <c r="O253" i="8"/>
  <c r="L253" i="8"/>
  <c r="I253" i="8"/>
  <c r="F253" i="8"/>
  <c r="C253" i="8"/>
  <c r="O252" i="8"/>
  <c r="O251" i="8" s="1"/>
  <c r="O250" i="8" s="1"/>
  <c r="L252" i="8"/>
  <c r="I252" i="8"/>
  <c r="F252" i="8"/>
  <c r="F251" i="8" s="1"/>
  <c r="N251" i="8"/>
  <c r="M251" i="8"/>
  <c r="M250" i="8" s="1"/>
  <c r="K251" i="8"/>
  <c r="J251" i="8"/>
  <c r="I251" i="8"/>
  <c r="I250" i="8" s="1"/>
  <c r="H251" i="8"/>
  <c r="H250" i="8" s="1"/>
  <c r="G251" i="8"/>
  <c r="E251" i="8"/>
  <c r="E250" i="8" s="1"/>
  <c r="D251" i="8"/>
  <c r="D250" i="8" s="1"/>
  <c r="N250" i="8"/>
  <c r="K250" i="8"/>
  <c r="J250" i="8"/>
  <c r="G250" i="8"/>
  <c r="O249" i="8"/>
  <c r="L249" i="8"/>
  <c r="I249" i="8"/>
  <c r="F249" i="8"/>
  <c r="C249" i="8"/>
  <c r="O248" i="8"/>
  <c r="L248" i="8"/>
  <c r="I248" i="8"/>
  <c r="F248" i="8"/>
  <c r="C248" i="8" s="1"/>
  <c r="O247" i="8"/>
  <c r="L247" i="8"/>
  <c r="I247" i="8"/>
  <c r="F247" i="8"/>
  <c r="C247" i="8" s="1"/>
  <c r="O246" i="8"/>
  <c r="L246" i="8"/>
  <c r="C246" i="8" s="1"/>
  <c r="I246" i="8"/>
  <c r="I245" i="8" s="1"/>
  <c r="F246" i="8"/>
  <c r="O245" i="8"/>
  <c r="N245" i="8"/>
  <c r="M245" i="8"/>
  <c r="K245" i="8"/>
  <c r="J245" i="8"/>
  <c r="H245" i="8"/>
  <c r="G245" i="8"/>
  <c r="E245" i="8"/>
  <c r="D245" i="8"/>
  <c r="O244" i="8"/>
  <c r="L244" i="8"/>
  <c r="I244" i="8"/>
  <c r="F244" i="8"/>
  <c r="C244" i="8" s="1"/>
  <c r="O243" i="8"/>
  <c r="L243" i="8"/>
  <c r="I243" i="8"/>
  <c r="F243" i="8"/>
  <c r="C243" i="8" s="1"/>
  <c r="O242" i="8"/>
  <c r="L242" i="8"/>
  <c r="C242" i="8" s="1"/>
  <c r="I242" i="8"/>
  <c r="F242" i="8"/>
  <c r="O241" i="8"/>
  <c r="L241" i="8"/>
  <c r="I241" i="8"/>
  <c r="F241" i="8"/>
  <c r="C241" i="8"/>
  <c r="O240" i="8"/>
  <c r="L240" i="8"/>
  <c r="I240" i="8"/>
  <c r="F240" i="8"/>
  <c r="C240" i="8" s="1"/>
  <c r="O239" i="8"/>
  <c r="L239" i="8"/>
  <c r="I239" i="8"/>
  <c r="F239" i="8"/>
  <c r="C239" i="8" s="1"/>
  <c r="O238" i="8"/>
  <c r="L238" i="8"/>
  <c r="C238" i="8" s="1"/>
  <c r="I238" i="8"/>
  <c r="I237" i="8" s="1"/>
  <c r="F238" i="8"/>
  <c r="O237" i="8"/>
  <c r="N237" i="8"/>
  <c r="M237" i="8"/>
  <c r="K237" i="8"/>
  <c r="K230" i="8" s="1"/>
  <c r="K229" i="8" s="1"/>
  <c r="J237" i="8"/>
  <c r="H237" i="8"/>
  <c r="G237" i="8"/>
  <c r="G230" i="8" s="1"/>
  <c r="G229" i="8" s="1"/>
  <c r="E237" i="8"/>
  <c r="D237" i="8"/>
  <c r="O236" i="8"/>
  <c r="L236" i="8"/>
  <c r="I236" i="8"/>
  <c r="F236" i="8"/>
  <c r="C236" i="8" s="1"/>
  <c r="O235" i="8"/>
  <c r="L235" i="8"/>
  <c r="L234" i="8" s="1"/>
  <c r="I235" i="8"/>
  <c r="I234" i="8" s="1"/>
  <c r="F235" i="8"/>
  <c r="C235" i="8" s="1"/>
  <c r="O234" i="8"/>
  <c r="N234" i="8"/>
  <c r="M234" i="8"/>
  <c r="K234" i="8"/>
  <c r="J234" i="8"/>
  <c r="H234" i="8"/>
  <c r="G234" i="8"/>
  <c r="F234" i="8"/>
  <c r="C234" i="8" s="1"/>
  <c r="E234" i="8"/>
  <c r="D234" i="8"/>
  <c r="O233" i="8"/>
  <c r="O232" i="8" s="1"/>
  <c r="O230" i="8" s="1"/>
  <c r="L233" i="8"/>
  <c r="I233" i="8"/>
  <c r="F233" i="8"/>
  <c r="F232" i="8" s="1"/>
  <c r="C233" i="8"/>
  <c r="N232" i="8"/>
  <c r="M232" i="8"/>
  <c r="M230" i="8" s="1"/>
  <c r="M229" i="8" s="1"/>
  <c r="L232" i="8"/>
  <c r="K232" i="8"/>
  <c r="J232" i="8"/>
  <c r="I232" i="8"/>
  <c r="H232" i="8"/>
  <c r="H230" i="8" s="1"/>
  <c r="G232" i="8"/>
  <c r="E232" i="8"/>
  <c r="E230" i="8" s="1"/>
  <c r="E229" i="8" s="1"/>
  <c r="D232" i="8"/>
  <c r="D230" i="8" s="1"/>
  <c r="O231" i="8"/>
  <c r="L231" i="8"/>
  <c r="I231" i="8"/>
  <c r="I230" i="8" s="1"/>
  <c r="F231" i="8"/>
  <c r="C231" i="8" s="1"/>
  <c r="N230" i="8"/>
  <c r="N229" i="8" s="1"/>
  <c r="J230" i="8"/>
  <c r="J229" i="8" s="1"/>
  <c r="O228" i="8"/>
  <c r="L228" i="8"/>
  <c r="I228" i="8"/>
  <c r="F228" i="8"/>
  <c r="C228" i="8" s="1"/>
  <c r="O227" i="8"/>
  <c r="L227" i="8"/>
  <c r="L226" i="8" s="1"/>
  <c r="I227" i="8"/>
  <c r="I226" i="8" s="1"/>
  <c r="F227" i="8"/>
  <c r="C227" i="8" s="1"/>
  <c r="O226" i="8"/>
  <c r="N226" i="8"/>
  <c r="N203" i="8" s="1"/>
  <c r="N194" i="8" s="1"/>
  <c r="N193" i="8" s="1"/>
  <c r="M226" i="8"/>
  <c r="K226" i="8"/>
  <c r="K203" i="8" s="1"/>
  <c r="J226" i="8"/>
  <c r="J203" i="8" s="1"/>
  <c r="J194" i="8" s="1"/>
  <c r="J193" i="8" s="1"/>
  <c r="H226" i="8"/>
  <c r="G226" i="8"/>
  <c r="G203" i="8" s="1"/>
  <c r="F226" i="8"/>
  <c r="C226" i="8" s="1"/>
  <c r="E226" i="8"/>
  <c r="D226" i="8"/>
  <c r="O225" i="8"/>
  <c r="L225" i="8"/>
  <c r="I225" i="8"/>
  <c r="F225" i="8"/>
  <c r="C225" i="8"/>
  <c r="O224" i="8"/>
  <c r="L224" i="8"/>
  <c r="I224" i="8"/>
  <c r="F224" i="8"/>
  <c r="C224" i="8" s="1"/>
  <c r="O223" i="8"/>
  <c r="L223" i="8"/>
  <c r="I223" i="8"/>
  <c r="F223" i="8"/>
  <c r="C223" i="8" s="1"/>
  <c r="O222" i="8"/>
  <c r="L222" i="8"/>
  <c r="C222" i="8" s="1"/>
  <c r="I222" i="8"/>
  <c r="F222" i="8"/>
  <c r="O221" i="8"/>
  <c r="L221" i="8"/>
  <c r="I221" i="8"/>
  <c r="F221" i="8"/>
  <c r="C221" i="8"/>
  <c r="O220" i="8"/>
  <c r="L220" i="8"/>
  <c r="I220" i="8"/>
  <c r="F220" i="8"/>
  <c r="C220" i="8" s="1"/>
  <c r="O219" i="8"/>
  <c r="L219" i="8"/>
  <c r="I219" i="8"/>
  <c r="F219" i="8"/>
  <c r="C219" i="8" s="1"/>
  <c r="O218" i="8"/>
  <c r="L218" i="8"/>
  <c r="C218" i="8" s="1"/>
  <c r="I218" i="8"/>
  <c r="F218" i="8"/>
  <c r="O217" i="8"/>
  <c r="L217" i="8"/>
  <c r="I217" i="8"/>
  <c r="F217" i="8"/>
  <c r="C217" i="8"/>
  <c r="O216" i="8"/>
  <c r="O215" i="8" s="1"/>
  <c r="L216" i="8"/>
  <c r="I216" i="8"/>
  <c r="F216" i="8"/>
  <c r="F215" i="8" s="1"/>
  <c r="N215" i="8"/>
  <c r="M215" i="8"/>
  <c r="K215" i="8"/>
  <c r="J215" i="8"/>
  <c r="I215" i="8"/>
  <c r="H215" i="8"/>
  <c r="G215" i="8"/>
  <c r="E215" i="8"/>
  <c r="D215" i="8"/>
  <c r="O214" i="8"/>
  <c r="L214" i="8"/>
  <c r="C214" i="8" s="1"/>
  <c r="I214" i="8"/>
  <c r="F214" i="8"/>
  <c r="O213" i="8"/>
  <c r="L213" i="8"/>
  <c r="I213" i="8"/>
  <c r="F213" i="8"/>
  <c r="C213" i="8"/>
  <c r="O212" i="8"/>
  <c r="L212" i="8"/>
  <c r="I212" i="8"/>
  <c r="F212" i="8"/>
  <c r="C212" i="8" s="1"/>
  <c r="O211" i="8"/>
  <c r="L211" i="8"/>
  <c r="I211" i="8"/>
  <c r="C211" i="8" s="1"/>
  <c r="F211" i="8"/>
  <c r="O210" i="8"/>
  <c r="L210" i="8"/>
  <c r="C210" i="8" s="1"/>
  <c r="I210" i="8"/>
  <c r="F210" i="8"/>
  <c r="O209" i="8"/>
  <c r="L209" i="8"/>
  <c r="I209" i="8"/>
  <c r="F209" i="8"/>
  <c r="C209" i="8"/>
  <c r="O208" i="8"/>
  <c r="L208" i="8"/>
  <c r="I208" i="8"/>
  <c r="F208" i="8"/>
  <c r="C208" i="8" s="1"/>
  <c r="O207" i="8"/>
  <c r="L207" i="8"/>
  <c r="I207" i="8"/>
  <c r="I204" i="8" s="1"/>
  <c r="I203" i="8" s="1"/>
  <c r="F207" i="8"/>
  <c r="C207" i="8" s="1"/>
  <c r="O206" i="8"/>
  <c r="L206" i="8"/>
  <c r="C206" i="8" s="1"/>
  <c r="I206" i="8"/>
  <c r="F206" i="8"/>
  <c r="O205" i="8"/>
  <c r="O204" i="8" s="1"/>
  <c r="O203" i="8" s="1"/>
  <c r="L205" i="8"/>
  <c r="I205" i="8"/>
  <c r="F205" i="8"/>
  <c r="F204" i="8" s="1"/>
  <c r="C205" i="8"/>
  <c r="N204" i="8"/>
  <c r="M204" i="8"/>
  <c r="L204" i="8"/>
  <c r="K204" i="8"/>
  <c r="J204" i="8"/>
  <c r="H204" i="8"/>
  <c r="H203" i="8" s="1"/>
  <c r="G204" i="8"/>
  <c r="E204" i="8"/>
  <c r="D204" i="8"/>
  <c r="D203" i="8" s="1"/>
  <c r="M203" i="8"/>
  <c r="E203" i="8"/>
  <c r="O202" i="8"/>
  <c r="L202" i="8"/>
  <c r="C202" i="8" s="1"/>
  <c r="I202" i="8"/>
  <c r="F202" i="8"/>
  <c r="O201" i="8"/>
  <c r="L201" i="8"/>
  <c r="I201" i="8"/>
  <c r="F201" i="8"/>
  <c r="C201" i="8"/>
  <c r="O200" i="8"/>
  <c r="L200" i="8"/>
  <c r="I200" i="8"/>
  <c r="F200" i="8"/>
  <c r="C200" i="8" s="1"/>
  <c r="O199" i="8"/>
  <c r="L199" i="8"/>
  <c r="I199" i="8"/>
  <c r="C199" i="8" s="1"/>
  <c r="F199" i="8"/>
  <c r="O198" i="8"/>
  <c r="L198" i="8"/>
  <c r="C198" i="8" s="1"/>
  <c r="I198" i="8"/>
  <c r="F198" i="8"/>
  <c r="O197" i="8"/>
  <c r="O195" i="8" s="1"/>
  <c r="N197" i="8"/>
  <c r="M197" i="8"/>
  <c r="K197" i="8"/>
  <c r="K195" i="8" s="1"/>
  <c r="K194" i="8" s="1"/>
  <c r="K193" i="8" s="1"/>
  <c r="J197" i="8"/>
  <c r="H197" i="8"/>
  <c r="H195" i="8" s="1"/>
  <c r="H194" i="8" s="1"/>
  <c r="G197" i="8"/>
  <c r="G195" i="8" s="1"/>
  <c r="G194" i="8" s="1"/>
  <c r="G193" i="8" s="1"/>
  <c r="F197" i="8"/>
  <c r="E197" i="8"/>
  <c r="D197" i="8"/>
  <c r="D195" i="8" s="1"/>
  <c r="O196" i="8"/>
  <c r="L196" i="8"/>
  <c r="I196" i="8"/>
  <c r="F196" i="8"/>
  <c r="F195" i="8" s="1"/>
  <c r="N195" i="8"/>
  <c r="M195" i="8"/>
  <c r="M194" i="8" s="1"/>
  <c r="M193" i="8" s="1"/>
  <c r="J195" i="8"/>
  <c r="E195" i="8"/>
  <c r="E194" i="8" s="1"/>
  <c r="O192" i="8"/>
  <c r="L192" i="8"/>
  <c r="I192" i="8"/>
  <c r="F192" i="8"/>
  <c r="F191" i="8" s="1"/>
  <c r="O191" i="8"/>
  <c r="N191" i="8"/>
  <c r="M191" i="8"/>
  <c r="M190" i="8" s="1"/>
  <c r="L191" i="8"/>
  <c r="K191" i="8"/>
  <c r="J191" i="8"/>
  <c r="I191" i="8"/>
  <c r="I190" i="8" s="1"/>
  <c r="H191" i="8"/>
  <c r="G191" i="8"/>
  <c r="E191" i="8"/>
  <c r="E190" i="8" s="1"/>
  <c r="D191" i="8"/>
  <c r="O190" i="8"/>
  <c r="N190" i="8"/>
  <c r="L190" i="8"/>
  <c r="K190" i="8"/>
  <c r="J190" i="8"/>
  <c r="H190" i="8"/>
  <c r="G190" i="8"/>
  <c r="D190" i="8"/>
  <c r="O189" i="8"/>
  <c r="O187" i="8" s="1"/>
  <c r="O186" i="8" s="1"/>
  <c r="L189" i="8"/>
  <c r="I189" i="8"/>
  <c r="F189" i="8"/>
  <c r="C189" i="8"/>
  <c r="O188" i="8"/>
  <c r="L188" i="8"/>
  <c r="I188" i="8"/>
  <c r="F188" i="8"/>
  <c r="F187" i="8" s="1"/>
  <c r="N187" i="8"/>
  <c r="M187" i="8"/>
  <c r="M186" i="8" s="1"/>
  <c r="L187" i="8"/>
  <c r="K187" i="8"/>
  <c r="J187" i="8"/>
  <c r="I187" i="8"/>
  <c r="I186" i="8" s="1"/>
  <c r="H187" i="8"/>
  <c r="G187" i="8"/>
  <c r="E187" i="8"/>
  <c r="D187" i="8"/>
  <c r="N186" i="8"/>
  <c r="L186" i="8"/>
  <c r="K186" i="8"/>
  <c r="J186" i="8"/>
  <c r="H186" i="8"/>
  <c r="G186" i="8"/>
  <c r="D186" i="8"/>
  <c r="O185" i="8"/>
  <c r="O183" i="8" s="1"/>
  <c r="L185" i="8"/>
  <c r="I185" i="8"/>
  <c r="F185" i="8"/>
  <c r="C185" i="8"/>
  <c r="O184" i="8"/>
  <c r="L184" i="8"/>
  <c r="I184" i="8"/>
  <c r="F184" i="8"/>
  <c r="F183" i="8" s="1"/>
  <c r="C183" i="8" s="1"/>
  <c r="N183" i="8"/>
  <c r="M183" i="8"/>
  <c r="M172" i="8" s="1"/>
  <c r="L183" i="8"/>
  <c r="K183" i="8"/>
  <c r="J183" i="8"/>
  <c r="I183" i="8"/>
  <c r="H183" i="8"/>
  <c r="G183" i="8"/>
  <c r="E183" i="8"/>
  <c r="E172" i="8" s="1"/>
  <c r="D183" i="8"/>
  <c r="O182" i="8"/>
  <c r="L182" i="8"/>
  <c r="C182" i="8" s="1"/>
  <c r="I182" i="8"/>
  <c r="F182" i="8"/>
  <c r="O181" i="8"/>
  <c r="O178" i="8" s="1"/>
  <c r="L181" i="8"/>
  <c r="I181" i="8"/>
  <c r="F181" i="8"/>
  <c r="C181" i="8"/>
  <c r="O180" i="8"/>
  <c r="L180" i="8"/>
  <c r="I180" i="8"/>
  <c r="F180" i="8"/>
  <c r="C180" i="8" s="1"/>
  <c r="O179" i="8"/>
  <c r="L179" i="8"/>
  <c r="L178" i="8" s="1"/>
  <c r="I179" i="8"/>
  <c r="I178" i="8" s="1"/>
  <c r="F179" i="8"/>
  <c r="C179" i="8" s="1"/>
  <c r="N178" i="8"/>
  <c r="M178" i="8"/>
  <c r="K178" i="8"/>
  <c r="J178" i="8"/>
  <c r="H178" i="8"/>
  <c r="G178" i="8"/>
  <c r="F178" i="8"/>
  <c r="E178" i="8"/>
  <c r="D178" i="8"/>
  <c r="O177" i="8"/>
  <c r="O174" i="8" s="1"/>
  <c r="L177" i="8"/>
  <c r="I177" i="8"/>
  <c r="F177" i="8"/>
  <c r="C177" i="8"/>
  <c r="O176" i="8"/>
  <c r="L176" i="8"/>
  <c r="I176" i="8"/>
  <c r="F176" i="8"/>
  <c r="C176" i="8" s="1"/>
  <c r="O175" i="8"/>
  <c r="L175" i="8"/>
  <c r="L174" i="8" s="1"/>
  <c r="L173" i="8" s="1"/>
  <c r="L172" i="8" s="1"/>
  <c r="I175" i="8"/>
  <c r="I174" i="8" s="1"/>
  <c r="I173" i="8" s="1"/>
  <c r="I172" i="8" s="1"/>
  <c r="F175" i="8"/>
  <c r="C175" i="8" s="1"/>
  <c r="N174" i="8"/>
  <c r="N173" i="8" s="1"/>
  <c r="N172" i="8" s="1"/>
  <c r="M174" i="8"/>
  <c r="K174" i="8"/>
  <c r="J174" i="8"/>
  <c r="J173" i="8" s="1"/>
  <c r="J172" i="8" s="1"/>
  <c r="H174" i="8"/>
  <c r="G174" i="8"/>
  <c r="F174" i="8"/>
  <c r="C174" i="8" s="1"/>
  <c r="E174" i="8"/>
  <c r="D174" i="8"/>
  <c r="M173" i="8"/>
  <c r="K173" i="8"/>
  <c r="K172" i="8" s="1"/>
  <c r="H173" i="8"/>
  <c r="G173" i="8"/>
  <c r="G172" i="8" s="1"/>
  <c r="E173" i="8"/>
  <c r="D173" i="8"/>
  <c r="H172" i="8"/>
  <c r="D172" i="8"/>
  <c r="O171" i="8"/>
  <c r="L171" i="8"/>
  <c r="I171" i="8"/>
  <c r="C171" i="8" s="1"/>
  <c r="F171" i="8"/>
  <c r="O170" i="8"/>
  <c r="L170" i="8"/>
  <c r="C170" i="8" s="1"/>
  <c r="I170" i="8"/>
  <c r="F170" i="8"/>
  <c r="O169" i="8"/>
  <c r="L169" i="8"/>
  <c r="I169" i="8"/>
  <c r="F169" i="8"/>
  <c r="C169" i="8"/>
  <c r="O168" i="8"/>
  <c r="L168" i="8"/>
  <c r="I168" i="8"/>
  <c r="F168" i="8"/>
  <c r="C168" i="8" s="1"/>
  <c r="O167" i="8"/>
  <c r="L167" i="8"/>
  <c r="I167" i="8"/>
  <c r="C167" i="8" s="1"/>
  <c r="F167" i="8"/>
  <c r="O166" i="8"/>
  <c r="L166" i="8"/>
  <c r="C166" i="8" s="1"/>
  <c r="I166" i="8"/>
  <c r="F166" i="8"/>
  <c r="O165" i="8"/>
  <c r="O164" i="8" s="1"/>
  <c r="N165" i="8"/>
  <c r="M165" i="8"/>
  <c r="K165" i="8"/>
  <c r="K164" i="8" s="1"/>
  <c r="J165" i="8"/>
  <c r="H165" i="8"/>
  <c r="G165" i="8"/>
  <c r="G164" i="8" s="1"/>
  <c r="E165" i="8"/>
  <c r="D165" i="8"/>
  <c r="N164" i="8"/>
  <c r="M164" i="8"/>
  <c r="J164" i="8"/>
  <c r="H164" i="8"/>
  <c r="E164" i="8"/>
  <c r="D164" i="8"/>
  <c r="O163" i="8"/>
  <c r="L163" i="8"/>
  <c r="I163" i="8"/>
  <c r="F163" i="8"/>
  <c r="C163" i="8" s="1"/>
  <c r="O162" i="8"/>
  <c r="L162" i="8"/>
  <c r="C162" i="8" s="1"/>
  <c r="I162" i="8"/>
  <c r="F162" i="8"/>
  <c r="O161" i="8"/>
  <c r="O159" i="8" s="1"/>
  <c r="L161" i="8"/>
  <c r="I161" i="8"/>
  <c r="F161" i="8"/>
  <c r="C161" i="8"/>
  <c r="O160" i="8"/>
  <c r="L160" i="8"/>
  <c r="I160" i="8"/>
  <c r="F160" i="8"/>
  <c r="F159" i="8" s="1"/>
  <c r="C159" i="8" s="1"/>
  <c r="N159" i="8"/>
  <c r="M159" i="8"/>
  <c r="L159" i="8"/>
  <c r="K159" i="8"/>
  <c r="J159" i="8"/>
  <c r="I159" i="8"/>
  <c r="H159" i="8"/>
  <c r="G159" i="8"/>
  <c r="E159" i="8"/>
  <c r="D159" i="8"/>
  <c r="O158" i="8"/>
  <c r="L158" i="8"/>
  <c r="C158" i="8" s="1"/>
  <c r="I158" i="8"/>
  <c r="F158" i="8"/>
  <c r="O157" i="8"/>
  <c r="L157" i="8"/>
  <c r="I157" i="8"/>
  <c r="F157" i="8"/>
  <c r="C157" i="8"/>
  <c r="O156" i="8"/>
  <c r="L156" i="8"/>
  <c r="I156" i="8"/>
  <c r="F156" i="8"/>
  <c r="C156" i="8" s="1"/>
  <c r="O155" i="8"/>
  <c r="L155" i="8"/>
  <c r="I155" i="8"/>
  <c r="F155" i="8"/>
  <c r="C155" i="8" s="1"/>
  <c r="O154" i="8"/>
  <c r="L154" i="8"/>
  <c r="C154" i="8" s="1"/>
  <c r="I154" i="8"/>
  <c r="F154" i="8"/>
  <c r="O153" i="8"/>
  <c r="O150" i="8" s="1"/>
  <c r="L153" i="8"/>
  <c r="I153" i="8"/>
  <c r="F153" i="8"/>
  <c r="C153" i="8"/>
  <c r="O152" i="8"/>
  <c r="L152" i="8"/>
  <c r="I152" i="8"/>
  <c r="F152" i="8"/>
  <c r="C152" i="8" s="1"/>
  <c r="O151" i="8"/>
  <c r="L151" i="8"/>
  <c r="L150" i="8" s="1"/>
  <c r="I151" i="8"/>
  <c r="I150" i="8" s="1"/>
  <c r="F151" i="8"/>
  <c r="C151" i="8" s="1"/>
  <c r="N150" i="8"/>
  <c r="N129" i="8" s="1"/>
  <c r="M150" i="8"/>
  <c r="K150" i="8"/>
  <c r="J150" i="8"/>
  <c r="H150" i="8"/>
  <c r="G150" i="8"/>
  <c r="F150" i="8"/>
  <c r="E150" i="8"/>
  <c r="D150" i="8"/>
  <c r="O149" i="8"/>
  <c r="L149" i="8"/>
  <c r="I149" i="8"/>
  <c r="F149" i="8"/>
  <c r="C149" i="8"/>
  <c r="O148" i="8"/>
  <c r="L148" i="8"/>
  <c r="I148" i="8"/>
  <c r="F148" i="8"/>
  <c r="C148" i="8" s="1"/>
  <c r="O147" i="8"/>
  <c r="L147" i="8"/>
  <c r="I147" i="8"/>
  <c r="F147" i="8"/>
  <c r="C147" i="8" s="1"/>
  <c r="O146" i="8"/>
  <c r="L146" i="8"/>
  <c r="C146" i="8" s="1"/>
  <c r="I146" i="8"/>
  <c r="F146" i="8"/>
  <c r="O145" i="8"/>
  <c r="O143" i="8" s="1"/>
  <c r="L145" i="8"/>
  <c r="I145" i="8"/>
  <c r="F145" i="8"/>
  <c r="C145" i="8"/>
  <c r="O144" i="8"/>
  <c r="L144" i="8"/>
  <c r="I144" i="8"/>
  <c r="F144" i="8"/>
  <c r="F143" i="8" s="1"/>
  <c r="N143" i="8"/>
  <c r="M143" i="8"/>
  <c r="K143" i="8"/>
  <c r="J143" i="8"/>
  <c r="I143" i="8"/>
  <c r="H143" i="8"/>
  <c r="G143" i="8"/>
  <c r="E143" i="8"/>
  <c r="D143" i="8"/>
  <c r="O142" i="8"/>
  <c r="L142" i="8"/>
  <c r="C142" i="8" s="1"/>
  <c r="I142" i="8"/>
  <c r="F142" i="8"/>
  <c r="O141" i="8"/>
  <c r="O140" i="8" s="1"/>
  <c r="L141" i="8"/>
  <c r="I141" i="8"/>
  <c r="F141" i="8"/>
  <c r="F140" i="8" s="1"/>
  <c r="C141" i="8"/>
  <c r="N140" i="8"/>
  <c r="M140" i="8"/>
  <c r="L140" i="8"/>
  <c r="K140" i="8"/>
  <c r="J140" i="8"/>
  <c r="I140" i="8"/>
  <c r="H140" i="8"/>
  <c r="G140" i="8"/>
  <c r="E140" i="8"/>
  <c r="D140" i="8"/>
  <c r="O139" i="8"/>
  <c r="L139" i="8"/>
  <c r="I139" i="8"/>
  <c r="F139" i="8"/>
  <c r="C139" i="8" s="1"/>
  <c r="O138" i="8"/>
  <c r="L138" i="8"/>
  <c r="C138" i="8" s="1"/>
  <c r="I138" i="8"/>
  <c r="F138" i="8"/>
  <c r="O137" i="8"/>
  <c r="O135" i="8" s="1"/>
  <c r="L137" i="8"/>
  <c r="I137" i="8"/>
  <c r="F137" i="8"/>
  <c r="C137" i="8"/>
  <c r="O136" i="8"/>
  <c r="L136" i="8"/>
  <c r="I136" i="8"/>
  <c r="F136" i="8"/>
  <c r="F135" i="8" s="1"/>
  <c r="N135" i="8"/>
  <c r="M135" i="8"/>
  <c r="M129" i="8" s="1"/>
  <c r="K135" i="8"/>
  <c r="J135" i="8"/>
  <c r="I135" i="8"/>
  <c r="H135" i="8"/>
  <c r="G135" i="8"/>
  <c r="E135" i="8"/>
  <c r="E129" i="8" s="1"/>
  <c r="D135" i="8"/>
  <c r="O134" i="8"/>
  <c r="L134" i="8"/>
  <c r="C134" i="8" s="1"/>
  <c r="I134" i="8"/>
  <c r="F134" i="8"/>
  <c r="O133" i="8"/>
  <c r="L133" i="8"/>
  <c r="I133" i="8"/>
  <c r="F133" i="8"/>
  <c r="C133" i="8"/>
  <c r="O132" i="8"/>
  <c r="L132" i="8"/>
  <c r="I132" i="8"/>
  <c r="I130" i="8" s="1"/>
  <c r="I129" i="8" s="1"/>
  <c r="F132" i="8"/>
  <c r="C132" i="8" s="1"/>
  <c r="O131" i="8"/>
  <c r="J131" i="8"/>
  <c r="L131" i="8" s="1"/>
  <c r="I131" i="8"/>
  <c r="F131" i="8"/>
  <c r="O130" i="8"/>
  <c r="N130" i="8"/>
  <c r="M130" i="8"/>
  <c r="K130" i="8"/>
  <c r="K129" i="8" s="1"/>
  <c r="H130" i="8"/>
  <c r="G130" i="8"/>
  <c r="G129" i="8" s="1"/>
  <c r="G74" i="8" s="1"/>
  <c r="E130" i="8"/>
  <c r="D130" i="8"/>
  <c r="H129" i="8"/>
  <c r="D129" i="8"/>
  <c r="O128" i="8"/>
  <c r="L128" i="8"/>
  <c r="L127" i="8" s="1"/>
  <c r="I128" i="8"/>
  <c r="I127" i="8" s="1"/>
  <c r="F128" i="8"/>
  <c r="O127" i="8"/>
  <c r="N127" i="8"/>
  <c r="M127" i="8"/>
  <c r="K127" i="8"/>
  <c r="J127" i="8"/>
  <c r="H127" i="8"/>
  <c r="G127" i="8"/>
  <c r="F127" i="8"/>
  <c r="C127" i="8" s="1"/>
  <c r="E127" i="8"/>
  <c r="D127" i="8"/>
  <c r="O126" i="8"/>
  <c r="L126" i="8"/>
  <c r="I126" i="8"/>
  <c r="F126" i="8"/>
  <c r="C126" i="8"/>
  <c r="O125" i="8"/>
  <c r="L125" i="8"/>
  <c r="I125" i="8"/>
  <c r="F125" i="8"/>
  <c r="C125" i="8" s="1"/>
  <c r="O124" i="8"/>
  <c r="L124" i="8"/>
  <c r="I124" i="8"/>
  <c r="I121" i="8" s="1"/>
  <c r="F124" i="8"/>
  <c r="O123" i="8"/>
  <c r="L123" i="8"/>
  <c r="C123" i="8" s="1"/>
  <c r="I123" i="8"/>
  <c r="F123" i="8"/>
  <c r="O122" i="8"/>
  <c r="O121" i="8" s="1"/>
  <c r="L122" i="8"/>
  <c r="I122" i="8"/>
  <c r="F122" i="8"/>
  <c r="F121" i="8" s="1"/>
  <c r="C122" i="8"/>
  <c r="N121" i="8"/>
  <c r="M121" i="8"/>
  <c r="L121" i="8"/>
  <c r="K121" i="8"/>
  <c r="J121" i="8"/>
  <c r="H121" i="8"/>
  <c r="G121" i="8"/>
  <c r="E121" i="8"/>
  <c r="D121" i="8"/>
  <c r="O120" i="8"/>
  <c r="L120" i="8"/>
  <c r="I120" i="8"/>
  <c r="C120" i="8" s="1"/>
  <c r="F120" i="8"/>
  <c r="O119" i="8"/>
  <c r="L119" i="8"/>
  <c r="C119" i="8" s="1"/>
  <c r="I119" i="8"/>
  <c r="F119" i="8"/>
  <c r="O118" i="8"/>
  <c r="O115" i="8" s="1"/>
  <c r="L118" i="8"/>
  <c r="I118" i="8"/>
  <c r="F118" i="8"/>
  <c r="C118" i="8"/>
  <c r="O117" i="8"/>
  <c r="L117" i="8"/>
  <c r="I117" i="8"/>
  <c r="F117" i="8"/>
  <c r="C117" i="8" s="1"/>
  <c r="O116" i="8"/>
  <c r="L116" i="8"/>
  <c r="L115" i="8" s="1"/>
  <c r="I116" i="8"/>
  <c r="I115" i="8" s="1"/>
  <c r="F116" i="8"/>
  <c r="N115" i="8"/>
  <c r="M115" i="8"/>
  <c r="K115" i="8"/>
  <c r="J115" i="8"/>
  <c r="H115" i="8"/>
  <c r="G115" i="8"/>
  <c r="F115" i="8"/>
  <c r="C115" i="8" s="1"/>
  <c r="E115" i="8"/>
  <c r="D115" i="8"/>
  <c r="O114" i="8"/>
  <c r="O111" i="8" s="1"/>
  <c r="L114" i="8"/>
  <c r="I114" i="8"/>
  <c r="F114" i="8"/>
  <c r="C114" i="8"/>
  <c r="O113" i="8"/>
  <c r="L113" i="8"/>
  <c r="I113" i="8"/>
  <c r="F113" i="8"/>
  <c r="C113" i="8" s="1"/>
  <c r="O112" i="8"/>
  <c r="L112" i="8"/>
  <c r="I112" i="8"/>
  <c r="I111" i="8" s="1"/>
  <c r="F112" i="8"/>
  <c r="N111" i="8"/>
  <c r="M111" i="8"/>
  <c r="L111" i="8"/>
  <c r="K111" i="8"/>
  <c r="J111" i="8"/>
  <c r="H111" i="8"/>
  <c r="G111" i="8"/>
  <c r="F111" i="8"/>
  <c r="C111" i="8" s="1"/>
  <c r="E111" i="8"/>
  <c r="D111" i="8"/>
  <c r="O110" i="8"/>
  <c r="L110" i="8"/>
  <c r="I110" i="8"/>
  <c r="F110" i="8"/>
  <c r="C110" i="8"/>
  <c r="O109" i="8"/>
  <c r="L109" i="8"/>
  <c r="I109" i="8"/>
  <c r="F109" i="8"/>
  <c r="C109" i="8" s="1"/>
  <c r="O108" i="8"/>
  <c r="L108" i="8"/>
  <c r="I108" i="8"/>
  <c r="C108" i="8" s="1"/>
  <c r="F108" i="8"/>
  <c r="O107" i="8"/>
  <c r="L107" i="8"/>
  <c r="C107" i="8" s="1"/>
  <c r="I107" i="8"/>
  <c r="F107" i="8"/>
  <c r="O106" i="8"/>
  <c r="L106" i="8"/>
  <c r="I106" i="8"/>
  <c r="F106" i="8"/>
  <c r="C106" i="8"/>
  <c r="O105" i="8"/>
  <c r="L105" i="8"/>
  <c r="I105" i="8"/>
  <c r="F105" i="8"/>
  <c r="C105" i="8" s="1"/>
  <c r="O104" i="8"/>
  <c r="L104" i="8"/>
  <c r="I104" i="8"/>
  <c r="C104" i="8" s="1"/>
  <c r="F104" i="8"/>
  <c r="O103" i="8"/>
  <c r="L103" i="8"/>
  <c r="C103" i="8" s="1"/>
  <c r="I103" i="8"/>
  <c r="F103" i="8"/>
  <c r="O102" i="8"/>
  <c r="N102" i="8"/>
  <c r="M102" i="8"/>
  <c r="K102" i="8"/>
  <c r="J102" i="8"/>
  <c r="H102" i="8"/>
  <c r="G102" i="8"/>
  <c r="E102" i="8"/>
  <c r="D102" i="8"/>
  <c r="O101" i="8"/>
  <c r="L101" i="8"/>
  <c r="I101" i="8"/>
  <c r="F101" i="8"/>
  <c r="C101" i="8" s="1"/>
  <c r="O100" i="8"/>
  <c r="L100" i="8"/>
  <c r="I100" i="8"/>
  <c r="F100" i="8"/>
  <c r="C100" i="8" s="1"/>
  <c r="O99" i="8"/>
  <c r="L99" i="8"/>
  <c r="C99" i="8" s="1"/>
  <c r="I99" i="8"/>
  <c r="F99" i="8"/>
  <c r="O98" i="8"/>
  <c r="L98" i="8"/>
  <c r="I98" i="8"/>
  <c r="F98" i="8"/>
  <c r="C98" i="8"/>
  <c r="O97" i="8"/>
  <c r="L97" i="8"/>
  <c r="I97" i="8"/>
  <c r="F97" i="8"/>
  <c r="C97" i="8" s="1"/>
  <c r="O96" i="8"/>
  <c r="L96" i="8"/>
  <c r="I96" i="8"/>
  <c r="I94" i="8" s="1"/>
  <c r="F96" i="8"/>
  <c r="C96" i="8" s="1"/>
  <c r="O95" i="8"/>
  <c r="L95" i="8"/>
  <c r="C95" i="8" s="1"/>
  <c r="I95" i="8"/>
  <c r="F95" i="8"/>
  <c r="O94" i="8"/>
  <c r="N94" i="8"/>
  <c r="M94" i="8"/>
  <c r="K94" i="8"/>
  <c r="J94" i="8"/>
  <c r="H94" i="8"/>
  <c r="G94" i="8"/>
  <c r="E94" i="8"/>
  <c r="D94" i="8"/>
  <c r="O93" i="8"/>
  <c r="L93" i="8"/>
  <c r="I93" i="8"/>
  <c r="F93" i="8"/>
  <c r="C93" i="8" s="1"/>
  <c r="O92" i="8"/>
  <c r="L92" i="8"/>
  <c r="I92" i="8"/>
  <c r="F92" i="8"/>
  <c r="C92" i="8" s="1"/>
  <c r="O91" i="8"/>
  <c r="L91" i="8"/>
  <c r="C91" i="8" s="1"/>
  <c r="I91" i="8"/>
  <c r="F91" i="8"/>
  <c r="O90" i="8"/>
  <c r="O88" i="8" s="1"/>
  <c r="L90" i="8"/>
  <c r="I90" i="8"/>
  <c r="F90" i="8"/>
  <c r="C90" i="8"/>
  <c r="O89" i="8"/>
  <c r="L89" i="8"/>
  <c r="I89" i="8"/>
  <c r="F89" i="8"/>
  <c r="F88" i="8" s="1"/>
  <c r="N88" i="8"/>
  <c r="M88" i="8"/>
  <c r="M82" i="8" s="1"/>
  <c r="K88" i="8"/>
  <c r="J88" i="8"/>
  <c r="I88" i="8"/>
  <c r="H88" i="8"/>
  <c r="G88" i="8"/>
  <c r="E88" i="8"/>
  <c r="E82" i="8" s="1"/>
  <c r="D88" i="8"/>
  <c r="O87" i="8"/>
  <c r="L87" i="8"/>
  <c r="C87" i="8" s="1"/>
  <c r="I87" i="8"/>
  <c r="F87" i="8"/>
  <c r="O86" i="8"/>
  <c r="O83" i="8" s="1"/>
  <c r="L86" i="8"/>
  <c r="I86" i="8"/>
  <c r="F86" i="8"/>
  <c r="C86" i="8"/>
  <c r="O85" i="8"/>
  <c r="L85" i="8"/>
  <c r="I85" i="8"/>
  <c r="F85" i="8"/>
  <c r="C85" i="8" s="1"/>
  <c r="O84" i="8"/>
  <c r="L84" i="8"/>
  <c r="L83" i="8" s="1"/>
  <c r="I84" i="8"/>
  <c r="I83" i="8" s="1"/>
  <c r="F84" i="8"/>
  <c r="C84" i="8" s="1"/>
  <c r="N83" i="8"/>
  <c r="N82" i="8" s="1"/>
  <c r="M83" i="8"/>
  <c r="K83" i="8"/>
  <c r="J83" i="8"/>
  <c r="J82" i="8" s="1"/>
  <c r="H83" i="8"/>
  <c r="G83" i="8"/>
  <c r="F83" i="8"/>
  <c r="C83" i="8" s="1"/>
  <c r="E83" i="8"/>
  <c r="D83" i="8"/>
  <c r="K82" i="8"/>
  <c r="H82" i="8"/>
  <c r="G82" i="8"/>
  <c r="D82" i="8"/>
  <c r="O81" i="8"/>
  <c r="L81" i="8"/>
  <c r="I81" i="8"/>
  <c r="F81" i="8"/>
  <c r="C81" i="8" s="1"/>
  <c r="O80" i="8"/>
  <c r="L80" i="8"/>
  <c r="L79" i="8" s="1"/>
  <c r="L75" i="8" s="1"/>
  <c r="I80" i="8"/>
  <c r="I79" i="8" s="1"/>
  <c r="F80" i="8"/>
  <c r="C80" i="8" s="1"/>
  <c r="O79" i="8"/>
  <c r="N79" i="8"/>
  <c r="M79" i="8"/>
  <c r="K79" i="8"/>
  <c r="J79" i="8"/>
  <c r="H79" i="8"/>
  <c r="G79" i="8"/>
  <c r="F79" i="8"/>
  <c r="E79" i="8"/>
  <c r="D79" i="8"/>
  <c r="O78" i="8"/>
  <c r="O76" i="8" s="1"/>
  <c r="O75" i="8" s="1"/>
  <c r="L78" i="8"/>
  <c r="I78" i="8"/>
  <c r="F78" i="8"/>
  <c r="C78" i="8"/>
  <c r="O77" i="8"/>
  <c r="L77" i="8"/>
  <c r="I77" i="8"/>
  <c r="F77" i="8"/>
  <c r="F76" i="8" s="1"/>
  <c r="N76" i="8"/>
  <c r="M76" i="8"/>
  <c r="M75" i="8" s="1"/>
  <c r="M74" i="8" s="1"/>
  <c r="L76" i="8"/>
  <c r="K76" i="8"/>
  <c r="J76" i="8"/>
  <c r="I76" i="8"/>
  <c r="I75" i="8" s="1"/>
  <c r="H76" i="8"/>
  <c r="G76" i="8"/>
  <c r="E76" i="8"/>
  <c r="E75" i="8" s="1"/>
  <c r="D76" i="8"/>
  <c r="N75" i="8"/>
  <c r="N74" i="8" s="1"/>
  <c r="N51" i="8" s="1"/>
  <c r="N50" i="8" s="1"/>
  <c r="K75" i="8"/>
  <c r="J75" i="8"/>
  <c r="H75" i="8"/>
  <c r="G75" i="8"/>
  <c r="D75" i="8"/>
  <c r="H74" i="8"/>
  <c r="D74" i="8"/>
  <c r="O73" i="8"/>
  <c r="L73" i="8"/>
  <c r="I73" i="8"/>
  <c r="F73" i="8"/>
  <c r="C73" i="8" s="1"/>
  <c r="O72" i="8"/>
  <c r="L72" i="8"/>
  <c r="I72" i="8"/>
  <c r="F72" i="8"/>
  <c r="C72" i="8" s="1"/>
  <c r="O71" i="8"/>
  <c r="L71" i="8"/>
  <c r="L68" i="8" s="1"/>
  <c r="I71" i="8"/>
  <c r="F71" i="8"/>
  <c r="C71" i="8" s="1"/>
  <c r="O70" i="8"/>
  <c r="O68" i="8" s="1"/>
  <c r="O66" i="8" s="1"/>
  <c r="L70" i="8"/>
  <c r="I70" i="8"/>
  <c r="F70" i="8"/>
  <c r="C70" i="8"/>
  <c r="O69" i="8"/>
  <c r="L69" i="8"/>
  <c r="I69" i="8"/>
  <c r="F69" i="8"/>
  <c r="F68" i="8" s="1"/>
  <c r="N68" i="8"/>
  <c r="M68" i="8"/>
  <c r="M66" i="8" s="1"/>
  <c r="M52" i="8" s="1"/>
  <c r="K68" i="8"/>
  <c r="J68" i="8"/>
  <c r="I68" i="8"/>
  <c r="I66" i="8" s="1"/>
  <c r="H68" i="8"/>
  <c r="G68" i="8"/>
  <c r="E68" i="8"/>
  <c r="E66" i="8" s="1"/>
  <c r="E52" i="8" s="1"/>
  <c r="D68" i="8"/>
  <c r="O67" i="8"/>
  <c r="L67" i="8"/>
  <c r="L66" i="8" s="1"/>
  <c r="I67" i="8"/>
  <c r="F67" i="8"/>
  <c r="C67" i="8" s="1"/>
  <c r="N66" i="8"/>
  <c r="K66" i="8"/>
  <c r="J66" i="8"/>
  <c r="H66" i="8"/>
  <c r="G66" i="8"/>
  <c r="D66" i="8"/>
  <c r="O65" i="8"/>
  <c r="L65" i="8"/>
  <c r="I65" i="8"/>
  <c r="F65" i="8"/>
  <c r="C65" i="8" s="1"/>
  <c r="O64" i="8"/>
  <c r="L64" i="8"/>
  <c r="I64" i="8"/>
  <c r="C64" i="8" s="1"/>
  <c r="F64" i="8"/>
  <c r="O63" i="8"/>
  <c r="L63" i="8"/>
  <c r="I63" i="8"/>
  <c r="F63" i="8"/>
  <c r="C63" i="8" s="1"/>
  <c r="O62" i="8"/>
  <c r="L62" i="8"/>
  <c r="I62" i="8"/>
  <c r="F62" i="8"/>
  <c r="C62" i="8"/>
  <c r="O61" i="8"/>
  <c r="L61" i="8"/>
  <c r="I61" i="8"/>
  <c r="F61" i="8"/>
  <c r="C61" i="8" s="1"/>
  <c r="O60" i="8"/>
  <c r="L60" i="8"/>
  <c r="I60" i="8"/>
  <c r="I57" i="8" s="1"/>
  <c r="F60" i="8"/>
  <c r="C60" i="8" s="1"/>
  <c r="O59" i="8"/>
  <c r="L59" i="8"/>
  <c r="I59" i="8"/>
  <c r="F59" i="8"/>
  <c r="C59" i="8" s="1"/>
  <c r="O58" i="8"/>
  <c r="O57" i="8" s="1"/>
  <c r="L58" i="8"/>
  <c r="I58" i="8"/>
  <c r="F58" i="8"/>
  <c r="C58" i="8"/>
  <c r="N57" i="8"/>
  <c r="M57" i="8"/>
  <c r="L57" i="8"/>
  <c r="K57" i="8"/>
  <c r="J57" i="8"/>
  <c r="H57" i="8"/>
  <c r="G57" i="8"/>
  <c r="E57" i="8"/>
  <c r="D57" i="8"/>
  <c r="O56" i="8"/>
  <c r="L56" i="8"/>
  <c r="I56" i="8"/>
  <c r="C56" i="8" s="1"/>
  <c r="F56" i="8"/>
  <c r="O55" i="8"/>
  <c r="L55" i="8"/>
  <c r="L54" i="8" s="1"/>
  <c r="L53" i="8" s="1"/>
  <c r="L52" i="8" s="1"/>
  <c r="I55" i="8"/>
  <c r="F55" i="8"/>
  <c r="C55" i="8" s="1"/>
  <c r="O54" i="8"/>
  <c r="O53" i="8" s="1"/>
  <c r="N54" i="8"/>
  <c r="M54" i="8"/>
  <c r="K54" i="8"/>
  <c r="K53" i="8" s="1"/>
  <c r="K52" i="8" s="1"/>
  <c r="J54" i="8"/>
  <c r="H54" i="8"/>
  <c r="G54" i="8"/>
  <c r="G53" i="8" s="1"/>
  <c r="G52" i="8" s="1"/>
  <c r="G51" i="8" s="1"/>
  <c r="G50" i="8" s="1"/>
  <c r="F54" i="8"/>
  <c r="E54" i="8"/>
  <c r="D54" i="8"/>
  <c r="N53" i="8"/>
  <c r="M53" i="8"/>
  <c r="J53" i="8"/>
  <c r="H53" i="8"/>
  <c r="H52" i="8" s="1"/>
  <c r="H51" i="8" s="1"/>
  <c r="E53" i="8"/>
  <c r="D53" i="8"/>
  <c r="D52" i="8" s="1"/>
  <c r="D51" i="8" s="1"/>
  <c r="N52" i="8"/>
  <c r="J52" i="8"/>
  <c r="O46" i="8"/>
  <c r="C46" i="8" s="1"/>
  <c r="O45" i="8"/>
  <c r="C45" i="8" s="1"/>
  <c r="N44" i="8"/>
  <c r="M44" i="8"/>
  <c r="L43" i="8"/>
  <c r="I43" i="8"/>
  <c r="F43" i="8"/>
  <c r="C43" i="8" s="1"/>
  <c r="L42" i="8"/>
  <c r="K42" i="8"/>
  <c r="J42" i="8"/>
  <c r="I42" i="8"/>
  <c r="H42" i="8"/>
  <c r="G42" i="8"/>
  <c r="F42" i="8"/>
  <c r="C42" i="8" s="1"/>
  <c r="E42" i="8"/>
  <c r="D42" i="8"/>
  <c r="F41" i="8"/>
  <c r="C41" i="8" s="1"/>
  <c r="L40" i="8"/>
  <c r="C40" i="8"/>
  <c r="L39" i="8"/>
  <c r="C39" i="8" s="1"/>
  <c r="L38" i="8"/>
  <c r="C38" i="8" s="1"/>
  <c r="L37" i="8"/>
  <c r="C37" i="8" s="1"/>
  <c r="K36" i="8"/>
  <c r="J36" i="8"/>
  <c r="L35" i="8"/>
  <c r="C35" i="8"/>
  <c r="L34" i="8"/>
  <c r="C34" i="8" s="1"/>
  <c r="K33" i="8"/>
  <c r="J33" i="8"/>
  <c r="L32" i="8"/>
  <c r="C32" i="8"/>
  <c r="L31" i="8"/>
  <c r="C31" i="8" s="1"/>
  <c r="K31" i="8"/>
  <c r="J31" i="8"/>
  <c r="L30" i="8"/>
  <c r="C30" i="8" s="1"/>
  <c r="L29" i="8"/>
  <c r="C29" i="8" s="1"/>
  <c r="L28" i="8"/>
  <c r="C28" i="8" s="1"/>
  <c r="K27" i="8"/>
  <c r="J27" i="8"/>
  <c r="K26" i="8"/>
  <c r="J26" i="8"/>
  <c r="F25" i="8"/>
  <c r="C25" i="8"/>
  <c r="I24" i="8"/>
  <c r="O23" i="8"/>
  <c r="O21" i="8" s="1"/>
  <c r="L23" i="8"/>
  <c r="I23" i="8"/>
  <c r="F23" i="8"/>
  <c r="C23" i="8"/>
  <c r="O22" i="8"/>
  <c r="L22" i="8"/>
  <c r="I22" i="8"/>
  <c r="F22" i="8"/>
  <c r="F21" i="8" s="1"/>
  <c r="N21" i="8"/>
  <c r="N287" i="8" s="1"/>
  <c r="N286" i="8" s="1"/>
  <c r="M21" i="8"/>
  <c r="M287" i="8" s="1"/>
  <c r="M286" i="8" s="1"/>
  <c r="L21" i="8"/>
  <c r="L287" i="8" s="1"/>
  <c r="L286" i="8" s="1"/>
  <c r="K21" i="8"/>
  <c r="K287" i="8" s="1"/>
  <c r="K286" i="8" s="1"/>
  <c r="J21" i="8"/>
  <c r="J287" i="8" s="1"/>
  <c r="J286" i="8" s="1"/>
  <c r="I21" i="8"/>
  <c r="I287" i="8" s="1"/>
  <c r="I286" i="8" s="1"/>
  <c r="H21" i="8"/>
  <c r="H287" i="8" s="1"/>
  <c r="H286" i="8" s="1"/>
  <c r="G21" i="8"/>
  <c r="G287" i="8" s="1"/>
  <c r="G286" i="8" s="1"/>
  <c r="E21" i="8"/>
  <c r="E287" i="8" s="1"/>
  <c r="E286" i="8" s="1"/>
  <c r="D21" i="8"/>
  <c r="D287" i="8" s="1"/>
  <c r="D286" i="8" s="1"/>
  <c r="N20" i="8"/>
  <c r="K20" i="8"/>
  <c r="J20" i="8"/>
  <c r="H20" i="8"/>
  <c r="G20" i="8"/>
  <c r="O296" i="7"/>
  <c r="L296" i="7"/>
  <c r="I296" i="7"/>
  <c r="F296" i="7"/>
  <c r="C296" i="7"/>
  <c r="O295" i="7"/>
  <c r="L295" i="7"/>
  <c r="I295" i="7"/>
  <c r="F295" i="7"/>
  <c r="C295" i="7" s="1"/>
  <c r="O294" i="7"/>
  <c r="L294" i="7"/>
  <c r="I294" i="7"/>
  <c r="F294" i="7"/>
  <c r="C294" i="7" s="1"/>
  <c r="O293" i="7"/>
  <c r="L293" i="7"/>
  <c r="I293" i="7"/>
  <c r="F293" i="7"/>
  <c r="C293" i="7" s="1"/>
  <c r="O292" i="7"/>
  <c r="L292" i="7"/>
  <c r="I292" i="7"/>
  <c r="F292" i="7"/>
  <c r="C292" i="7"/>
  <c r="O291" i="7"/>
  <c r="L291" i="7"/>
  <c r="I291" i="7"/>
  <c r="F291" i="7"/>
  <c r="C291" i="7" s="1"/>
  <c r="O290" i="7"/>
  <c r="L290" i="7"/>
  <c r="I290" i="7"/>
  <c r="C290" i="7" s="1"/>
  <c r="F290" i="7"/>
  <c r="O289" i="7"/>
  <c r="L289" i="7"/>
  <c r="L288" i="7" s="1"/>
  <c r="I289" i="7"/>
  <c r="F289" i="7"/>
  <c r="C289" i="7" s="1"/>
  <c r="O288" i="7"/>
  <c r="N288" i="7"/>
  <c r="M288" i="7"/>
  <c r="K288" i="7"/>
  <c r="J288" i="7"/>
  <c r="H288" i="7"/>
  <c r="G288" i="7"/>
  <c r="F288" i="7"/>
  <c r="E288" i="7"/>
  <c r="D288" i="7"/>
  <c r="O283" i="7"/>
  <c r="L283" i="7"/>
  <c r="I283" i="7"/>
  <c r="F283" i="7"/>
  <c r="C283" i="7" s="1"/>
  <c r="O282" i="7"/>
  <c r="L282" i="7"/>
  <c r="I282" i="7"/>
  <c r="C282" i="7" s="1"/>
  <c r="F282" i="7"/>
  <c r="O281" i="7"/>
  <c r="N281" i="7"/>
  <c r="M281" i="7"/>
  <c r="L281" i="7"/>
  <c r="K281" i="7"/>
  <c r="J281" i="7"/>
  <c r="I281" i="7"/>
  <c r="H281" i="7"/>
  <c r="G281" i="7"/>
  <c r="F281" i="7"/>
  <c r="C281" i="7" s="1"/>
  <c r="E281" i="7"/>
  <c r="D281" i="7"/>
  <c r="O280" i="7"/>
  <c r="L280" i="7"/>
  <c r="I280" i="7"/>
  <c r="F280" i="7"/>
  <c r="C280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O278" i="7"/>
  <c r="L278" i="7"/>
  <c r="I278" i="7"/>
  <c r="F278" i="7"/>
  <c r="C278" i="7" s="1"/>
  <c r="O277" i="7"/>
  <c r="L277" i="7"/>
  <c r="I277" i="7"/>
  <c r="F277" i="7"/>
  <c r="C277" i="7" s="1"/>
  <c r="O276" i="7"/>
  <c r="L276" i="7"/>
  <c r="I276" i="7"/>
  <c r="F276" i="7"/>
  <c r="C276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O274" i="7"/>
  <c r="L274" i="7"/>
  <c r="I274" i="7"/>
  <c r="F274" i="7"/>
  <c r="C274" i="7" s="1"/>
  <c r="O273" i="7"/>
  <c r="L273" i="7"/>
  <c r="I273" i="7"/>
  <c r="F273" i="7"/>
  <c r="C273" i="7" s="1"/>
  <c r="O272" i="7"/>
  <c r="L272" i="7"/>
  <c r="I272" i="7"/>
  <c r="F272" i="7"/>
  <c r="C272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70" i="7"/>
  <c r="L270" i="7"/>
  <c r="I270" i="7"/>
  <c r="F270" i="7"/>
  <c r="C270" i="7" s="1"/>
  <c r="O269" i="7"/>
  <c r="N269" i="7"/>
  <c r="M269" i="7"/>
  <c r="L269" i="7"/>
  <c r="K269" i="7"/>
  <c r="J269" i="7"/>
  <c r="I269" i="7"/>
  <c r="H269" i="7"/>
  <c r="G269" i="7"/>
  <c r="F269" i="7"/>
  <c r="C269" i="7" s="1"/>
  <c r="E269" i="7"/>
  <c r="D269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O267" i="7"/>
  <c r="L267" i="7"/>
  <c r="I267" i="7"/>
  <c r="F267" i="7"/>
  <c r="C267" i="7" s="1"/>
  <c r="O266" i="7"/>
  <c r="L266" i="7"/>
  <c r="I266" i="7"/>
  <c r="F266" i="7"/>
  <c r="C266" i="7"/>
  <c r="O265" i="7"/>
  <c r="L265" i="7"/>
  <c r="I265" i="7"/>
  <c r="F265" i="7"/>
  <c r="C265" i="7" s="1"/>
  <c r="O264" i="7"/>
  <c r="L264" i="7"/>
  <c r="I264" i="7"/>
  <c r="F264" i="7"/>
  <c r="C264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O262" i="7"/>
  <c r="L262" i="7"/>
  <c r="I262" i="7"/>
  <c r="F262" i="7"/>
  <c r="C262" i="7" s="1"/>
  <c r="O261" i="7"/>
  <c r="L261" i="7"/>
  <c r="I261" i="7"/>
  <c r="F261" i="7"/>
  <c r="C261" i="7" s="1"/>
  <c r="O260" i="7"/>
  <c r="L260" i="7"/>
  <c r="I260" i="7"/>
  <c r="F260" i="7"/>
  <c r="C260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O257" i="7"/>
  <c r="L257" i="7"/>
  <c r="I257" i="7"/>
  <c r="F257" i="7"/>
  <c r="C257" i="7" s="1"/>
  <c r="O256" i="7"/>
  <c r="L256" i="7"/>
  <c r="I256" i="7"/>
  <c r="C256" i="7" s="1"/>
  <c r="F256" i="7"/>
  <c r="O255" i="7"/>
  <c r="L255" i="7"/>
  <c r="I255" i="7"/>
  <c r="F255" i="7"/>
  <c r="C255" i="7"/>
  <c r="O254" i="7"/>
  <c r="L254" i="7"/>
  <c r="I254" i="7"/>
  <c r="F254" i="7"/>
  <c r="C254" i="7" s="1"/>
  <c r="O253" i="7"/>
  <c r="L253" i="7"/>
  <c r="I253" i="7"/>
  <c r="F253" i="7"/>
  <c r="C253" i="7" s="1"/>
  <c r="O252" i="7"/>
  <c r="L252" i="7"/>
  <c r="L251" i="7" s="1"/>
  <c r="L250" i="7" s="1"/>
  <c r="I252" i="7"/>
  <c r="I251" i="7" s="1"/>
  <c r="F252" i="7"/>
  <c r="O251" i="7"/>
  <c r="N251" i="7"/>
  <c r="M251" i="7"/>
  <c r="K251" i="7"/>
  <c r="J251" i="7"/>
  <c r="H251" i="7"/>
  <c r="G251" i="7"/>
  <c r="F251" i="7"/>
  <c r="E251" i="7"/>
  <c r="D251" i="7"/>
  <c r="O250" i="7"/>
  <c r="N250" i="7"/>
  <c r="M250" i="7"/>
  <c r="K250" i="7"/>
  <c r="J250" i="7"/>
  <c r="H250" i="7"/>
  <c r="G250" i="7"/>
  <c r="F250" i="7"/>
  <c r="E250" i="7"/>
  <c r="D250" i="7"/>
  <c r="O249" i="7"/>
  <c r="L249" i="7"/>
  <c r="I249" i="7"/>
  <c r="F249" i="7"/>
  <c r="C249" i="7" s="1"/>
  <c r="O248" i="7"/>
  <c r="L248" i="7"/>
  <c r="I248" i="7"/>
  <c r="C248" i="7" s="1"/>
  <c r="F248" i="7"/>
  <c r="O247" i="7"/>
  <c r="L247" i="7"/>
  <c r="I247" i="7"/>
  <c r="F247" i="7"/>
  <c r="C247" i="7"/>
  <c r="O246" i="7"/>
  <c r="O245" i="7" s="1"/>
  <c r="L246" i="7"/>
  <c r="I246" i="7"/>
  <c r="F246" i="7"/>
  <c r="F245" i="7" s="1"/>
  <c r="N245" i="7"/>
  <c r="M245" i="7"/>
  <c r="L245" i="7"/>
  <c r="K245" i="7"/>
  <c r="J245" i="7"/>
  <c r="I245" i="7"/>
  <c r="H245" i="7"/>
  <c r="G245" i="7"/>
  <c r="E245" i="7"/>
  <c r="D245" i="7"/>
  <c r="O244" i="7"/>
  <c r="L244" i="7"/>
  <c r="I244" i="7"/>
  <c r="C244" i="7" s="1"/>
  <c r="F244" i="7"/>
  <c r="O243" i="7"/>
  <c r="L243" i="7"/>
  <c r="I243" i="7"/>
  <c r="F243" i="7"/>
  <c r="C243" i="7"/>
  <c r="O242" i="7"/>
  <c r="L242" i="7"/>
  <c r="I242" i="7"/>
  <c r="F242" i="7"/>
  <c r="C242" i="7" s="1"/>
  <c r="O241" i="7"/>
  <c r="L241" i="7"/>
  <c r="I241" i="7"/>
  <c r="F241" i="7"/>
  <c r="C241" i="7" s="1"/>
  <c r="O240" i="7"/>
  <c r="L240" i="7"/>
  <c r="I240" i="7"/>
  <c r="F240" i="7"/>
  <c r="C240" i="7"/>
  <c r="O239" i="7"/>
  <c r="L239" i="7"/>
  <c r="I239" i="7"/>
  <c r="F239" i="7"/>
  <c r="C239" i="7"/>
  <c r="O238" i="7"/>
  <c r="O237" i="7" s="1"/>
  <c r="L238" i="7"/>
  <c r="I238" i="7"/>
  <c r="F238" i="7"/>
  <c r="C238" i="7" s="1"/>
  <c r="N237" i="7"/>
  <c r="M237" i="7"/>
  <c r="L237" i="7"/>
  <c r="K237" i="7"/>
  <c r="J237" i="7"/>
  <c r="I237" i="7"/>
  <c r="H237" i="7"/>
  <c r="G237" i="7"/>
  <c r="F237" i="7"/>
  <c r="C237" i="7" s="1"/>
  <c r="E237" i="7"/>
  <c r="D237" i="7"/>
  <c r="O236" i="7"/>
  <c r="L236" i="7"/>
  <c r="I236" i="7"/>
  <c r="F236" i="7"/>
  <c r="C236" i="7"/>
  <c r="O235" i="7"/>
  <c r="O234" i="7" s="1"/>
  <c r="L235" i="7"/>
  <c r="I235" i="7"/>
  <c r="F235" i="7"/>
  <c r="F234" i="7" s="1"/>
  <c r="C235" i="7"/>
  <c r="N234" i="7"/>
  <c r="M234" i="7"/>
  <c r="L234" i="7"/>
  <c r="K234" i="7"/>
  <c r="J234" i="7"/>
  <c r="I234" i="7"/>
  <c r="H234" i="7"/>
  <c r="G234" i="7"/>
  <c r="E234" i="7"/>
  <c r="D234" i="7"/>
  <c r="O233" i="7"/>
  <c r="L233" i="7"/>
  <c r="L232" i="7" s="1"/>
  <c r="I233" i="7"/>
  <c r="F233" i="7"/>
  <c r="C233" i="7" s="1"/>
  <c r="O232" i="7"/>
  <c r="N232" i="7"/>
  <c r="N230" i="7" s="1"/>
  <c r="N229" i="7" s="1"/>
  <c r="M232" i="7"/>
  <c r="K232" i="7"/>
  <c r="J232" i="7"/>
  <c r="I232" i="7"/>
  <c r="H232" i="7"/>
  <c r="G232" i="7"/>
  <c r="F232" i="7"/>
  <c r="E232" i="7"/>
  <c r="D232" i="7"/>
  <c r="O231" i="7"/>
  <c r="L231" i="7"/>
  <c r="I231" i="7"/>
  <c r="F231" i="7"/>
  <c r="C231" i="7"/>
  <c r="M230" i="7"/>
  <c r="K230" i="7"/>
  <c r="K229" i="7" s="1"/>
  <c r="J230" i="7"/>
  <c r="I230" i="7"/>
  <c r="H230" i="7"/>
  <c r="G230" i="7"/>
  <c r="G229" i="7" s="1"/>
  <c r="E230" i="7"/>
  <c r="D230" i="7"/>
  <c r="M229" i="7"/>
  <c r="J229" i="7"/>
  <c r="H229" i="7"/>
  <c r="E229" i="7"/>
  <c r="D229" i="7"/>
  <c r="O228" i="7"/>
  <c r="L228" i="7"/>
  <c r="I228" i="7"/>
  <c r="F228" i="7"/>
  <c r="C228" i="7"/>
  <c r="O227" i="7"/>
  <c r="O226" i="7" s="1"/>
  <c r="L227" i="7"/>
  <c r="I227" i="7"/>
  <c r="F227" i="7"/>
  <c r="F226" i="7" s="1"/>
  <c r="C226" i="7" s="1"/>
  <c r="N226" i="7"/>
  <c r="M226" i="7"/>
  <c r="L226" i="7"/>
  <c r="K226" i="7"/>
  <c r="J226" i="7"/>
  <c r="I226" i="7"/>
  <c r="H226" i="7"/>
  <c r="G226" i="7"/>
  <c r="E226" i="7"/>
  <c r="D226" i="7"/>
  <c r="O225" i="7"/>
  <c r="L225" i="7"/>
  <c r="I225" i="7"/>
  <c r="F225" i="7"/>
  <c r="C225" i="7" s="1"/>
  <c r="O224" i="7"/>
  <c r="L224" i="7"/>
  <c r="I224" i="7"/>
  <c r="F224" i="7"/>
  <c r="C224" i="7"/>
  <c r="O223" i="7"/>
  <c r="L223" i="7"/>
  <c r="I223" i="7"/>
  <c r="F223" i="7"/>
  <c r="C223" i="7" s="1"/>
  <c r="O222" i="7"/>
  <c r="L222" i="7"/>
  <c r="I222" i="7"/>
  <c r="F222" i="7"/>
  <c r="C222" i="7" s="1"/>
  <c r="O221" i="7"/>
  <c r="L221" i="7"/>
  <c r="I221" i="7"/>
  <c r="F221" i="7"/>
  <c r="C221" i="7" s="1"/>
  <c r="O220" i="7"/>
  <c r="L220" i="7"/>
  <c r="I220" i="7"/>
  <c r="F220" i="7"/>
  <c r="C220" i="7"/>
  <c r="O219" i="7"/>
  <c r="L219" i="7"/>
  <c r="I219" i="7"/>
  <c r="F219" i="7"/>
  <c r="C219" i="7" s="1"/>
  <c r="O218" i="7"/>
  <c r="L218" i="7"/>
  <c r="I218" i="7"/>
  <c r="F218" i="7"/>
  <c r="C218" i="7" s="1"/>
  <c r="O217" i="7"/>
  <c r="L217" i="7"/>
  <c r="I217" i="7"/>
  <c r="C217" i="7" s="1"/>
  <c r="F217" i="7"/>
  <c r="O216" i="7"/>
  <c r="O215" i="7" s="1"/>
  <c r="L216" i="7"/>
  <c r="I216" i="7"/>
  <c r="F216" i="7"/>
  <c r="C216" i="7"/>
  <c r="N215" i="7"/>
  <c r="M215" i="7"/>
  <c r="L215" i="7"/>
  <c r="K215" i="7"/>
  <c r="J215" i="7"/>
  <c r="I215" i="7"/>
  <c r="H215" i="7"/>
  <c r="G215" i="7"/>
  <c r="F215" i="7"/>
  <c r="E215" i="7"/>
  <c r="D215" i="7"/>
  <c r="O214" i="7"/>
  <c r="L214" i="7"/>
  <c r="I214" i="7"/>
  <c r="F214" i="7"/>
  <c r="C214" i="7" s="1"/>
  <c r="O213" i="7"/>
  <c r="L213" i="7"/>
  <c r="I213" i="7"/>
  <c r="C213" i="7" s="1"/>
  <c r="F213" i="7"/>
  <c r="O212" i="7"/>
  <c r="L212" i="7"/>
  <c r="I212" i="7"/>
  <c r="F212" i="7"/>
  <c r="C212" i="7"/>
  <c r="O211" i="7"/>
  <c r="L211" i="7"/>
  <c r="I211" i="7"/>
  <c r="F211" i="7"/>
  <c r="C211" i="7" s="1"/>
  <c r="O210" i="7"/>
  <c r="L210" i="7"/>
  <c r="I210" i="7"/>
  <c r="F210" i="7"/>
  <c r="C210" i="7" s="1"/>
  <c r="O209" i="7"/>
  <c r="L209" i="7"/>
  <c r="I209" i="7"/>
  <c r="C209" i="7" s="1"/>
  <c r="F209" i="7"/>
  <c r="O208" i="7"/>
  <c r="L208" i="7"/>
  <c r="I208" i="7"/>
  <c r="F208" i="7"/>
  <c r="C208" i="7"/>
  <c r="O207" i="7"/>
  <c r="L207" i="7"/>
  <c r="I207" i="7"/>
  <c r="F207" i="7"/>
  <c r="C207" i="7"/>
  <c r="O206" i="7"/>
  <c r="L206" i="7"/>
  <c r="I206" i="7"/>
  <c r="F206" i="7"/>
  <c r="C206" i="7" s="1"/>
  <c r="O205" i="7"/>
  <c r="L205" i="7"/>
  <c r="I205" i="7"/>
  <c r="C205" i="7" s="1"/>
  <c r="F205" i="7"/>
  <c r="O204" i="7"/>
  <c r="N204" i="7"/>
  <c r="N203" i="7" s="1"/>
  <c r="M204" i="7"/>
  <c r="L204" i="7"/>
  <c r="K204" i="7"/>
  <c r="J204" i="7"/>
  <c r="J203" i="7" s="1"/>
  <c r="H204" i="7"/>
  <c r="G204" i="7"/>
  <c r="F204" i="7"/>
  <c r="E204" i="7"/>
  <c r="D204" i="7"/>
  <c r="M203" i="7"/>
  <c r="L203" i="7"/>
  <c r="K203" i="7"/>
  <c r="H203" i="7"/>
  <c r="G203" i="7"/>
  <c r="E203" i="7"/>
  <c r="D203" i="7"/>
  <c r="O202" i="7"/>
  <c r="L202" i="7"/>
  <c r="I202" i="7"/>
  <c r="F202" i="7"/>
  <c r="C202" i="7" s="1"/>
  <c r="O201" i="7"/>
  <c r="L201" i="7"/>
  <c r="I201" i="7"/>
  <c r="C201" i="7" s="1"/>
  <c r="F201" i="7"/>
  <c r="O200" i="7"/>
  <c r="L200" i="7"/>
  <c r="I200" i="7"/>
  <c r="F200" i="7"/>
  <c r="C200" i="7"/>
  <c r="O199" i="7"/>
  <c r="L199" i="7"/>
  <c r="I199" i="7"/>
  <c r="F199" i="7"/>
  <c r="C199" i="7" s="1"/>
  <c r="O198" i="7"/>
  <c r="L198" i="7"/>
  <c r="L197" i="7" s="1"/>
  <c r="I198" i="7"/>
  <c r="F198" i="7"/>
  <c r="C198" i="7" s="1"/>
  <c r="O197" i="7"/>
  <c r="N197" i="7"/>
  <c r="N195" i="7" s="1"/>
  <c r="N194" i="7" s="1"/>
  <c r="N193" i="7" s="1"/>
  <c r="M197" i="7"/>
  <c r="K197" i="7"/>
  <c r="J197" i="7"/>
  <c r="J195" i="7" s="1"/>
  <c r="J194" i="7" s="1"/>
  <c r="J193" i="7" s="1"/>
  <c r="I197" i="7"/>
  <c r="H197" i="7"/>
  <c r="G197" i="7"/>
  <c r="F197" i="7"/>
  <c r="E197" i="7"/>
  <c r="D197" i="7"/>
  <c r="O196" i="7"/>
  <c r="L196" i="7"/>
  <c r="I196" i="7"/>
  <c r="F196" i="7"/>
  <c r="F195" i="7" s="1"/>
  <c r="C196" i="7"/>
  <c r="O195" i="7"/>
  <c r="M195" i="7"/>
  <c r="K195" i="7"/>
  <c r="K194" i="7" s="1"/>
  <c r="I195" i="7"/>
  <c r="H195" i="7"/>
  <c r="G195" i="7"/>
  <c r="G194" i="7" s="1"/>
  <c r="G193" i="7" s="1"/>
  <c r="E195" i="7"/>
  <c r="D195" i="7"/>
  <c r="M194" i="7"/>
  <c r="H194" i="7"/>
  <c r="H193" i="7" s="1"/>
  <c r="E194" i="7"/>
  <c r="D194" i="7"/>
  <c r="D193" i="7" s="1"/>
  <c r="M193" i="7"/>
  <c r="E193" i="7"/>
  <c r="O192" i="7"/>
  <c r="L192" i="7"/>
  <c r="I192" i="7"/>
  <c r="F192" i="7"/>
  <c r="F191" i="7" s="1"/>
  <c r="C192" i="7"/>
  <c r="O191" i="7"/>
  <c r="O190" i="7" s="1"/>
  <c r="N191" i="7"/>
  <c r="M191" i="7"/>
  <c r="L191" i="7"/>
  <c r="K191" i="7"/>
  <c r="K190" i="7" s="1"/>
  <c r="J191" i="7"/>
  <c r="I191" i="7"/>
  <c r="H191" i="7"/>
  <c r="G191" i="7"/>
  <c r="G190" i="7" s="1"/>
  <c r="E191" i="7"/>
  <c r="D191" i="7"/>
  <c r="N190" i="7"/>
  <c r="M190" i="7"/>
  <c r="L190" i="7"/>
  <c r="J190" i="7"/>
  <c r="I190" i="7"/>
  <c r="H190" i="7"/>
  <c r="E190" i="7"/>
  <c r="D190" i="7"/>
  <c r="O189" i="7"/>
  <c r="L189" i="7"/>
  <c r="I189" i="7"/>
  <c r="C189" i="7" s="1"/>
  <c r="F189" i="7"/>
  <c r="O188" i="7"/>
  <c r="L188" i="7"/>
  <c r="I188" i="7"/>
  <c r="F188" i="7"/>
  <c r="F187" i="7" s="1"/>
  <c r="C188" i="7"/>
  <c r="O187" i="7"/>
  <c r="O186" i="7" s="1"/>
  <c r="N187" i="7"/>
  <c r="M187" i="7"/>
  <c r="L187" i="7"/>
  <c r="K187" i="7"/>
  <c r="K186" i="7" s="1"/>
  <c r="J187" i="7"/>
  <c r="I187" i="7"/>
  <c r="H187" i="7"/>
  <c r="G187" i="7"/>
  <c r="G186" i="7" s="1"/>
  <c r="E187" i="7"/>
  <c r="D187" i="7"/>
  <c r="N186" i="7"/>
  <c r="M186" i="7"/>
  <c r="L186" i="7"/>
  <c r="J186" i="7"/>
  <c r="I186" i="7"/>
  <c r="H186" i="7"/>
  <c r="E186" i="7"/>
  <c r="D186" i="7"/>
  <c r="O185" i="7"/>
  <c r="L185" i="7"/>
  <c r="I185" i="7"/>
  <c r="C185" i="7" s="1"/>
  <c r="F185" i="7"/>
  <c r="O184" i="7"/>
  <c r="L184" i="7"/>
  <c r="I184" i="7"/>
  <c r="F184" i="7"/>
  <c r="F183" i="7" s="1"/>
  <c r="C184" i="7"/>
  <c r="O183" i="7"/>
  <c r="N183" i="7"/>
  <c r="M183" i="7"/>
  <c r="L183" i="7"/>
  <c r="K183" i="7"/>
  <c r="J183" i="7"/>
  <c r="H183" i="7"/>
  <c r="G183" i="7"/>
  <c r="E183" i="7"/>
  <c r="D183" i="7"/>
  <c r="O182" i="7"/>
  <c r="L182" i="7"/>
  <c r="I182" i="7"/>
  <c r="F182" i="7"/>
  <c r="C182" i="7" s="1"/>
  <c r="O181" i="7"/>
  <c r="L181" i="7"/>
  <c r="I181" i="7"/>
  <c r="C181" i="7" s="1"/>
  <c r="F181" i="7"/>
  <c r="O180" i="7"/>
  <c r="L180" i="7"/>
  <c r="I180" i="7"/>
  <c r="F180" i="7"/>
  <c r="C180" i="7"/>
  <c r="O179" i="7"/>
  <c r="O178" i="7" s="1"/>
  <c r="L179" i="7"/>
  <c r="I179" i="7"/>
  <c r="F179" i="7"/>
  <c r="F178" i="7" s="1"/>
  <c r="C178" i="7" s="1"/>
  <c r="C179" i="7"/>
  <c r="N178" i="7"/>
  <c r="M178" i="7"/>
  <c r="L178" i="7"/>
  <c r="K178" i="7"/>
  <c r="J178" i="7"/>
  <c r="I178" i="7"/>
  <c r="H178" i="7"/>
  <c r="G178" i="7"/>
  <c r="E178" i="7"/>
  <c r="D178" i="7"/>
  <c r="O177" i="7"/>
  <c r="L177" i="7"/>
  <c r="I177" i="7"/>
  <c r="C177" i="7" s="1"/>
  <c r="F177" i="7"/>
  <c r="O176" i="7"/>
  <c r="L176" i="7"/>
  <c r="I176" i="7"/>
  <c r="F176" i="7"/>
  <c r="C176" i="7"/>
  <c r="O175" i="7"/>
  <c r="O174" i="7" s="1"/>
  <c r="O173" i="7" s="1"/>
  <c r="O172" i="7" s="1"/>
  <c r="L175" i="7"/>
  <c r="I175" i="7"/>
  <c r="F175" i="7"/>
  <c r="F174" i="7" s="1"/>
  <c r="C175" i="7"/>
  <c r="N174" i="7"/>
  <c r="M174" i="7"/>
  <c r="L174" i="7"/>
  <c r="L173" i="7" s="1"/>
  <c r="L172" i="7" s="1"/>
  <c r="K174" i="7"/>
  <c r="J174" i="7"/>
  <c r="I174" i="7"/>
  <c r="H174" i="7"/>
  <c r="H173" i="7" s="1"/>
  <c r="H172" i="7" s="1"/>
  <c r="G174" i="7"/>
  <c r="E174" i="7"/>
  <c r="D174" i="7"/>
  <c r="D173" i="7" s="1"/>
  <c r="D172" i="7" s="1"/>
  <c r="N173" i="7"/>
  <c r="M173" i="7"/>
  <c r="M172" i="7" s="1"/>
  <c r="K173" i="7"/>
  <c r="J173" i="7"/>
  <c r="I173" i="7"/>
  <c r="G173" i="7"/>
  <c r="E173" i="7"/>
  <c r="E172" i="7" s="1"/>
  <c r="N172" i="7"/>
  <c r="K172" i="7"/>
  <c r="J172" i="7"/>
  <c r="G172" i="7"/>
  <c r="O171" i="7"/>
  <c r="L171" i="7"/>
  <c r="I171" i="7"/>
  <c r="F171" i="7"/>
  <c r="C171" i="7"/>
  <c r="O170" i="7"/>
  <c r="L170" i="7"/>
  <c r="I170" i="7"/>
  <c r="F170" i="7"/>
  <c r="C170" i="7" s="1"/>
  <c r="O169" i="7"/>
  <c r="L169" i="7"/>
  <c r="I169" i="7"/>
  <c r="C169" i="7" s="1"/>
  <c r="F169" i="7"/>
  <c r="O168" i="7"/>
  <c r="L168" i="7"/>
  <c r="I168" i="7"/>
  <c r="F168" i="7"/>
  <c r="C168" i="7"/>
  <c r="O167" i="7"/>
  <c r="O165" i="7" s="1"/>
  <c r="O164" i="7" s="1"/>
  <c r="L167" i="7"/>
  <c r="I167" i="7"/>
  <c r="F167" i="7"/>
  <c r="C167" i="7"/>
  <c r="O166" i="7"/>
  <c r="L166" i="7"/>
  <c r="L165" i="7" s="1"/>
  <c r="L164" i="7" s="1"/>
  <c r="I166" i="7"/>
  <c r="F166" i="7"/>
  <c r="C166" i="7" s="1"/>
  <c r="N165" i="7"/>
  <c r="M165" i="7"/>
  <c r="M164" i="7" s="1"/>
  <c r="M74" i="7" s="1"/>
  <c r="K165" i="7"/>
  <c r="J165" i="7"/>
  <c r="I165" i="7"/>
  <c r="I164" i="7" s="1"/>
  <c r="H165" i="7"/>
  <c r="G165" i="7"/>
  <c r="F165" i="7"/>
  <c r="E165" i="7"/>
  <c r="E164" i="7" s="1"/>
  <c r="E74" i="7" s="1"/>
  <c r="D165" i="7"/>
  <c r="N164" i="7"/>
  <c r="K164" i="7"/>
  <c r="J164" i="7"/>
  <c r="H164" i="7"/>
  <c r="G164" i="7"/>
  <c r="F164" i="7"/>
  <c r="D164" i="7"/>
  <c r="O163" i="7"/>
  <c r="L163" i="7"/>
  <c r="I163" i="7"/>
  <c r="F163" i="7"/>
  <c r="C163" i="7"/>
  <c r="O162" i="7"/>
  <c r="L162" i="7"/>
  <c r="I162" i="7"/>
  <c r="F162" i="7"/>
  <c r="C162" i="7" s="1"/>
  <c r="O161" i="7"/>
  <c r="L161" i="7"/>
  <c r="I161" i="7"/>
  <c r="C161" i="7" s="1"/>
  <c r="F161" i="7"/>
  <c r="O160" i="7"/>
  <c r="L160" i="7"/>
  <c r="C160" i="7" s="1"/>
  <c r="I160" i="7"/>
  <c r="F160" i="7"/>
  <c r="F159" i="7" s="1"/>
  <c r="O159" i="7"/>
  <c r="N159" i="7"/>
  <c r="M159" i="7"/>
  <c r="L159" i="7"/>
  <c r="K159" i="7"/>
  <c r="J159" i="7"/>
  <c r="H159" i="7"/>
  <c r="G159" i="7"/>
  <c r="E159" i="7"/>
  <c r="D159" i="7"/>
  <c r="O158" i="7"/>
  <c r="L158" i="7"/>
  <c r="I158" i="7"/>
  <c r="F158" i="7"/>
  <c r="C158" i="7" s="1"/>
  <c r="O157" i="7"/>
  <c r="L157" i="7"/>
  <c r="I157" i="7"/>
  <c r="C157" i="7" s="1"/>
  <c r="F157" i="7"/>
  <c r="O156" i="7"/>
  <c r="L156" i="7"/>
  <c r="C156" i="7" s="1"/>
  <c r="I156" i="7"/>
  <c r="F156" i="7"/>
  <c r="O155" i="7"/>
  <c r="L155" i="7"/>
  <c r="I155" i="7"/>
  <c r="F155" i="7"/>
  <c r="C155" i="7"/>
  <c r="O154" i="7"/>
  <c r="L154" i="7"/>
  <c r="I154" i="7"/>
  <c r="F154" i="7"/>
  <c r="C154" i="7" s="1"/>
  <c r="O153" i="7"/>
  <c r="L153" i="7"/>
  <c r="I153" i="7"/>
  <c r="C153" i="7" s="1"/>
  <c r="F153" i="7"/>
  <c r="O152" i="7"/>
  <c r="L152" i="7"/>
  <c r="C152" i="7" s="1"/>
  <c r="I152" i="7"/>
  <c r="F152" i="7"/>
  <c r="O151" i="7"/>
  <c r="O150" i="7" s="1"/>
  <c r="L151" i="7"/>
  <c r="I151" i="7"/>
  <c r="F151" i="7"/>
  <c r="F150" i="7" s="1"/>
  <c r="C151" i="7"/>
  <c r="N150" i="7"/>
  <c r="M150" i="7"/>
  <c r="L150" i="7"/>
  <c r="K150" i="7"/>
  <c r="J150" i="7"/>
  <c r="I150" i="7"/>
  <c r="H150" i="7"/>
  <c r="G150" i="7"/>
  <c r="E150" i="7"/>
  <c r="D150" i="7"/>
  <c r="O149" i="7"/>
  <c r="L149" i="7"/>
  <c r="I149" i="7"/>
  <c r="C149" i="7" s="1"/>
  <c r="F149" i="7"/>
  <c r="O148" i="7"/>
  <c r="L148" i="7"/>
  <c r="C148" i="7" s="1"/>
  <c r="I148" i="7"/>
  <c r="F148" i="7"/>
  <c r="O147" i="7"/>
  <c r="L147" i="7"/>
  <c r="I147" i="7"/>
  <c r="F147" i="7"/>
  <c r="C147" i="7"/>
  <c r="O146" i="7"/>
  <c r="L146" i="7"/>
  <c r="I146" i="7"/>
  <c r="F146" i="7"/>
  <c r="C146" i="7" s="1"/>
  <c r="O145" i="7"/>
  <c r="L145" i="7"/>
  <c r="I145" i="7"/>
  <c r="C145" i="7" s="1"/>
  <c r="F145" i="7"/>
  <c r="O144" i="7"/>
  <c r="L144" i="7"/>
  <c r="C144" i="7" s="1"/>
  <c r="I144" i="7"/>
  <c r="F144" i="7"/>
  <c r="F143" i="7" s="1"/>
  <c r="O143" i="7"/>
  <c r="N143" i="7"/>
  <c r="M143" i="7"/>
  <c r="K143" i="7"/>
  <c r="J143" i="7"/>
  <c r="H143" i="7"/>
  <c r="G143" i="7"/>
  <c r="E143" i="7"/>
  <c r="D143" i="7"/>
  <c r="O142" i="7"/>
  <c r="L142" i="7"/>
  <c r="I142" i="7"/>
  <c r="F142" i="7"/>
  <c r="C142" i="7" s="1"/>
  <c r="O141" i="7"/>
  <c r="L141" i="7"/>
  <c r="L140" i="7" s="1"/>
  <c r="I141" i="7"/>
  <c r="C141" i="7" s="1"/>
  <c r="F141" i="7"/>
  <c r="O140" i="7"/>
  <c r="N140" i="7"/>
  <c r="M140" i="7"/>
  <c r="K140" i="7"/>
  <c r="J140" i="7"/>
  <c r="H140" i="7"/>
  <c r="G140" i="7"/>
  <c r="F140" i="7"/>
  <c r="E140" i="7"/>
  <c r="D140" i="7"/>
  <c r="O139" i="7"/>
  <c r="L139" i="7"/>
  <c r="I139" i="7"/>
  <c r="F139" i="7"/>
  <c r="C139" i="7"/>
  <c r="O138" i="7"/>
  <c r="L138" i="7"/>
  <c r="I138" i="7"/>
  <c r="F138" i="7"/>
  <c r="C138" i="7" s="1"/>
  <c r="O137" i="7"/>
  <c r="L137" i="7"/>
  <c r="I137" i="7"/>
  <c r="C137" i="7" s="1"/>
  <c r="F137" i="7"/>
  <c r="O136" i="7"/>
  <c r="L136" i="7"/>
  <c r="C136" i="7" s="1"/>
  <c r="I136" i="7"/>
  <c r="F136" i="7"/>
  <c r="F135" i="7" s="1"/>
  <c r="O135" i="7"/>
  <c r="N135" i="7"/>
  <c r="M135" i="7"/>
  <c r="K135" i="7"/>
  <c r="K129" i="7" s="1"/>
  <c r="K74" i="7" s="1"/>
  <c r="J135" i="7"/>
  <c r="H135" i="7"/>
  <c r="G135" i="7"/>
  <c r="G129" i="7" s="1"/>
  <c r="G74" i="7" s="1"/>
  <c r="E135" i="7"/>
  <c r="D135" i="7"/>
  <c r="O134" i="7"/>
  <c r="L134" i="7"/>
  <c r="I134" i="7"/>
  <c r="F134" i="7"/>
  <c r="C134" i="7" s="1"/>
  <c r="O133" i="7"/>
  <c r="L133" i="7"/>
  <c r="I133" i="7"/>
  <c r="C133" i="7" s="1"/>
  <c r="F133" i="7"/>
  <c r="O132" i="7"/>
  <c r="L132" i="7"/>
  <c r="C132" i="7" s="1"/>
  <c r="I132" i="7"/>
  <c r="F132" i="7"/>
  <c r="O131" i="7"/>
  <c r="O130" i="7" s="1"/>
  <c r="L131" i="7"/>
  <c r="I131" i="7"/>
  <c r="F131" i="7"/>
  <c r="F130" i="7" s="1"/>
  <c r="C131" i="7"/>
  <c r="N130" i="7"/>
  <c r="M130" i="7"/>
  <c r="L130" i="7"/>
  <c r="K130" i="7"/>
  <c r="J130" i="7"/>
  <c r="H130" i="7"/>
  <c r="H129" i="7" s="1"/>
  <c r="H74" i="7" s="1"/>
  <c r="G130" i="7"/>
  <c r="E130" i="7"/>
  <c r="D130" i="7"/>
  <c r="D129" i="7" s="1"/>
  <c r="D74" i="7" s="1"/>
  <c r="N129" i="7"/>
  <c r="M129" i="7"/>
  <c r="J129" i="7"/>
  <c r="E129" i="7"/>
  <c r="O128" i="7"/>
  <c r="L128" i="7"/>
  <c r="C128" i="7" s="1"/>
  <c r="I128" i="7"/>
  <c r="F128" i="7"/>
  <c r="O127" i="7"/>
  <c r="N127" i="7"/>
  <c r="M127" i="7"/>
  <c r="K127" i="7"/>
  <c r="J127" i="7"/>
  <c r="I127" i="7"/>
  <c r="H127" i="7"/>
  <c r="G127" i="7"/>
  <c r="F127" i="7"/>
  <c r="E127" i="7"/>
  <c r="D127" i="7"/>
  <c r="O126" i="7"/>
  <c r="L126" i="7"/>
  <c r="I126" i="7"/>
  <c r="F126" i="7"/>
  <c r="C126" i="7" s="1"/>
  <c r="O125" i="7"/>
  <c r="L125" i="7"/>
  <c r="I125" i="7"/>
  <c r="C125" i="7" s="1"/>
  <c r="F125" i="7"/>
  <c r="O124" i="7"/>
  <c r="L124" i="7"/>
  <c r="C124" i="7" s="1"/>
  <c r="I124" i="7"/>
  <c r="F124" i="7"/>
  <c r="O123" i="7"/>
  <c r="O121" i="7" s="1"/>
  <c r="L123" i="7"/>
  <c r="I123" i="7"/>
  <c r="F123" i="7"/>
  <c r="C123" i="7"/>
  <c r="O122" i="7"/>
  <c r="L122" i="7"/>
  <c r="I122" i="7"/>
  <c r="F122" i="7"/>
  <c r="F121" i="7" s="1"/>
  <c r="N121" i="7"/>
  <c r="M121" i="7"/>
  <c r="K121" i="7"/>
  <c r="J121" i="7"/>
  <c r="I121" i="7"/>
  <c r="H121" i="7"/>
  <c r="G121" i="7"/>
  <c r="E121" i="7"/>
  <c r="D121" i="7"/>
  <c r="O120" i="7"/>
  <c r="L120" i="7"/>
  <c r="C120" i="7" s="1"/>
  <c r="I120" i="7"/>
  <c r="F120" i="7"/>
  <c r="O119" i="7"/>
  <c r="L119" i="7"/>
  <c r="I119" i="7"/>
  <c r="F119" i="7"/>
  <c r="C119" i="7"/>
  <c r="O118" i="7"/>
  <c r="L118" i="7"/>
  <c r="I118" i="7"/>
  <c r="F118" i="7"/>
  <c r="C118" i="7" s="1"/>
  <c r="O117" i="7"/>
  <c r="L117" i="7"/>
  <c r="I117" i="7"/>
  <c r="C117" i="7" s="1"/>
  <c r="F117" i="7"/>
  <c r="O116" i="7"/>
  <c r="L116" i="7"/>
  <c r="C116" i="7" s="1"/>
  <c r="I116" i="7"/>
  <c r="F116" i="7"/>
  <c r="O115" i="7"/>
  <c r="N115" i="7"/>
  <c r="M115" i="7"/>
  <c r="K115" i="7"/>
  <c r="J115" i="7"/>
  <c r="H115" i="7"/>
  <c r="G115" i="7"/>
  <c r="E115" i="7"/>
  <c r="D115" i="7"/>
  <c r="O114" i="7"/>
  <c r="L114" i="7"/>
  <c r="I114" i="7"/>
  <c r="F114" i="7"/>
  <c r="C114" i="7" s="1"/>
  <c r="O113" i="7"/>
  <c r="L113" i="7"/>
  <c r="I113" i="7"/>
  <c r="C113" i="7" s="1"/>
  <c r="F113" i="7"/>
  <c r="O112" i="7"/>
  <c r="L112" i="7"/>
  <c r="C112" i="7" s="1"/>
  <c r="I112" i="7"/>
  <c r="F112" i="7"/>
  <c r="O111" i="7"/>
  <c r="N111" i="7"/>
  <c r="M111" i="7"/>
  <c r="K111" i="7"/>
  <c r="J111" i="7"/>
  <c r="H111" i="7"/>
  <c r="G111" i="7"/>
  <c r="E111" i="7"/>
  <c r="D111" i="7"/>
  <c r="O110" i="7"/>
  <c r="L110" i="7"/>
  <c r="I110" i="7"/>
  <c r="F110" i="7"/>
  <c r="C110" i="7" s="1"/>
  <c r="O109" i="7"/>
  <c r="L109" i="7"/>
  <c r="I109" i="7"/>
  <c r="F109" i="7"/>
  <c r="C109" i="7" s="1"/>
  <c r="O108" i="7"/>
  <c r="L108" i="7"/>
  <c r="C108" i="7" s="1"/>
  <c r="I108" i="7"/>
  <c r="F108" i="7"/>
  <c r="O107" i="7"/>
  <c r="L107" i="7"/>
  <c r="I107" i="7"/>
  <c r="F107" i="7"/>
  <c r="C107" i="7"/>
  <c r="O106" i="7"/>
  <c r="L106" i="7"/>
  <c r="I106" i="7"/>
  <c r="F106" i="7"/>
  <c r="C106" i="7" s="1"/>
  <c r="O105" i="7"/>
  <c r="L105" i="7"/>
  <c r="I105" i="7"/>
  <c r="F105" i="7"/>
  <c r="C105" i="7" s="1"/>
  <c r="O104" i="7"/>
  <c r="L104" i="7"/>
  <c r="C104" i="7" s="1"/>
  <c r="I104" i="7"/>
  <c r="F104" i="7"/>
  <c r="O103" i="7"/>
  <c r="O102" i="7" s="1"/>
  <c r="L103" i="7"/>
  <c r="I103" i="7"/>
  <c r="F103" i="7"/>
  <c r="F102" i="7" s="1"/>
  <c r="C103" i="7"/>
  <c r="N102" i="7"/>
  <c r="M102" i="7"/>
  <c r="L102" i="7"/>
  <c r="K102" i="7"/>
  <c r="J102" i="7"/>
  <c r="I102" i="7"/>
  <c r="H102" i="7"/>
  <c r="G102" i="7"/>
  <c r="E102" i="7"/>
  <c r="D102" i="7"/>
  <c r="O101" i="7"/>
  <c r="L101" i="7"/>
  <c r="I101" i="7"/>
  <c r="F101" i="7"/>
  <c r="C101" i="7" s="1"/>
  <c r="O100" i="7"/>
  <c r="L100" i="7"/>
  <c r="C100" i="7" s="1"/>
  <c r="I100" i="7"/>
  <c r="F100" i="7"/>
  <c r="O99" i="7"/>
  <c r="L99" i="7"/>
  <c r="I99" i="7"/>
  <c r="F99" i="7"/>
  <c r="C99" i="7"/>
  <c r="O98" i="7"/>
  <c r="L98" i="7"/>
  <c r="I98" i="7"/>
  <c r="F98" i="7"/>
  <c r="C98" i="7" s="1"/>
  <c r="O97" i="7"/>
  <c r="L97" i="7"/>
  <c r="I97" i="7"/>
  <c r="F97" i="7"/>
  <c r="C97" i="7" s="1"/>
  <c r="O96" i="7"/>
  <c r="L96" i="7"/>
  <c r="C96" i="7" s="1"/>
  <c r="I96" i="7"/>
  <c r="F96" i="7"/>
  <c r="O95" i="7"/>
  <c r="O94" i="7" s="1"/>
  <c r="O82" i="7" s="1"/>
  <c r="L95" i="7"/>
  <c r="I95" i="7"/>
  <c r="F95" i="7"/>
  <c r="C95" i="7"/>
  <c r="N94" i="7"/>
  <c r="M94" i="7"/>
  <c r="L94" i="7"/>
  <c r="K94" i="7"/>
  <c r="J94" i="7"/>
  <c r="I94" i="7"/>
  <c r="H94" i="7"/>
  <c r="G94" i="7"/>
  <c r="F94" i="7"/>
  <c r="E94" i="7"/>
  <c r="D94" i="7"/>
  <c r="O93" i="7"/>
  <c r="L93" i="7"/>
  <c r="I93" i="7"/>
  <c r="F93" i="7"/>
  <c r="C93" i="7" s="1"/>
  <c r="O92" i="7"/>
  <c r="L92" i="7"/>
  <c r="C92" i="7" s="1"/>
  <c r="I92" i="7"/>
  <c r="F92" i="7"/>
  <c r="O91" i="7"/>
  <c r="L91" i="7"/>
  <c r="I91" i="7"/>
  <c r="F91" i="7"/>
  <c r="C91" i="7"/>
  <c r="O90" i="7"/>
  <c r="L90" i="7"/>
  <c r="I90" i="7"/>
  <c r="F90" i="7"/>
  <c r="C90" i="7" s="1"/>
  <c r="O89" i="7"/>
  <c r="L89" i="7"/>
  <c r="I89" i="7"/>
  <c r="I88" i="7" s="1"/>
  <c r="F89" i="7"/>
  <c r="C89" i="7" s="1"/>
  <c r="O88" i="7"/>
  <c r="N88" i="7"/>
  <c r="M88" i="7"/>
  <c r="L88" i="7"/>
  <c r="K88" i="7"/>
  <c r="J88" i="7"/>
  <c r="H88" i="7"/>
  <c r="G88" i="7"/>
  <c r="F88" i="7"/>
  <c r="E88" i="7"/>
  <c r="D88" i="7"/>
  <c r="O87" i="7"/>
  <c r="L87" i="7"/>
  <c r="I87" i="7"/>
  <c r="F87" i="7"/>
  <c r="C87" i="7"/>
  <c r="O86" i="7"/>
  <c r="L86" i="7"/>
  <c r="I86" i="7"/>
  <c r="F86" i="7"/>
  <c r="C86" i="7" s="1"/>
  <c r="O85" i="7"/>
  <c r="L85" i="7"/>
  <c r="I85" i="7"/>
  <c r="F85" i="7"/>
  <c r="C85" i="7" s="1"/>
  <c r="O84" i="7"/>
  <c r="L84" i="7"/>
  <c r="C84" i="7" s="1"/>
  <c r="I84" i="7"/>
  <c r="F84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N82" i="7"/>
  <c r="M82" i="7"/>
  <c r="K82" i="7"/>
  <c r="J82" i="7"/>
  <c r="H82" i="7"/>
  <c r="G82" i="7"/>
  <c r="E82" i="7"/>
  <c r="D82" i="7"/>
  <c r="O81" i="7"/>
  <c r="L81" i="7"/>
  <c r="I81" i="7"/>
  <c r="F81" i="7"/>
  <c r="C81" i="7" s="1"/>
  <c r="O80" i="7"/>
  <c r="L80" i="7"/>
  <c r="I80" i="7"/>
  <c r="F80" i="7"/>
  <c r="C80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O78" i="7"/>
  <c r="L78" i="7"/>
  <c r="I78" i="7"/>
  <c r="F78" i="7"/>
  <c r="C78" i="7" s="1"/>
  <c r="O77" i="7"/>
  <c r="L77" i="7"/>
  <c r="I77" i="7"/>
  <c r="F77" i="7"/>
  <c r="C77" i="7" s="1"/>
  <c r="O76" i="7"/>
  <c r="N76" i="7"/>
  <c r="M76" i="7"/>
  <c r="L76" i="7"/>
  <c r="K76" i="7"/>
  <c r="J76" i="7"/>
  <c r="I76" i="7"/>
  <c r="H76" i="7"/>
  <c r="G76" i="7"/>
  <c r="F76" i="7"/>
  <c r="C76" i="7" s="1"/>
  <c r="E76" i="7"/>
  <c r="D76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N74" i="7"/>
  <c r="J74" i="7"/>
  <c r="O73" i="7"/>
  <c r="L73" i="7"/>
  <c r="I73" i="7"/>
  <c r="F73" i="7"/>
  <c r="C73" i="7" s="1"/>
  <c r="O72" i="7"/>
  <c r="L72" i="7"/>
  <c r="C72" i="7" s="1"/>
  <c r="I72" i="7"/>
  <c r="F72" i="7"/>
  <c r="O71" i="7"/>
  <c r="L71" i="7"/>
  <c r="I71" i="7"/>
  <c r="F71" i="7"/>
  <c r="C71" i="7"/>
  <c r="O70" i="7"/>
  <c r="L70" i="7"/>
  <c r="I70" i="7"/>
  <c r="F70" i="7"/>
  <c r="C70" i="7" s="1"/>
  <c r="O69" i="7"/>
  <c r="L69" i="7"/>
  <c r="L68" i="7" s="1"/>
  <c r="I69" i="7"/>
  <c r="F69" i="7"/>
  <c r="C69" i="7" s="1"/>
  <c r="O68" i="7"/>
  <c r="N68" i="7"/>
  <c r="M68" i="7"/>
  <c r="K68" i="7"/>
  <c r="J68" i="7"/>
  <c r="I68" i="7"/>
  <c r="H68" i="7"/>
  <c r="G68" i="7"/>
  <c r="F68" i="7"/>
  <c r="E68" i="7"/>
  <c r="D68" i="7"/>
  <c r="O67" i="7"/>
  <c r="L67" i="7"/>
  <c r="I67" i="7"/>
  <c r="F67" i="7"/>
  <c r="F66" i="7" s="1"/>
  <c r="C67" i="7"/>
  <c r="O66" i="7"/>
  <c r="N66" i="7"/>
  <c r="M66" i="7"/>
  <c r="K66" i="7"/>
  <c r="J66" i="7"/>
  <c r="I66" i="7"/>
  <c r="H66" i="7"/>
  <c r="G66" i="7"/>
  <c r="E66" i="7"/>
  <c r="D66" i="7"/>
  <c r="O65" i="7"/>
  <c r="L65" i="7"/>
  <c r="I65" i="7"/>
  <c r="F65" i="7"/>
  <c r="C65" i="7" s="1"/>
  <c r="O64" i="7"/>
  <c r="L64" i="7"/>
  <c r="I64" i="7"/>
  <c r="F64" i="7"/>
  <c r="C64" i="7"/>
  <c r="O63" i="7"/>
  <c r="L63" i="7"/>
  <c r="I63" i="7"/>
  <c r="F63" i="7"/>
  <c r="C63" i="7" s="1"/>
  <c r="O62" i="7"/>
  <c r="L62" i="7"/>
  <c r="I62" i="7"/>
  <c r="F62" i="7"/>
  <c r="C62" i="7" s="1"/>
  <c r="O61" i="7"/>
  <c r="L61" i="7"/>
  <c r="I61" i="7"/>
  <c r="F61" i="7"/>
  <c r="C61" i="7" s="1"/>
  <c r="O60" i="7"/>
  <c r="L60" i="7"/>
  <c r="I60" i="7"/>
  <c r="F60" i="7"/>
  <c r="C60" i="7"/>
  <c r="O59" i="7"/>
  <c r="L59" i="7"/>
  <c r="I59" i="7"/>
  <c r="F59" i="7"/>
  <c r="C59" i="7" s="1"/>
  <c r="O58" i="7"/>
  <c r="O57" i="7" s="1"/>
  <c r="L58" i="7"/>
  <c r="I58" i="7"/>
  <c r="F58" i="7"/>
  <c r="C58" i="7" s="1"/>
  <c r="N57" i="7"/>
  <c r="M57" i="7"/>
  <c r="L57" i="7"/>
  <c r="K57" i="7"/>
  <c r="J57" i="7"/>
  <c r="I57" i="7"/>
  <c r="H57" i="7"/>
  <c r="G57" i="7"/>
  <c r="F57" i="7"/>
  <c r="C57" i="7" s="1"/>
  <c r="E57" i="7"/>
  <c r="D57" i="7"/>
  <c r="O56" i="7"/>
  <c r="L56" i="7"/>
  <c r="I56" i="7"/>
  <c r="F56" i="7"/>
  <c r="C56" i="7"/>
  <c r="O55" i="7"/>
  <c r="O54" i="7" s="1"/>
  <c r="O53" i="7" s="1"/>
  <c r="O52" i="7" s="1"/>
  <c r="L55" i="7"/>
  <c r="I55" i="7"/>
  <c r="F55" i="7"/>
  <c r="F54" i="7" s="1"/>
  <c r="N54" i="7"/>
  <c r="M54" i="7"/>
  <c r="L54" i="7"/>
  <c r="K54" i="7"/>
  <c r="K53" i="7" s="1"/>
  <c r="K52" i="7" s="1"/>
  <c r="K51" i="7" s="1"/>
  <c r="J54" i="7"/>
  <c r="I54" i="7"/>
  <c r="H54" i="7"/>
  <c r="G54" i="7"/>
  <c r="G53" i="7" s="1"/>
  <c r="G52" i="7" s="1"/>
  <c r="G51" i="7" s="1"/>
  <c r="G50" i="7" s="1"/>
  <c r="E54" i="7"/>
  <c r="D54" i="7"/>
  <c r="N53" i="7"/>
  <c r="M53" i="7"/>
  <c r="L53" i="7"/>
  <c r="J53" i="7"/>
  <c r="I53" i="7"/>
  <c r="H53" i="7"/>
  <c r="H52" i="7" s="1"/>
  <c r="H51" i="7" s="1"/>
  <c r="H50" i="7" s="1"/>
  <c r="E53" i="7"/>
  <c r="D53" i="7"/>
  <c r="D52" i="7" s="1"/>
  <c r="N52" i="7"/>
  <c r="M52" i="7"/>
  <c r="M51" i="7" s="1"/>
  <c r="M50" i="7" s="1"/>
  <c r="J52" i="7"/>
  <c r="I52" i="7"/>
  <c r="E52" i="7"/>
  <c r="N51" i="7"/>
  <c r="N50" i="7" s="1"/>
  <c r="J51" i="7"/>
  <c r="J50" i="7" s="1"/>
  <c r="O46" i="7"/>
  <c r="C46" i="7" s="1"/>
  <c r="O45" i="7"/>
  <c r="C45" i="7" s="1"/>
  <c r="N44" i="7"/>
  <c r="M44" i="7"/>
  <c r="L43" i="7"/>
  <c r="I43" i="7"/>
  <c r="I42" i="7" s="1"/>
  <c r="C42" i="7" s="1"/>
  <c r="F43" i="7"/>
  <c r="C43" i="7" s="1"/>
  <c r="L42" i="7"/>
  <c r="K42" i="7"/>
  <c r="J42" i="7"/>
  <c r="H42" i="7"/>
  <c r="G42" i="7"/>
  <c r="F42" i="7"/>
  <c r="E42" i="7"/>
  <c r="D42" i="7"/>
  <c r="F41" i="7"/>
  <c r="C41" i="7" s="1"/>
  <c r="L40" i="7"/>
  <c r="C40" i="7"/>
  <c r="L39" i="7"/>
  <c r="C39" i="7" s="1"/>
  <c r="L38" i="7"/>
  <c r="C38" i="7"/>
  <c r="L37" i="7"/>
  <c r="C37" i="7" s="1"/>
  <c r="K36" i="7"/>
  <c r="J36" i="7"/>
  <c r="L35" i="7"/>
  <c r="C35" i="7"/>
  <c r="L34" i="7"/>
  <c r="C34" i="7" s="1"/>
  <c r="K33" i="7"/>
  <c r="J33" i="7"/>
  <c r="L32" i="7"/>
  <c r="C32" i="7"/>
  <c r="L31" i="7"/>
  <c r="K31" i="7"/>
  <c r="J31" i="7"/>
  <c r="C31" i="7"/>
  <c r="L30" i="7"/>
  <c r="C30" i="7" s="1"/>
  <c r="L29" i="7"/>
  <c r="C29" i="7"/>
  <c r="L28" i="7"/>
  <c r="C28" i="7" s="1"/>
  <c r="K27" i="7"/>
  <c r="J27" i="7"/>
  <c r="K26" i="7"/>
  <c r="J26" i="7"/>
  <c r="F25" i="7"/>
  <c r="C25" i="7"/>
  <c r="I24" i="7"/>
  <c r="O23" i="7"/>
  <c r="O21" i="7" s="1"/>
  <c r="L23" i="7"/>
  <c r="I23" i="7"/>
  <c r="F23" i="7"/>
  <c r="C23" i="7"/>
  <c r="O22" i="7"/>
  <c r="L22" i="7"/>
  <c r="L21" i="7" s="1"/>
  <c r="I22" i="7"/>
  <c r="F22" i="7"/>
  <c r="C22" i="7" s="1"/>
  <c r="N21" i="7"/>
  <c r="N287" i="7" s="1"/>
  <c r="N286" i="7" s="1"/>
  <c r="M21" i="7"/>
  <c r="M287" i="7" s="1"/>
  <c r="M286" i="7" s="1"/>
  <c r="K21" i="7"/>
  <c r="K287" i="7" s="1"/>
  <c r="K286" i="7" s="1"/>
  <c r="J21" i="7"/>
  <c r="J287" i="7" s="1"/>
  <c r="J286" i="7" s="1"/>
  <c r="I21" i="7"/>
  <c r="I287" i="7" s="1"/>
  <c r="H21" i="7"/>
  <c r="H287" i="7" s="1"/>
  <c r="H286" i="7" s="1"/>
  <c r="G21" i="7"/>
  <c r="G287" i="7" s="1"/>
  <c r="G286" i="7" s="1"/>
  <c r="F21" i="7"/>
  <c r="C21" i="7" s="1"/>
  <c r="E21" i="7"/>
  <c r="E287" i="7" s="1"/>
  <c r="E286" i="7" s="1"/>
  <c r="D21" i="7"/>
  <c r="D287" i="7" s="1"/>
  <c r="D286" i="7" s="1"/>
  <c r="N20" i="7"/>
  <c r="K20" i="7"/>
  <c r="J20" i="7"/>
  <c r="H20" i="7"/>
  <c r="G20" i="7"/>
  <c r="D20" i="7"/>
  <c r="O296" i="6"/>
  <c r="L296" i="6"/>
  <c r="I296" i="6"/>
  <c r="F296" i="6"/>
  <c r="C296" i="6"/>
  <c r="O295" i="6"/>
  <c r="L295" i="6"/>
  <c r="I295" i="6"/>
  <c r="F295" i="6"/>
  <c r="C295" i="6" s="1"/>
  <c r="O294" i="6"/>
  <c r="L294" i="6"/>
  <c r="I294" i="6"/>
  <c r="C294" i="6" s="1"/>
  <c r="F294" i="6"/>
  <c r="O293" i="6"/>
  <c r="L293" i="6"/>
  <c r="C293" i="6" s="1"/>
  <c r="I293" i="6"/>
  <c r="F293" i="6"/>
  <c r="O292" i="6"/>
  <c r="L292" i="6"/>
  <c r="I292" i="6"/>
  <c r="F292" i="6"/>
  <c r="C292" i="6"/>
  <c r="O291" i="6"/>
  <c r="L291" i="6"/>
  <c r="I291" i="6"/>
  <c r="F291" i="6"/>
  <c r="C291" i="6" s="1"/>
  <c r="O290" i="6"/>
  <c r="L290" i="6"/>
  <c r="I290" i="6"/>
  <c r="C290" i="6" s="1"/>
  <c r="F290" i="6"/>
  <c r="O289" i="6"/>
  <c r="L289" i="6"/>
  <c r="C289" i="6" s="1"/>
  <c r="I289" i="6"/>
  <c r="F289" i="6"/>
  <c r="F288" i="6" s="1"/>
  <c r="O288" i="6"/>
  <c r="N288" i="6"/>
  <c r="M288" i="6"/>
  <c r="K288" i="6"/>
  <c r="J288" i="6"/>
  <c r="H288" i="6"/>
  <c r="G288" i="6"/>
  <c r="E288" i="6"/>
  <c r="D288" i="6"/>
  <c r="O283" i="6"/>
  <c r="L283" i="6"/>
  <c r="I283" i="6"/>
  <c r="F283" i="6"/>
  <c r="C283" i="6"/>
  <c r="O282" i="6"/>
  <c r="O281" i="6" s="1"/>
  <c r="L282" i="6"/>
  <c r="I282" i="6"/>
  <c r="F282" i="6"/>
  <c r="F281" i="6" s="1"/>
  <c r="N281" i="6"/>
  <c r="M281" i="6"/>
  <c r="L281" i="6"/>
  <c r="K281" i="6"/>
  <c r="J281" i="6"/>
  <c r="I281" i="6"/>
  <c r="H281" i="6"/>
  <c r="G281" i="6"/>
  <c r="E281" i="6"/>
  <c r="D281" i="6"/>
  <c r="O280" i="6"/>
  <c r="L280" i="6"/>
  <c r="C280" i="6" s="1"/>
  <c r="I280" i="6"/>
  <c r="I279" i="6" s="1"/>
  <c r="F280" i="6"/>
  <c r="O279" i="6"/>
  <c r="N279" i="6"/>
  <c r="M279" i="6"/>
  <c r="K279" i="6"/>
  <c r="K268" i="6" s="1"/>
  <c r="J279" i="6"/>
  <c r="H279" i="6"/>
  <c r="H268" i="6" s="1"/>
  <c r="G279" i="6"/>
  <c r="F279" i="6"/>
  <c r="E279" i="6"/>
  <c r="D279" i="6"/>
  <c r="O278" i="6"/>
  <c r="L278" i="6"/>
  <c r="I278" i="6"/>
  <c r="F278" i="6"/>
  <c r="C278" i="6" s="1"/>
  <c r="O277" i="6"/>
  <c r="L277" i="6"/>
  <c r="I277" i="6"/>
  <c r="F277" i="6"/>
  <c r="C277" i="6" s="1"/>
  <c r="O276" i="6"/>
  <c r="L276" i="6"/>
  <c r="C276" i="6" s="1"/>
  <c r="I276" i="6"/>
  <c r="I275" i="6" s="1"/>
  <c r="F276" i="6"/>
  <c r="O275" i="6"/>
  <c r="N275" i="6"/>
  <c r="M275" i="6"/>
  <c r="K275" i="6"/>
  <c r="J275" i="6"/>
  <c r="H275" i="6"/>
  <c r="G275" i="6"/>
  <c r="F275" i="6"/>
  <c r="E275" i="6"/>
  <c r="D275" i="6"/>
  <c r="O274" i="6"/>
  <c r="L274" i="6"/>
  <c r="I274" i="6"/>
  <c r="F274" i="6"/>
  <c r="C274" i="6" s="1"/>
  <c r="O273" i="6"/>
  <c r="L273" i="6"/>
  <c r="I273" i="6"/>
  <c r="F273" i="6"/>
  <c r="C273" i="6" s="1"/>
  <c r="O272" i="6"/>
  <c r="L272" i="6"/>
  <c r="C272" i="6" s="1"/>
  <c r="I272" i="6"/>
  <c r="I271" i="6" s="1"/>
  <c r="F272" i="6"/>
  <c r="O271" i="6"/>
  <c r="N271" i="6"/>
  <c r="M271" i="6"/>
  <c r="K271" i="6"/>
  <c r="J271" i="6"/>
  <c r="H271" i="6"/>
  <c r="G271" i="6"/>
  <c r="G269" i="6" s="1"/>
  <c r="G268" i="6" s="1"/>
  <c r="F271" i="6"/>
  <c r="E271" i="6"/>
  <c r="D271" i="6"/>
  <c r="O270" i="6"/>
  <c r="O269" i="6" s="1"/>
  <c r="O268" i="6" s="1"/>
  <c r="L270" i="6"/>
  <c r="I270" i="6"/>
  <c r="F270" i="6"/>
  <c r="C270" i="6" s="1"/>
  <c r="E269" i="6"/>
  <c r="D269" i="6"/>
  <c r="D268" i="6" s="1"/>
  <c r="N268" i="6"/>
  <c r="M268" i="6"/>
  <c r="J268" i="6"/>
  <c r="E268" i="6"/>
  <c r="O267" i="6"/>
  <c r="L267" i="6"/>
  <c r="C267" i="6" s="1"/>
  <c r="I267" i="6"/>
  <c r="F267" i="6"/>
  <c r="O266" i="6"/>
  <c r="O263" i="6" s="1"/>
  <c r="L266" i="6"/>
  <c r="I266" i="6"/>
  <c r="F266" i="6"/>
  <c r="C266" i="6"/>
  <c r="O265" i="6"/>
  <c r="L265" i="6"/>
  <c r="I265" i="6"/>
  <c r="F265" i="6"/>
  <c r="C265" i="6" s="1"/>
  <c r="O264" i="6"/>
  <c r="L264" i="6"/>
  <c r="L263" i="6" s="1"/>
  <c r="I264" i="6"/>
  <c r="I263" i="6" s="1"/>
  <c r="F264" i="6"/>
  <c r="C264" i="6" s="1"/>
  <c r="N263" i="6"/>
  <c r="M263" i="6"/>
  <c r="K263" i="6"/>
  <c r="J263" i="6"/>
  <c r="H263" i="6"/>
  <c r="G263" i="6"/>
  <c r="F263" i="6"/>
  <c r="E263" i="6"/>
  <c r="D263" i="6"/>
  <c r="O262" i="6"/>
  <c r="O259" i="6" s="1"/>
  <c r="O258" i="6" s="1"/>
  <c r="L262" i="6"/>
  <c r="I262" i="6"/>
  <c r="F262" i="6"/>
  <c r="C262" i="6"/>
  <c r="O261" i="6"/>
  <c r="L261" i="6"/>
  <c r="I261" i="6"/>
  <c r="F261" i="6"/>
  <c r="C261" i="6" s="1"/>
  <c r="O260" i="6"/>
  <c r="L260" i="6"/>
  <c r="L259" i="6" s="1"/>
  <c r="I260" i="6"/>
  <c r="I259" i="6" s="1"/>
  <c r="I258" i="6" s="1"/>
  <c r="F260" i="6"/>
  <c r="C260" i="6" s="1"/>
  <c r="N259" i="6"/>
  <c r="N258" i="6" s="1"/>
  <c r="M259" i="6"/>
  <c r="M258" i="6" s="1"/>
  <c r="K259" i="6"/>
  <c r="J259" i="6"/>
  <c r="J258" i="6" s="1"/>
  <c r="H259" i="6"/>
  <c r="G259" i="6"/>
  <c r="F259" i="6"/>
  <c r="E259" i="6"/>
  <c r="E258" i="6" s="1"/>
  <c r="D259" i="6"/>
  <c r="K258" i="6"/>
  <c r="H258" i="6"/>
  <c r="G258" i="6"/>
  <c r="D258" i="6"/>
  <c r="O257" i="6"/>
  <c r="L257" i="6"/>
  <c r="I257" i="6"/>
  <c r="F257" i="6"/>
  <c r="C257" i="6" s="1"/>
  <c r="O256" i="6"/>
  <c r="L256" i="6"/>
  <c r="I256" i="6"/>
  <c r="F256" i="6"/>
  <c r="C256" i="6" s="1"/>
  <c r="O255" i="6"/>
  <c r="L255" i="6"/>
  <c r="C255" i="6" s="1"/>
  <c r="I255" i="6"/>
  <c r="F255" i="6"/>
  <c r="O254" i="6"/>
  <c r="O251" i="6" s="1"/>
  <c r="O250" i="6" s="1"/>
  <c r="L254" i="6"/>
  <c r="I254" i="6"/>
  <c r="F254" i="6"/>
  <c r="C254" i="6"/>
  <c r="O253" i="6"/>
  <c r="L253" i="6"/>
  <c r="I253" i="6"/>
  <c r="F253" i="6"/>
  <c r="C253" i="6" s="1"/>
  <c r="O252" i="6"/>
  <c r="L252" i="6"/>
  <c r="L251" i="6" s="1"/>
  <c r="L250" i="6" s="1"/>
  <c r="I252" i="6"/>
  <c r="I251" i="6" s="1"/>
  <c r="I250" i="6" s="1"/>
  <c r="F252" i="6"/>
  <c r="C252" i="6" s="1"/>
  <c r="N251" i="6"/>
  <c r="N250" i="6" s="1"/>
  <c r="M251" i="6"/>
  <c r="M250" i="6" s="1"/>
  <c r="K251" i="6"/>
  <c r="J251" i="6"/>
  <c r="J250" i="6" s="1"/>
  <c r="H251" i="6"/>
  <c r="G251" i="6"/>
  <c r="F251" i="6"/>
  <c r="E251" i="6"/>
  <c r="E250" i="6" s="1"/>
  <c r="D251" i="6"/>
  <c r="K250" i="6"/>
  <c r="H250" i="6"/>
  <c r="G250" i="6"/>
  <c r="D250" i="6"/>
  <c r="O249" i="6"/>
  <c r="L249" i="6"/>
  <c r="I249" i="6"/>
  <c r="F249" i="6"/>
  <c r="C249" i="6" s="1"/>
  <c r="O248" i="6"/>
  <c r="L248" i="6"/>
  <c r="I248" i="6"/>
  <c r="I245" i="6" s="1"/>
  <c r="F248" i="6"/>
  <c r="C248" i="6" s="1"/>
  <c r="O247" i="6"/>
  <c r="L247" i="6"/>
  <c r="C247" i="6" s="1"/>
  <c r="I247" i="6"/>
  <c r="F247" i="6"/>
  <c r="O246" i="6"/>
  <c r="O245" i="6" s="1"/>
  <c r="L246" i="6"/>
  <c r="I246" i="6"/>
  <c r="F246" i="6"/>
  <c r="F245" i="6" s="1"/>
  <c r="C246" i="6"/>
  <c r="N245" i="6"/>
  <c r="M245" i="6"/>
  <c r="L245" i="6"/>
  <c r="K245" i="6"/>
  <c r="J245" i="6"/>
  <c r="H245" i="6"/>
  <c r="G245" i="6"/>
  <c r="E245" i="6"/>
  <c r="D245" i="6"/>
  <c r="O244" i="6"/>
  <c r="L244" i="6"/>
  <c r="I244" i="6"/>
  <c r="F244" i="6"/>
  <c r="C244" i="6" s="1"/>
  <c r="O243" i="6"/>
  <c r="L243" i="6"/>
  <c r="C243" i="6" s="1"/>
  <c r="I243" i="6"/>
  <c r="F243" i="6"/>
  <c r="O242" i="6"/>
  <c r="L242" i="6"/>
  <c r="I242" i="6"/>
  <c r="F242" i="6"/>
  <c r="C242" i="6"/>
  <c r="O241" i="6"/>
  <c r="L241" i="6"/>
  <c r="I241" i="6"/>
  <c r="F241" i="6"/>
  <c r="C241" i="6" s="1"/>
  <c r="O240" i="6"/>
  <c r="L240" i="6"/>
  <c r="I240" i="6"/>
  <c r="I237" i="6" s="1"/>
  <c r="F240" i="6"/>
  <c r="C240" i="6" s="1"/>
  <c r="O239" i="6"/>
  <c r="L239" i="6"/>
  <c r="C239" i="6" s="1"/>
  <c r="I239" i="6"/>
  <c r="F239" i="6"/>
  <c r="O238" i="6"/>
  <c r="O237" i="6" s="1"/>
  <c r="L238" i="6"/>
  <c r="I238" i="6"/>
  <c r="F238" i="6"/>
  <c r="F237" i="6" s="1"/>
  <c r="C238" i="6"/>
  <c r="N237" i="6"/>
  <c r="M237" i="6"/>
  <c r="L237" i="6"/>
  <c r="K237" i="6"/>
  <c r="J237" i="6"/>
  <c r="H237" i="6"/>
  <c r="H230" i="6" s="1"/>
  <c r="H229" i="6" s="1"/>
  <c r="G237" i="6"/>
  <c r="E237" i="6"/>
  <c r="D237" i="6"/>
  <c r="D230" i="6" s="1"/>
  <c r="D229" i="6" s="1"/>
  <c r="O236" i="6"/>
  <c r="L236" i="6"/>
  <c r="I236" i="6"/>
  <c r="F236" i="6"/>
  <c r="C236" i="6" s="1"/>
  <c r="O235" i="6"/>
  <c r="L235" i="6"/>
  <c r="C235" i="6" s="1"/>
  <c r="I235" i="6"/>
  <c r="I234" i="6" s="1"/>
  <c r="F235" i="6"/>
  <c r="O234" i="6"/>
  <c r="N234" i="6"/>
  <c r="M234" i="6"/>
  <c r="K234" i="6"/>
  <c r="J234" i="6"/>
  <c r="H234" i="6"/>
  <c r="G234" i="6"/>
  <c r="F234" i="6"/>
  <c r="E234" i="6"/>
  <c r="D234" i="6"/>
  <c r="O233" i="6"/>
  <c r="O232" i="6" s="1"/>
  <c r="O230" i="6" s="1"/>
  <c r="O229" i="6" s="1"/>
  <c r="L233" i="6"/>
  <c r="I233" i="6"/>
  <c r="F233" i="6"/>
  <c r="F232" i="6" s="1"/>
  <c r="N232" i="6"/>
  <c r="N230" i="6" s="1"/>
  <c r="N229" i="6" s="1"/>
  <c r="M232" i="6"/>
  <c r="M230" i="6" s="1"/>
  <c r="M229" i="6" s="1"/>
  <c r="L232" i="6"/>
  <c r="K232" i="6"/>
  <c r="J232" i="6"/>
  <c r="J230" i="6" s="1"/>
  <c r="J229" i="6" s="1"/>
  <c r="I232" i="6"/>
  <c r="H232" i="6"/>
  <c r="G232" i="6"/>
  <c r="E232" i="6"/>
  <c r="E230" i="6" s="1"/>
  <c r="E229" i="6" s="1"/>
  <c r="D232" i="6"/>
  <c r="O231" i="6"/>
  <c r="L231" i="6"/>
  <c r="C231" i="6" s="1"/>
  <c r="I231" i="6"/>
  <c r="I230" i="6" s="1"/>
  <c r="I229" i="6" s="1"/>
  <c r="F231" i="6"/>
  <c r="K230" i="6"/>
  <c r="K229" i="6" s="1"/>
  <c r="G230" i="6"/>
  <c r="G229" i="6" s="1"/>
  <c r="O228" i="6"/>
  <c r="L228" i="6"/>
  <c r="I228" i="6"/>
  <c r="F228" i="6"/>
  <c r="C228" i="6" s="1"/>
  <c r="O227" i="6"/>
  <c r="L227" i="6"/>
  <c r="C227" i="6" s="1"/>
  <c r="I227" i="6"/>
  <c r="I226" i="6" s="1"/>
  <c r="F227" i="6"/>
  <c r="O226" i="6"/>
  <c r="N226" i="6"/>
  <c r="M226" i="6"/>
  <c r="K226" i="6"/>
  <c r="J226" i="6"/>
  <c r="H226" i="6"/>
  <c r="G226" i="6"/>
  <c r="F226" i="6"/>
  <c r="E226" i="6"/>
  <c r="D226" i="6"/>
  <c r="O225" i="6"/>
  <c r="L225" i="6"/>
  <c r="I225" i="6"/>
  <c r="F225" i="6"/>
  <c r="C225" i="6" s="1"/>
  <c r="O224" i="6"/>
  <c r="L224" i="6"/>
  <c r="I224" i="6"/>
  <c r="C224" i="6" s="1"/>
  <c r="F224" i="6"/>
  <c r="E224" i="6"/>
  <c r="O223" i="6"/>
  <c r="L223" i="6"/>
  <c r="I223" i="6"/>
  <c r="F223" i="6"/>
  <c r="C223" i="6"/>
  <c r="O222" i="6"/>
  <c r="L222" i="6"/>
  <c r="I222" i="6"/>
  <c r="F222" i="6"/>
  <c r="C222" i="6" s="1"/>
  <c r="O221" i="6"/>
  <c r="L221" i="6"/>
  <c r="I221" i="6"/>
  <c r="F221" i="6"/>
  <c r="C221" i="6" s="1"/>
  <c r="O220" i="6"/>
  <c r="L220" i="6"/>
  <c r="C220" i="6" s="1"/>
  <c r="I220" i="6"/>
  <c r="F220" i="6"/>
  <c r="O219" i="6"/>
  <c r="L219" i="6"/>
  <c r="I219" i="6"/>
  <c r="F219" i="6"/>
  <c r="C219" i="6"/>
  <c r="O218" i="6"/>
  <c r="L218" i="6"/>
  <c r="I218" i="6"/>
  <c r="F218" i="6"/>
  <c r="C218" i="6" s="1"/>
  <c r="O217" i="6"/>
  <c r="L217" i="6"/>
  <c r="I217" i="6"/>
  <c r="F217" i="6"/>
  <c r="C217" i="6" s="1"/>
  <c r="O216" i="6"/>
  <c r="L216" i="6"/>
  <c r="C216" i="6" s="1"/>
  <c r="I216" i="6"/>
  <c r="I215" i="6" s="1"/>
  <c r="F216" i="6"/>
  <c r="O215" i="6"/>
  <c r="N215" i="6"/>
  <c r="M215" i="6"/>
  <c r="K215" i="6"/>
  <c r="J215" i="6"/>
  <c r="H215" i="6"/>
  <c r="G215" i="6"/>
  <c r="E215" i="6"/>
  <c r="D215" i="6"/>
  <c r="O214" i="6"/>
  <c r="L214" i="6"/>
  <c r="I214" i="6"/>
  <c r="F214" i="6"/>
  <c r="C214" i="6" s="1"/>
  <c r="O213" i="6"/>
  <c r="L213" i="6"/>
  <c r="I213" i="6"/>
  <c r="F213" i="6"/>
  <c r="C213" i="6" s="1"/>
  <c r="O212" i="6"/>
  <c r="L212" i="6"/>
  <c r="C212" i="6" s="1"/>
  <c r="I212" i="6"/>
  <c r="F212" i="6"/>
  <c r="O211" i="6"/>
  <c r="L211" i="6"/>
  <c r="I211" i="6"/>
  <c r="F211" i="6"/>
  <c r="C211" i="6"/>
  <c r="O210" i="6"/>
  <c r="L210" i="6"/>
  <c r="I210" i="6"/>
  <c r="F210" i="6"/>
  <c r="C210" i="6" s="1"/>
  <c r="O209" i="6"/>
  <c r="L209" i="6"/>
  <c r="I209" i="6"/>
  <c r="F209" i="6"/>
  <c r="C209" i="6" s="1"/>
  <c r="O208" i="6"/>
  <c r="L208" i="6"/>
  <c r="C208" i="6" s="1"/>
  <c r="I208" i="6"/>
  <c r="F208" i="6"/>
  <c r="O207" i="6"/>
  <c r="O204" i="6" s="1"/>
  <c r="O203" i="6" s="1"/>
  <c r="L207" i="6"/>
  <c r="I207" i="6"/>
  <c r="F207" i="6"/>
  <c r="C207" i="6"/>
  <c r="O206" i="6"/>
  <c r="L206" i="6"/>
  <c r="I206" i="6"/>
  <c r="F206" i="6"/>
  <c r="C206" i="6" s="1"/>
  <c r="O205" i="6"/>
  <c r="L205" i="6"/>
  <c r="L204" i="6" s="1"/>
  <c r="I205" i="6"/>
  <c r="I204" i="6" s="1"/>
  <c r="I203" i="6" s="1"/>
  <c r="F205" i="6"/>
  <c r="N204" i="6"/>
  <c r="N203" i="6" s="1"/>
  <c r="M204" i="6"/>
  <c r="K204" i="6"/>
  <c r="J204" i="6"/>
  <c r="J203" i="6" s="1"/>
  <c r="H204" i="6"/>
  <c r="G204" i="6"/>
  <c r="F204" i="6"/>
  <c r="E204" i="6"/>
  <c r="D204" i="6"/>
  <c r="M203" i="6"/>
  <c r="K203" i="6"/>
  <c r="H203" i="6"/>
  <c r="G203" i="6"/>
  <c r="E203" i="6"/>
  <c r="D203" i="6"/>
  <c r="O202" i="6"/>
  <c r="L202" i="6"/>
  <c r="I202" i="6"/>
  <c r="F202" i="6"/>
  <c r="C202" i="6" s="1"/>
  <c r="O201" i="6"/>
  <c r="L201" i="6"/>
  <c r="I201" i="6"/>
  <c r="C201" i="6" s="1"/>
  <c r="F201" i="6"/>
  <c r="O200" i="6"/>
  <c r="L200" i="6"/>
  <c r="C200" i="6" s="1"/>
  <c r="I200" i="6"/>
  <c r="F200" i="6"/>
  <c r="O199" i="6"/>
  <c r="O197" i="6" s="1"/>
  <c r="O195" i="6" s="1"/>
  <c r="O194" i="6" s="1"/>
  <c r="L199" i="6"/>
  <c r="I199" i="6"/>
  <c r="F199" i="6"/>
  <c r="C199" i="6"/>
  <c r="O198" i="6"/>
  <c r="L198" i="6"/>
  <c r="L197" i="6" s="1"/>
  <c r="I198" i="6"/>
  <c r="F198" i="6"/>
  <c r="F197" i="6" s="1"/>
  <c r="N197" i="6"/>
  <c r="N195" i="6" s="1"/>
  <c r="N194" i="6" s="1"/>
  <c r="N193" i="6" s="1"/>
  <c r="M197" i="6"/>
  <c r="M195" i="6" s="1"/>
  <c r="M194" i="6" s="1"/>
  <c r="M193" i="6" s="1"/>
  <c r="K197" i="6"/>
  <c r="J197" i="6"/>
  <c r="J195" i="6" s="1"/>
  <c r="J194" i="6" s="1"/>
  <c r="I197" i="6"/>
  <c r="I195" i="6" s="1"/>
  <c r="I194" i="6" s="1"/>
  <c r="H197" i="6"/>
  <c r="G197" i="6"/>
  <c r="E197" i="6"/>
  <c r="E195" i="6" s="1"/>
  <c r="E194" i="6" s="1"/>
  <c r="D197" i="6"/>
  <c r="O196" i="6"/>
  <c r="L196" i="6"/>
  <c r="C196" i="6" s="1"/>
  <c r="I196" i="6"/>
  <c r="F196" i="6"/>
  <c r="F195" i="6" s="1"/>
  <c r="K195" i="6"/>
  <c r="K194" i="6" s="1"/>
  <c r="K193" i="6" s="1"/>
  <c r="H195" i="6"/>
  <c r="G195" i="6"/>
  <c r="G194" i="6" s="1"/>
  <c r="G193" i="6" s="1"/>
  <c r="D195" i="6"/>
  <c r="H194" i="6"/>
  <c r="H193" i="6" s="1"/>
  <c r="D194" i="6"/>
  <c r="D193" i="6" s="1"/>
  <c r="O192" i="6"/>
  <c r="L192" i="6"/>
  <c r="C192" i="6" s="1"/>
  <c r="I192" i="6"/>
  <c r="F192" i="6"/>
  <c r="O191" i="6"/>
  <c r="O190" i="6" s="1"/>
  <c r="N191" i="6"/>
  <c r="M191" i="6"/>
  <c r="K191" i="6"/>
  <c r="K190" i="6" s="1"/>
  <c r="J191" i="6"/>
  <c r="I191" i="6"/>
  <c r="H191" i="6"/>
  <c r="G191" i="6"/>
  <c r="G190" i="6" s="1"/>
  <c r="F191" i="6"/>
  <c r="E191" i="6"/>
  <c r="D191" i="6"/>
  <c r="N190" i="6"/>
  <c r="M190" i="6"/>
  <c r="J190" i="6"/>
  <c r="I190" i="6"/>
  <c r="H190" i="6"/>
  <c r="F190" i="6"/>
  <c r="E190" i="6"/>
  <c r="D190" i="6"/>
  <c r="O189" i="6"/>
  <c r="L189" i="6"/>
  <c r="I189" i="6"/>
  <c r="C189" i="6" s="1"/>
  <c r="F189" i="6"/>
  <c r="O188" i="6"/>
  <c r="L188" i="6"/>
  <c r="C188" i="6" s="1"/>
  <c r="I188" i="6"/>
  <c r="F188" i="6"/>
  <c r="O187" i="6"/>
  <c r="O186" i="6" s="1"/>
  <c r="N187" i="6"/>
  <c r="M187" i="6"/>
  <c r="K187" i="6"/>
  <c r="K186" i="6" s="1"/>
  <c r="J187" i="6"/>
  <c r="H187" i="6"/>
  <c r="G187" i="6"/>
  <c r="G186" i="6" s="1"/>
  <c r="F187" i="6"/>
  <c r="E187" i="6"/>
  <c r="D187" i="6"/>
  <c r="N186" i="6"/>
  <c r="M186" i="6"/>
  <c r="J186" i="6"/>
  <c r="H186" i="6"/>
  <c r="F186" i="6"/>
  <c r="E186" i="6"/>
  <c r="D186" i="6"/>
  <c r="O185" i="6"/>
  <c r="L185" i="6"/>
  <c r="L183" i="6" s="1"/>
  <c r="I185" i="6"/>
  <c r="E185" i="6"/>
  <c r="F185" i="6" s="1"/>
  <c r="C185" i="6" s="1"/>
  <c r="O184" i="6"/>
  <c r="O183" i="6" s="1"/>
  <c r="L184" i="6"/>
  <c r="H184" i="6"/>
  <c r="H183" i="6" s="1"/>
  <c r="H172" i="6" s="1"/>
  <c r="F184" i="6"/>
  <c r="F183" i="6" s="1"/>
  <c r="N183" i="6"/>
  <c r="M183" i="6"/>
  <c r="M172" i="6" s="1"/>
  <c r="K183" i="6"/>
  <c r="J183" i="6"/>
  <c r="G183" i="6"/>
  <c r="E183" i="6"/>
  <c r="E172" i="6" s="1"/>
  <c r="D183" i="6"/>
  <c r="O182" i="6"/>
  <c r="L182" i="6"/>
  <c r="C182" i="6" s="1"/>
  <c r="I182" i="6"/>
  <c r="F182" i="6"/>
  <c r="O181" i="6"/>
  <c r="O178" i="6" s="1"/>
  <c r="L181" i="6"/>
  <c r="I181" i="6"/>
  <c r="F181" i="6"/>
  <c r="C181" i="6"/>
  <c r="O180" i="6"/>
  <c r="L180" i="6"/>
  <c r="I180" i="6"/>
  <c r="F180" i="6"/>
  <c r="C180" i="6" s="1"/>
  <c r="O179" i="6"/>
  <c r="L179" i="6"/>
  <c r="L178" i="6" s="1"/>
  <c r="I179" i="6"/>
  <c r="I178" i="6" s="1"/>
  <c r="F179" i="6"/>
  <c r="N178" i="6"/>
  <c r="M178" i="6"/>
  <c r="K178" i="6"/>
  <c r="J178" i="6"/>
  <c r="H178" i="6"/>
  <c r="G178" i="6"/>
  <c r="F178" i="6"/>
  <c r="E178" i="6"/>
  <c r="D178" i="6"/>
  <c r="O177" i="6"/>
  <c r="O174" i="6" s="1"/>
  <c r="O173" i="6" s="1"/>
  <c r="O172" i="6" s="1"/>
  <c r="L177" i="6"/>
  <c r="I177" i="6"/>
  <c r="F177" i="6"/>
  <c r="C177" i="6"/>
  <c r="O176" i="6"/>
  <c r="L176" i="6"/>
  <c r="I176" i="6"/>
  <c r="F176" i="6"/>
  <c r="C176" i="6" s="1"/>
  <c r="O175" i="6"/>
  <c r="L175" i="6"/>
  <c r="L174" i="6" s="1"/>
  <c r="I175" i="6"/>
  <c r="I174" i="6" s="1"/>
  <c r="F175" i="6"/>
  <c r="C175" i="6" s="1"/>
  <c r="N174" i="6"/>
  <c r="N173" i="6" s="1"/>
  <c r="N172" i="6" s="1"/>
  <c r="M174" i="6"/>
  <c r="K174" i="6"/>
  <c r="J174" i="6"/>
  <c r="J173" i="6" s="1"/>
  <c r="J172" i="6" s="1"/>
  <c r="H174" i="6"/>
  <c r="G174" i="6"/>
  <c r="F174" i="6"/>
  <c r="E174" i="6"/>
  <c r="D174" i="6"/>
  <c r="M173" i="6"/>
  <c r="K173" i="6"/>
  <c r="K172" i="6" s="1"/>
  <c r="H173" i="6"/>
  <c r="G173" i="6"/>
  <c r="G172" i="6" s="1"/>
  <c r="E173" i="6"/>
  <c r="D173" i="6"/>
  <c r="D172" i="6"/>
  <c r="O171" i="6"/>
  <c r="L171" i="6"/>
  <c r="I171" i="6"/>
  <c r="C171" i="6" s="1"/>
  <c r="F171" i="6"/>
  <c r="O170" i="6"/>
  <c r="L170" i="6"/>
  <c r="C170" i="6" s="1"/>
  <c r="I170" i="6"/>
  <c r="F170" i="6"/>
  <c r="O169" i="6"/>
  <c r="L169" i="6"/>
  <c r="I169" i="6"/>
  <c r="F169" i="6"/>
  <c r="C169" i="6"/>
  <c r="O168" i="6"/>
  <c r="L168" i="6"/>
  <c r="I168" i="6"/>
  <c r="F168" i="6"/>
  <c r="C168" i="6" s="1"/>
  <c r="O167" i="6"/>
  <c r="L167" i="6"/>
  <c r="I167" i="6"/>
  <c r="C167" i="6" s="1"/>
  <c r="F167" i="6"/>
  <c r="O166" i="6"/>
  <c r="L166" i="6"/>
  <c r="C166" i="6" s="1"/>
  <c r="I166" i="6"/>
  <c r="F166" i="6"/>
  <c r="O165" i="6"/>
  <c r="O164" i="6" s="1"/>
  <c r="N165" i="6"/>
  <c r="M165" i="6"/>
  <c r="K165" i="6"/>
  <c r="K164" i="6" s="1"/>
  <c r="J165" i="6"/>
  <c r="H165" i="6"/>
  <c r="G165" i="6"/>
  <c r="G164" i="6" s="1"/>
  <c r="E165" i="6"/>
  <c r="D165" i="6"/>
  <c r="N164" i="6"/>
  <c r="M164" i="6"/>
  <c r="J164" i="6"/>
  <c r="H164" i="6"/>
  <c r="E164" i="6"/>
  <c r="D164" i="6"/>
  <c r="O163" i="6"/>
  <c r="L163" i="6"/>
  <c r="I163" i="6"/>
  <c r="C163" i="6" s="1"/>
  <c r="F163" i="6"/>
  <c r="O162" i="6"/>
  <c r="L162" i="6"/>
  <c r="C162" i="6" s="1"/>
  <c r="I162" i="6"/>
  <c r="F162" i="6"/>
  <c r="O161" i="6"/>
  <c r="O159" i="6" s="1"/>
  <c r="L161" i="6"/>
  <c r="I161" i="6"/>
  <c r="F161" i="6"/>
  <c r="C161" i="6"/>
  <c r="O160" i="6"/>
  <c r="L160" i="6"/>
  <c r="I160" i="6"/>
  <c r="F160" i="6"/>
  <c r="F159" i="6" s="1"/>
  <c r="C159" i="6" s="1"/>
  <c r="N159" i="6"/>
  <c r="M159" i="6"/>
  <c r="L159" i="6"/>
  <c r="K159" i="6"/>
  <c r="J159" i="6"/>
  <c r="I159" i="6"/>
  <c r="H159" i="6"/>
  <c r="G159" i="6"/>
  <c r="E159" i="6"/>
  <c r="D159" i="6"/>
  <c r="O158" i="6"/>
  <c r="L158" i="6"/>
  <c r="C158" i="6" s="1"/>
  <c r="I158" i="6"/>
  <c r="F158" i="6"/>
  <c r="O157" i="6"/>
  <c r="L157" i="6"/>
  <c r="I157" i="6"/>
  <c r="F157" i="6"/>
  <c r="C157" i="6"/>
  <c r="O156" i="6"/>
  <c r="L156" i="6"/>
  <c r="I156" i="6"/>
  <c r="F156" i="6"/>
  <c r="C156" i="6" s="1"/>
  <c r="O155" i="6"/>
  <c r="L155" i="6"/>
  <c r="I155" i="6"/>
  <c r="C155" i="6" s="1"/>
  <c r="F155" i="6"/>
  <c r="O154" i="6"/>
  <c r="L154" i="6"/>
  <c r="C154" i="6" s="1"/>
  <c r="I154" i="6"/>
  <c r="F154" i="6"/>
  <c r="O153" i="6"/>
  <c r="O150" i="6" s="1"/>
  <c r="L153" i="6"/>
  <c r="I153" i="6"/>
  <c r="F153" i="6"/>
  <c r="C153" i="6"/>
  <c r="O152" i="6"/>
  <c r="L152" i="6"/>
  <c r="I152" i="6"/>
  <c r="F152" i="6"/>
  <c r="C152" i="6" s="1"/>
  <c r="O151" i="6"/>
  <c r="L151" i="6"/>
  <c r="L150" i="6" s="1"/>
  <c r="I151" i="6"/>
  <c r="I150" i="6" s="1"/>
  <c r="F151" i="6"/>
  <c r="N150" i="6"/>
  <c r="M150" i="6"/>
  <c r="K150" i="6"/>
  <c r="J150" i="6"/>
  <c r="H150" i="6"/>
  <c r="G150" i="6"/>
  <c r="F150" i="6"/>
  <c r="C150" i="6" s="1"/>
  <c r="E150" i="6"/>
  <c r="D150" i="6"/>
  <c r="O149" i="6"/>
  <c r="L149" i="6"/>
  <c r="I149" i="6"/>
  <c r="F149" i="6"/>
  <c r="C149" i="6"/>
  <c r="O148" i="6"/>
  <c r="L148" i="6"/>
  <c r="I148" i="6"/>
  <c r="F148" i="6"/>
  <c r="C148" i="6" s="1"/>
  <c r="O147" i="6"/>
  <c r="L147" i="6"/>
  <c r="I147" i="6"/>
  <c r="C147" i="6" s="1"/>
  <c r="F147" i="6"/>
  <c r="O146" i="6"/>
  <c r="L146" i="6"/>
  <c r="C146" i="6" s="1"/>
  <c r="I146" i="6"/>
  <c r="F146" i="6"/>
  <c r="O145" i="6"/>
  <c r="O143" i="6" s="1"/>
  <c r="L145" i="6"/>
  <c r="I145" i="6"/>
  <c r="F145" i="6"/>
  <c r="C145" i="6"/>
  <c r="O144" i="6"/>
  <c r="L144" i="6"/>
  <c r="I144" i="6"/>
  <c r="F144" i="6"/>
  <c r="F143" i="6" s="1"/>
  <c r="N143" i="6"/>
  <c r="M143" i="6"/>
  <c r="K143" i="6"/>
  <c r="J143" i="6"/>
  <c r="I143" i="6"/>
  <c r="H143" i="6"/>
  <c r="G143" i="6"/>
  <c r="E143" i="6"/>
  <c r="D143" i="6"/>
  <c r="O142" i="6"/>
  <c r="L142" i="6"/>
  <c r="C142" i="6" s="1"/>
  <c r="I142" i="6"/>
  <c r="F142" i="6"/>
  <c r="O141" i="6"/>
  <c r="O140" i="6" s="1"/>
  <c r="L141" i="6"/>
  <c r="I141" i="6"/>
  <c r="F141" i="6"/>
  <c r="F140" i="6" s="1"/>
  <c r="C140" i="6" s="1"/>
  <c r="C141" i="6"/>
  <c r="N140" i="6"/>
  <c r="M140" i="6"/>
  <c r="L140" i="6"/>
  <c r="K140" i="6"/>
  <c r="J140" i="6"/>
  <c r="I140" i="6"/>
  <c r="H140" i="6"/>
  <c r="H129" i="6" s="1"/>
  <c r="H74" i="6" s="1"/>
  <c r="G140" i="6"/>
  <c r="E140" i="6"/>
  <c r="D140" i="6"/>
  <c r="D129" i="6" s="1"/>
  <c r="D74" i="6" s="1"/>
  <c r="O139" i="6"/>
  <c r="L139" i="6"/>
  <c r="I139" i="6"/>
  <c r="C139" i="6" s="1"/>
  <c r="F139" i="6"/>
  <c r="O138" i="6"/>
  <c r="L138" i="6"/>
  <c r="C138" i="6" s="1"/>
  <c r="I138" i="6"/>
  <c r="F138" i="6"/>
  <c r="O137" i="6"/>
  <c r="O135" i="6" s="1"/>
  <c r="L137" i="6"/>
  <c r="I137" i="6"/>
  <c r="F137" i="6"/>
  <c r="C137" i="6"/>
  <c r="O136" i="6"/>
  <c r="L136" i="6"/>
  <c r="I136" i="6"/>
  <c r="F136" i="6"/>
  <c r="F135" i="6" s="1"/>
  <c r="N135" i="6"/>
  <c r="M135" i="6"/>
  <c r="M129" i="6" s="1"/>
  <c r="M74" i="6" s="1"/>
  <c r="K135" i="6"/>
  <c r="J135" i="6"/>
  <c r="I135" i="6"/>
  <c r="H135" i="6"/>
  <c r="G135" i="6"/>
  <c r="E135" i="6"/>
  <c r="E129" i="6" s="1"/>
  <c r="E74" i="6" s="1"/>
  <c r="E51" i="6" s="1"/>
  <c r="D135" i="6"/>
  <c r="O134" i="6"/>
  <c r="L134" i="6"/>
  <c r="C134" i="6" s="1"/>
  <c r="I134" i="6"/>
  <c r="F134" i="6"/>
  <c r="O133" i="6"/>
  <c r="O130" i="6" s="1"/>
  <c r="L133" i="6"/>
  <c r="I133" i="6"/>
  <c r="F133" i="6"/>
  <c r="C133" i="6"/>
  <c r="O132" i="6"/>
  <c r="L132" i="6"/>
  <c r="I132" i="6"/>
  <c r="F132" i="6"/>
  <c r="C132" i="6" s="1"/>
  <c r="O131" i="6"/>
  <c r="L131" i="6"/>
  <c r="L130" i="6" s="1"/>
  <c r="I131" i="6"/>
  <c r="I130" i="6" s="1"/>
  <c r="F131" i="6"/>
  <c r="N130" i="6"/>
  <c r="N129" i="6" s="1"/>
  <c r="M130" i="6"/>
  <c r="K130" i="6"/>
  <c r="J130" i="6"/>
  <c r="J129" i="6" s="1"/>
  <c r="H130" i="6"/>
  <c r="G130" i="6"/>
  <c r="F130" i="6"/>
  <c r="E130" i="6"/>
  <c r="D130" i="6"/>
  <c r="K129" i="6"/>
  <c r="G129" i="6"/>
  <c r="O128" i="6"/>
  <c r="L128" i="6"/>
  <c r="I128" i="6"/>
  <c r="F128" i="6"/>
  <c r="F127" i="6" s="1"/>
  <c r="C127" i="6" s="1"/>
  <c r="O127" i="6"/>
  <c r="N127" i="6"/>
  <c r="M127" i="6"/>
  <c r="L127" i="6"/>
  <c r="K127" i="6"/>
  <c r="J127" i="6"/>
  <c r="I127" i="6"/>
  <c r="H127" i="6"/>
  <c r="G127" i="6"/>
  <c r="E127" i="6"/>
  <c r="D127" i="6"/>
  <c r="O126" i="6"/>
  <c r="L126" i="6"/>
  <c r="I126" i="6"/>
  <c r="E126" i="6"/>
  <c r="F126" i="6" s="1"/>
  <c r="C126" i="6" s="1"/>
  <c r="O125" i="6"/>
  <c r="L125" i="6"/>
  <c r="I125" i="6"/>
  <c r="F125" i="6"/>
  <c r="C125" i="6" s="1"/>
  <c r="O124" i="6"/>
  <c r="L124" i="6"/>
  <c r="I124" i="6"/>
  <c r="I121" i="6" s="1"/>
  <c r="F124" i="6"/>
  <c r="C124" i="6" s="1"/>
  <c r="O123" i="6"/>
  <c r="L123" i="6"/>
  <c r="C123" i="6" s="1"/>
  <c r="I123" i="6"/>
  <c r="F123" i="6"/>
  <c r="O122" i="6"/>
  <c r="O121" i="6" s="1"/>
  <c r="L122" i="6"/>
  <c r="I122" i="6"/>
  <c r="F122" i="6"/>
  <c r="F121" i="6" s="1"/>
  <c r="C121" i="6" s="1"/>
  <c r="C122" i="6"/>
  <c r="N121" i="6"/>
  <c r="M121" i="6"/>
  <c r="L121" i="6"/>
  <c r="K121" i="6"/>
  <c r="J121" i="6"/>
  <c r="H121" i="6"/>
  <c r="G121" i="6"/>
  <c r="E121" i="6"/>
  <c r="D121" i="6"/>
  <c r="O120" i="6"/>
  <c r="L120" i="6"/>
  <c r="I120" i="6"/>
  <c r="F120" i="6"/>
  <c r="C120" i="6" s="1"/>
  <c r="O119" i="6"/>
  <c r="L119" i="6"/>
  <c r="C119" i="6" s="1"/>
  <c r="I119" i="6"/>
  <c r="F119" i="6"/>
  <c r="O118" i="6"/>
  <c r="O115" i="6" s="1"/>
  <c r="L118" i="6"/>
  <c r="I118" i="6"/>
  <c r="F118" i="6"/>
  <c r="C118" i="6"/>
  <c r="O117" i="6"/>
  <c r="L117" i="6"/>
  <c r="I117" i="6"/>
  <c r="F117" i="6"/>
  <c r="C117" i="6" s="1"/>
  <c r="O116" i="6"/>
  <c r="L116" i="6"/>
  <c r="L115" i="6" s="1"/>
  <c r="I116" i="6"/>
  <c r="I115" i="6" s="1"/>
  <c r="F116" i="6"/>
  <c r="C116" i="6" s="1"/>
  <c r="N115" i="6"/>
  <c r="M115" i="6"/>
  <c r="K115" i="6"/>
  <c r="J115" i="6"/>
  <c r="H115" i="6"/>
  <c r="G115" i="6"/>
  <c r="F115" i="6"/>
  <c r="E115" i="6"/>
  <c r="D115" i="6"/>
  <c r="O114" i="6"/>
  <c r="O111" i="6" s="1"/>
  <c r="L114" i="6"/>
  <c r="I114" i="6"/>
  <c r="F114" i="6"/>
  <c r="C114" i="6"/>
  <c r="O113" i="6"/>
  <c r="L113" i="6"/>
  <c r="I113" i="6"/>
  <c r="F113" i="6"/>
  <c r="C113" i="6" s="1"/>
  <c r="O112" i="6"/>
  <c r="L112" i="6"/>
  <c r="L111" i="6" s="1"/>
  <c r="I112" i="6"/>
  <c r="I111" i="6" s="1"/>
  <c r="F112" i="6"/>
  <c r="N111" i="6"/>
  <c r="M111" i="6"/>
  <c r="K111" i="6"/>
  <c r="J111" i="6"/>
  <c r="H111" i="6"/>
  <c r="G111" i="6"/>
  <c r="F111" i="6"/>
  <c r="C111" i="6" s="1"/>
  <c r="E111" i="6"/>
  <c r="D111" i="6"/>
  <c r="O110" i="6"/>
  <c r="L110" i="6"/>
  <c r="I110" i="6"/>
  <c r="F110" i="6"/>
  <c r="C110" i="6"/>
  <c r="O109" i="6"/>
  <c r="L109" i="6"/>
  <c r="I109" i="6"/>
  <c r="F109" i="6"/>
  <c r="C109" i="6" s="1"/>
  <c r="O108" i="6"/>
  <c r="L108" i="6"/>
  <c r="I108" i="6"/>
  <c r="F108" i="6"/>
  <c r="C108" i="6" s="1"/>
  <c r="O107" i="6"/>
  <c r="L107" i="6"/>
  <c r="C107" i="6" s="1"/>
  <c r="I107" i="6"/>
  <c r="F107" i="6"/>
  <c r="O106" i="6"/>
  <c r="L106" i="6"/>
  <c r="I106" i="6"/>
  <c r="F106" i="6"/>
  <c r="C106" i="6"/>
  <c r="O105" i="6"/>
  <c r="L105" i="6"/>
  <c r="I105" i="6"/>
  <c r="F105" i="6"/>
  <c r="C105" i="6" s="1"/>
  <c r="O104" i="6"/>
  <c r="L104" i="6"/>
  <c r="I104" i="6"/>
  <c r="I102" i="6" s="1"/>
  <c r="F104" i="6"/>
  <c r="C104" i="6" s="1"/>
  <c r="O103" i="6"/>
  <c r="L103" i="6"/>
  <c r="C103" i="6" s="1"/>
  <c r="I103" i="6"/>
  <c r="F103" i="6"/>
  <c r="O102" i="6"/>
  <c r="N102" i="6"/>
  <c r="M102" i="6"/>
  <c r="K102" i="6"/>
  <c r="J102" i="6"/>
  <c r="H102" i="6"/>
  <c r="G102" i="6"/>
  <c r="E102" i="6"/>
  <c r="D102" i="6"/>
  <c r="O101" i="6"/>
  <c r="L101" i="6"/>
  <c r="I101" i="6"/>
  <c r="F101" i="6"/>
  <c r="C101" i="6" s="1"/>
  <c r="O100" i="6"/>
  <c r="L100" i="6"/>
  <c r="I100" i="6"/>
  <c r="C100" i="6" s="1"/>
  <c r="F100" i="6"/>
  <c r="O99" i="6"/>
  <c r="L99" i="6"/>
  <c r="C99" i="6" s="1"/>
  <c r="I99" i="6"/>
  <c r="F99" i="6"/>
  <c r="O98" i="6"/>
  <c r="L98" i="6"/>
  <c r="I98" i="6"/>
  <c r="F98" i="6"/>
  <c r="C98" i="6"/>
  <c r="O97" i="6"/>
  <c r="L97" i="6"/>
  <c r="I97" i="6"/>
  <c r="F97" i="6"/>
  <c r="C97" i="6" s="1"/>
  <c r="O96" i="6"/>
  <c r="L96" i="6"/>
  <c r="I96" i="6"/>
  <c r="I94" i="6" s="1"/>
  <c r="E96" i="6"/>
  <c r="F96" i="6" s="1"/>
  <c r="C96" i="6" s="1"/>
  <c r="O95" i="6"/>
  <c r="O94" i="6" s="1"/>
  <c r="L95" i="6"/>
  <c r="I95" i="6"/>
  <c r="F95" i="6"/>
  <c r="F94" i="6" s="1"/>
  <c r="C95" i="6"/>
  <c r="N94" i="6"/>
  <c r="M94" i="6"/>
  <c r="L94" i="6"/>
  <c r="K94" i="6"/>
  <c r="J94" i="6"/>
  <c r="H94" i="6"/>
  <c r="G94" i="6"/>
  <c r="E94" i="6"/>
  <c r="D94" i="6"/>
  <c r="O93" i="6"/>
  <c r="L93" i="6"/>
  <c r="I93" i="6"/>
  <c r="C93" i="6" s="1"/>
  <c r="F93" i="6"/>
  <c r="O92" i="6"/>
  <c r="L92" i="6"/>
  <c r="C92" i="6" s="1"/>
  <c r="I92" i="6"/>
  <c r="F92" i="6"/>
  <c r="O91" i="6"/>
  <c r="O88" i="6" s="1"/>
  <c r="L91" i="6"/>
  <c r="I91" i="6"/>
  <c r="F91" i="6"/>
  <c r="C91" i="6"/>
  <c r="O90" i="6"/>
  <c r="L90" i="6"/>
  <c r="I90" i="6"/>
  <c r="F90" i="6"/>
  <c r="C90" i="6" s="1"/>
  <c r="O89" i="6"/>
  <c r="L89" i="6"/>
  <c r="L88" i="6" s="1"/>
  <c r="I89" i="6"/>
  <c r="I88" i="6" s="1"/>
  <c r="F89" i="6"/>
  <c r="N88" i="6"/>
  <c r="N82" i="6" s="1"/>
  <c r="M88" i="6"/>
  <c r="K88" i="6"/>
  <c r="J88" i="6"/>
  <c r="J82" i="6" s="1"/>
  <c r="H88" i="6"/>
  <c r="G88" i="6"/>
  <c r="F88" i="6"/>
  <c r="E88" i="6"/>
  <c r="D88" i="6"/>
  <c r="O87" i="6"/>
  <c r="L87" i="6"/>
  <c r="I87" i="6"/>
  <c r="F87" i="6"/>
  <c r="C87" i="6"/>
  <c r="O86" i="6"/>
  <c r="L86" i="6"/>
  <c r="I86" i="6"/>
  <c r="F86" i="6"/>
  <c r="C86" i="6" s="1"/>
  <c r="O85" i="6"/>
  <c r="L85" i="6"/>
  <c r="I85" i="6"/>
  <c r="C85" i="6" s="1"/>
  <c r="F85" i="6"/>
  <c r="O84" i="6"/>
  <c r="L84" i="6"/>
  <c r="C84" i="6" s="1"/>
  <c r="I84" i="6"/>
  <c r="F84" i="6"/>
  <c r="O83" i="6"/>
  <c r="O82" i="6" s="1"/>
  <c r="N83" i="6"/>
  <c r="M83" i="6"/>
  <c r="K83" i="6"/>
  <c r="K82" i="6" s="1"/>
  <c r="J83" i="6"/>
  <c r="H83" i="6"/>
  <c r="G83" i="6"/>
  <c r="G82" i="6" s="1"/>
  <c r="E83" i="6"/>
  <c r="D83" i="6"/>
  <c r="M82" i="6"/>
  <c r="H82" i="6"/>
  <c r="E82" i="6"/>
  <c r="D82" i="6"/>
  <c r="O81" i="6"/>
  <c r="L81" i="6"/>
  <c r="I81" i="6"/>
  <c r="C81" i="6" s="1"/>
  <c r="F81" i="6"/>
  <c r="O80" i="6"/>
  <c r="L80" i="6"/>
  <c r="C80" i="6" s="1"/>
  <c r="I80" i="6"/>
  <c r="F80" i="6"/>
  <c r="O79" i="6"/>
  <c r="N79" i="6"/>
  <c r="M79" i="6"/>
  <c r="K79" i="6"/>
  <c r="J79" i="6"/>
  <c r="H79" i="6"/>
  <c r="G79" i="6"/>
  <c r="F79" i="6"/>
  <c r="E79" i="6"/>
  <c r="D79" i="6"/>
  <c r="O78" i="6"/>
  <c r="L78" i="6"/>
  <c r="I78" i="6"/>
  <c r="F78" i="6"/>
  <c r="C78" i="6" s="1"/>
  <c r="O77" i="6"/>
  <c r="L77" i="6"/>
  <c r="I77" i="6"/>
  <c r="I76" i="6" s="1"/>
  <c r="F77" i="6"/>
  <c r="O76" i="6"/>
  <c r="N76" i="6"/>
  <c r="N75" i="6" s="1"/>
  <c r="N74" i="6" s="1"/>
  <c r="M76" i="6"/>
  <c r="L76" i="6"/>
  <c r="K76" i="6"/>
  <c r="J76" i="6"/>
  <c r="J75" i="6" s="1"/>
  <c r="J74" i="6" s="1"/>
  <c r="H76" i="6"/>
  <c r="G76" i="6"/>
  <c r="F76" i="6"/>
  <c r="C76" i="6" s="1"/>
  <c r="E76" i="6"/>
  <c r="D76" i="6"/>
  <c r="O75" i="6"/>
  <c r="M75" i="6"/>
  <c r="K75" i="6"/>
  <c r="K74" i="6" s="1"/>
  <c r="H75" i="6"/>
  <c r="G75" i="6"/>
  <c r="G74" i="6" s="1"/>
  <c r="E75" i="6"/>
  <c r="D75" i="6"/>
  <c r="O73" i="6"/>
  <c r="L73" i="6"/>
  <c r="I73" i="6"/>
  <c r="C73" i="6" s="1"/>
  <c r="F73" i="6"/>
  <c r="O72" i="6"/>
  <c r="L72" i="6"/>
  <c r="C72" i="6" s="1"/>
  <c r="I72" i="6"/>
  <c r="F72" i="6"/>
  <c r="O71" i="6"/>
  <c r="O68" i="6" s="1"/>
  <c r="L71" i="6"/>
  <c r="I71" i="6"/>
  <c r="F71" i="6"/>
  <c r="C71" i="6"/>
  <c r="O70" i="6"/>
  <c r="L70" i="6"/>
  <c r="I70" i="6"/>
  <c r="F70" i="6"/>
  <c r="C70" i="6" s="1"/>
  <c r="O69" i="6"/>
  <c r="L69" i="6"/>
  <c r="I69" i="6"/>
  <c r="I68" i="6" s="1"/>
  <c r="I66" i="6" s="1"/>
  <c r="I52" i="6" s="1"/>
  <c r="F69" i="6"/>
  <c r="N68" i="6"/>
  <c r="N66" i="6" s="1"/>
  <c r="N52" i="6" s="1"/>
  <c r="M68" i="6"/>
  <c r="K68" i="6"/>
  <c r="J68" i="6"/>
  <c r="J66" i="6" s="1"/>
  <c r="J52" i="6" s="1"/>
  <c r="H68" i="6"/>
  <c r="G68" i="6"/>
  <c r="F68" i="6"/>
  <c r="E68" i="6"/>
  <c r="D68" i="6"/>
  <c r="O67" i="6"/>
  <c r="O66" i="6" s="1"/>
  <c r="L67" i="6"/>
  <c r="I67" i="6"/>
  <c r="F67" i="6"/>
  <c r="C67" i="6"/>
  <c r="M66" i="6"/>
  <c r="K66" i="6"/>
  <c r="H66" i="6"/>
  <c r="G66" i="6"/>
  <c r="E66" i="6"/>
  <c r="D66" i="6"/>
  <c r="O65" i="6"/>
  <c r="L65" i="6"/>
  <c r="I65" i="6"/>
  <c r="C65" i="6" s="1"/>
  <c r="F65" i="6"/>
  <c r="O64" i="6"/>
  <c r="L64" i="6"/>
  <c r="I64" i="6"/>
  <c r="F64" i="6"/>
  <c r="C64" i="6" s="1"/>
  <c r="O63" i="6"/>
  <c r="L63" i="6"/>
  <c r="I63" i="6"/>
  <c r="F63" i="6"/>
  <c r="C63" i="6"/>
  <c r="O62" i="6"/>
  <c r="L62" i="6"/>
  <c r="I62" i="6"/>
  <c r="F62" i="6"/>
  <c r="C62" i="6" s="1"/>
  <c r="O61" i="6"/>
  <c r="L61" i="6"/>
  <c r="I61" i="6"/>
  <c r="C61" i="6" s="1"/>
  <c r="F61" i="6"/>
  <c r="O60" i="6"/>
  <c r="L60" i="6"/>
  <c r="I60" i="6"/>
  <c r="F60" i="6"/>
  <c r="C60" i="6" s="1"/>
  <c r="O59" i="6"/>
  <c r="O57" i="6" s="1"/>
  <c r="L59" i="6"/>
  <c r="I59" i="6"/>
  <c r="F59" i="6"/>
  <c r="C59" i="6"/>
  <c r="O58" i="6"/>
  <c r="L58" i="6"/>
  <c r="L57" i="6" s="1"/>
  <c r="I58" i="6"/>
  <c r="F58" i="6"/>
  <c r="F57" i="6" s="1"/>
  <c r="C57" i="6" s="1"/>
  <c r="N57" i="6"/>
  <c r="M57" i="6"/>
  <c r="M53" i="6" s="1"/>
  <c r="M52" i="6" s="1"/>
  <c r="M51" i="6" s="1"/>
  <c r="M50" i="6" s="1"/>
  <c r="K57" i="6"/>
  <c r="J57" i="6"/>
  <c r="I57" i="6"/>
  <c r="H57" i="6"/>
  <c r="G57" i="6"/>
  <c r="E57" i="6"/>
  <c r="D57" i="6"/>
  <c r="O56" i="6"/>
  <c r="L56" i="6"/>
  <c r="L54" i="6" s="1"/>
  <c r="I56" i="6"/>
  <c r="F56" i="6"/>
  <c r="C56" i="6" s="1"/>
  <c r="O55" i="6"/>
  <c r="O54" i="6" s="1"/>
  <c r="L55" i="6"/>
  <c r="I55" i="6"/>
  <c r="F55" i="6"/>
  <c r="F54" i="6" s="1"/>
  <c r="C55" i="6"/>
  <c r="I54" i="6"/>
  <c r="G54" i="6"/>
  <c r="D54" i="6"/>
  <c r="N53" i="6"/>
  <c r="K53" i="6"/>
  <c r="K52" i="6" s="1"/>
  <c r="J53" i="6"/>
  <c r="I53" i="6"/>
  <c r="H53" i="6"/>
  <c r="G53" i="6"/>
  <c r="G52" i="6" s="1"/>
  <c r="G51" i="6" s="1"/>
  <c r="G50" i="6" s="1"/>
  <c r="E53" i="6"/>
  <c r="D53" i="6"/>
  <c r="H52" i="6"/>
  <c r="H51" i="6" s="1"/>
  <c r="H50" i="6" s="1"/>
  <c r="E52" i="6"/>
  <c r="D52" i="6"/>
  <c r="D51" i="6" s="1"/>
  <c r="D50" i="6" s="1"/>
  <c r="O46" i="6"/>
  <c r="C46" i="6"/>
  <c r="O45" i="6"/>
  <c r="O44" i="6" s="1"/>
  <c r="C45" i="6"/>
  <c r="N44" i="6"/>
  <c r="M44" i="6"/>
  <c r="L43" i="6"/>
  <c r="I43" i="6"/>
  <c r="F43" i="6"/>
  <c r="C43" i="6"/>
  <c r="L42" i="6"/>
  <c r="K42" i="6"/>
  <c r="J42" i="6"/>
  <c r="I42" i="6"/>
  <c r="C42" i="6" s="1"/>
  <c r="H42" i="6"/>
  <c r="G42" i="6"/>
  <c r="F42" i="6"/>
  <c r="E42" i="6"/>
  <c r="D42" i="6"/>
  <c r="F41" i="6"/>
  <c r="C41" i="6"/>
  <c r="L40" i="6"/>
  <c r="C40" i="6"/>
  <c r="L39" i="6"/>
  <c r="C39" i="6"/>
  <c r="L38" i="6"/>
  <c r="C38" i="6"/>
  <c r="L37" i="6"/>
  <c r="L36" i="6" s="1"/>
  <c r="C36" i="6" s="1"/>
  <c r="C37" i="6"/>
  <c r="K36" i="6"/>
  <c r="J36" i="6"/>
  <c r="L35" i="6"/>
  <c r="C35" i="6"/>
  <c r="L34" i="6"/>
  <c r="L33" i="6" s="1"/>
  <c r="C33" i="6" s="1"/>
  <c r="C34" i="6"/>
  <c r="K33" i="6"/>
  <c r="J33" i="6"/>
  <c r="L32" i="6"/>
  <c r="C32" i="6"/>
  <c r="L31" i="6"/>
  <c r="K31" i="6"/>
  <c r="K26" i="6" s="1"/>
  <c r="J31" i="6"/>
  <c r="C31" i="6"/>
  <c r="L30" i="6"/>
  <c r="C30" i="6"/>
  <c r="L29" i="6"/>
  <c r="C29" i="6"/>
  <c r="L28" i="6"/>
  <c r="L27" i="6" s="1"/>
  <c r="C28" i="6"/>
  <c r="K27" i="6"/>
  <c r="J27" i="6"/>
  <c r="J26" i="6"/>
  <c r="F25" i="6"/>
  <c r="C25" i="6"/>
  <c r="O23" i="6"/>
  <c r="O21" i="6" s="1"/>
  <c r="L23" i="6"/>
  <c r="I23" i="6"/>
  <c r="F23" i="6"/>
  <c r="C23" i="6"/>
  <c r="O22" i="6"/>
  <c r="L22" i="6"/>
  <c r="L21" i="6" s="1"/>
  <c r="I22" i="6"/>
  <c r="F22" i="6"/>
  <c r="C22" i="6" s="1"/>
  <c r="N21" i="6"/>
  <c r="N287" i="6" s="1"/>
  <c r="N286" i="6" s="1"/>
  <c r="M21" i="6"/>
  <c r="M287" i="6" s="1"/>
  <c r="M286" i="6" s="1"/>
  <c r="K21" i="6"/>
  <c r="K287" i="6" s="1"/>
  <c r="K286" i="6" s="1"/>
  <c r="J21" i="6"/>
  <c r="J287" i="6" s="1"/>
  <c r="J286" i="6" s="1"/>
  <c r="I21" i="6"/>
  <c r="I287" i="6" s="1"/>
  <c r="H21" i="6"/>
  <c r="H287" i="6" s="1"/>
  <c r="H286" i="6" s="1"/>
  <c r="G21" i="6"/>
  <c r="G287" i="6" s="1"/>
  <c r="G286" i="6" s="1"/>
  <c r="F21" i="6"/>
  <c r="E21" i="6"/>
  <c r="E287" i="6" s="1"/>
  <c r="E286" i="6" s="1"/>
  <c r="D21" i="6"/>
  <c r="D287" i="6" s="1"/>
  <c r="D286" i="6" s="1"/>
  <c r="N20" i="6"/>
  <c r="K20" i="6"/>
  <c r="J20" i="6"/>
  <c r="H20" i="6"/>
  <c r="O296" i="5"/>
  <c r="L296" i="5"/>
  <c r="I296" i="5"/>
  <c r="F296" i="5"/>
  <c r="C296" i="5"/>
  <c r="O295" i="5"/>
  <c r="L295" i="5"/>
  <c r="I295" i="5"/>
  <c r="F295" i="5"/>
  <c r="C295" i="5" s="1"/>
  <c r="O294" i="5"/>
  <c r="L294" i="5"/>
  <c r="I294" i="5"/>
  <c r="C294" i="5" s="1"/>
  <c r="F294" i="5"/>
  <c r="O293" i="5"/>
  <c r="L293" i="5"/>
  <c r="C293" i="5" s="1"/>
  <c r="I293" i="5"/>
  <c r="F293" i="5"/>
  <c r="O292" i="5"/>
  <c r="L292" i="5"/>
  <c r="I292" i="5"/>
  <c r="F292" i="5"/>
  <c r="C292" i="5"/>
  <c r="O291" i="5"/>
  <c r="L291" i="5"/>
  <c r="I291" i="5"/>
  <c r="F291" i="5"/>
  <c r="C291" i="5" s="1"/>
  <c r="O290" i="5"/>
  <c r="L290" i="5"/>
  <c r="I290" i="5"/>
  <c r="C290" i="5" s="1"/>
  <c r="F290" i="5"/>
  <c r="O289" i="5"/>
  <c r="L289" i="5"/>
  <c r="C289" i="5" s="1"/>
  <c r="I289" i="5"/>
  <c r="F289" i="5"/>
  <c r="O288" i="5"/>
  <c r="N288" i="5"/>
  <c r="M288" i="5"/>
  <c r="K288" i="5"/>
  <c r="J288" i="5"/>
  <c r="I288" i="5"/>
  <c r="H288" i="5"/>
  <c r="G288" i="5"/>
  <c r="F288" i="5"/>
  <c r="E288" i="5"/>
  <c r="D288" i="5"/>
  <c r="O283" i="5"/>
  <c r="L283" i="5"/>
  <c r="I283" i="5"/>
  <c r="F283" i="5"/>
  <c r="C283" i="5" s="1"/>
  <c r="O282" i="5"/>
  <c r="L282" i="5"/>
  <c r="I282" i="5"/>
  <c r="C282" i="5" s="1"/>
  <c r="F282" i="5"/>
  <c r="O281" i="5"/>
  <c r="N281" i="5"/>
  <c r="M281" i="5"/>
  <c r="L281" i="5"/>
  <c r="K281" i="5"/>
  <c r="J281" i="5"/>
  <c r="I281" i="5"/>
  <c r="H281" i="5"/>
  <c r="G281" i="5"/>
  <c r="F281" i="5"/>
  <c r="C281" i="5" s="1"/>
  <c r="E281" i="5"/>
  <c r="D281" i="5"/>
  <c r="O280" i="5"/>
  <c r="L280" i="5"/>
  <c r="I280" i="5"/>
  <c r="F280" i="5"/>
  <c r="C280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O278" i="5"/>
  <c r="L278" i="5"/>
  <c r="I278" i="5"/>
  <c r="F278" i="5"/>
  <c r="C278" i="5"/>
  <c r="O277" i="5"/>
  <c r="L277" i="5"/>
  <c r="I277" i="5"/>
  <c r="F277" i="5"/>
  <c r="C277" i="5" s="1"/>
  <c r="O276" i="5"/>
  <c r="L276" i="5"/>
  <c r="I276" i="5"/>
  <c r="F276" i="5"/>
  <c r="C276" i="5" s="1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O274" i="5"/>
  <c r="L274" i="5"/>
  <c r="I274" i="5"/>
  <c r="F274" i="5"/>
  <c r="C274" i="5" s="1"/>
  <c r="O273" i="5"/>
  <c r="L273" i="5"/>
  <c r="I273" i="5"/>
  <c r="F273" i="5"/>
  <c r="C273" i="5" s="1"/>
  <c r="O272" i="5"/>
  <c r="L272" i="5"/>
  <c r="I272" i="5"/>
  <c r="I271" i="5" s="1"/>
  <c r="F272" i="5"/>
  <c r="O271" i="5"/>
  <c r="N271" i="5"/>
  <c r="M271" i="5"/>
  <c r="L271" i="5"/>
  <c r="K271" i="5"/>
  <c r="J271" i="5"/>
  <c r="H271" i="5"/>
  <c r="G271" i="5"/>
  <c r="F271" i="5"/>
  <c r="E271" i="5"/>
  <c r="D271" i="5"/>
  <c r="O270" i="5"/>
  <c r="O269" i="5" s="1"/>
  <c r="O268" i="5" s="1"/>
  <c r="L270" i="5"/>
  <c r="I270" i="5"/>
  <c r="F270" i="5"/>
  <c r="C270" i="5" s="1"/>
  <c r="N269" i="5"/>
  <c r="M269" i="5"/>
  <c r="L269" i="5"/>
  <c r="K269" i="5"/>
  <c r="J269" i="5"/>
  <c r="H269" i="5"/>
  <c r="G269" i="5"/>
  <c r="F269" i="5"/>
  <c r="E269" i="5"/>
  <c r="D269" i="5"/>
  <c r="N268" i="5"/>
  <c r="M268" i="5"/>
  <c r="L268" i="5"/>
  <c r="K268" i="5"/>
  <c r="J268" i="5"/>
  <c r="H268" i="5"/>
  <c r="G268" i="5"/>
  <c r="F268" i="5"/>
  <c r="E268" i="5"/>
  <c r="D268" i="5"/>
  <c r="O267" i="5"/>
  <c r="L267" i="5"/>
  <c r="I267" i="5"/>
  <c r="F267" i="5"/>
  <c r="C267" i="5"/>
  <c r="O266" i="5"/>
  <c r="L266" i="5"/>
  <c r="I266" i="5"/>
  <c r="F266" i="5"/>
  <c r="C266" i="5" s="1"/>
  <c r="O265" i="5"/>
  <c r="L265" i="5"/>
  <c r="I265" i="5"/>
  <c r="F265" i="5"/>
  <c r="C265" i="5" s="1"/>
  <c r="O264" i="5"/>
  <c r="L264" i="5"/>
  <c r="I264" i="5"/>
  <c r="I263" i="5" s="1"/>
  <c r="C263" i="5" s="1"/>
  <c r="F264" i="5"/>
  <c r="O263" i="5"/>
  <c r="N263" i="5"/>
  <c r="M263" i="5"/>
  <c r="L263" i="5"/>
  <c r="K263" i="5"/>
  <c r="J263" i="5"/>
  <c r="H263" i="5"/>
  <c r="G263" i="5"/>
  <c r="F263" i="5"/>
  <c r="E263" i="5"/>
  <c r="D263" i="5"/>
  <c r="O262" i="5"/>
  <c r="L262" i="5"/>
  <c r="I262" i="5"/>
  <c r="F262" i="5"/>
  <c r="C262" i="5" s="1"/>
  <c r="O261" i="5"/>
  <c r="L261" i="5"/>
  <c r="I261" i="5"/>
  <c r="F261" i="5"/>
  <c r="C261" i="5" s="1"/>
  <c r="O260" i="5"/>
  <c r="L260" i="5"/>
  <c r="L259" i="5" s="1"/>
  <c r="L258" i="5" s="1"/>
  <c r="I260" i="5"/>
  <c r="I259" i="5" s="1"/>
  <c r="F260" i="5"/>
  <c r="O259" i="5"/>
  <c r="N259" i="5"/>
  <c r="N258" i="5" s="1"/>
  <c r="N229" i="5" s="1"/>
  <c r="N193" i="5" s="1"/>
  <c r="M259" i="5"/>
  <c r="K259" i="5"/>
  <c r="J259" i="5"/>
  <c r="J258" i="5" s="1"/>
  <c r="J229" i="5" s="1"/>
  <c r="H259" i="5"/>
  <c r="G259" i="5"/>
  <c r="F259" i="5"/>
  <c r="F258" i="5" s="1"/>
  <c r="E259" i="5"/>
  <c r="D259" i="5"/>
  <c r="O258" i="5"/>
  <c r="M258" i="5"/>
  <c r="K258" i="5"/>
  <c r="H258" i="5"/>
  <c r="G258" i="5"/>
  <c r="E258" i="5"/>
  <c r="D258" i="5"/>
  <c r="O257" i="5"/>
  <c r="L257" i="5"/>
  <c r="I257" i="5"/>
  <c r="F257" i="5"/>
  <c r="C257" i="5" s="1"/>
  <c r="O256" i="5"/>
  <c r="L256" i="5"/>
  <c r="I256" i="5"/>
  <c r="C256" i="5" s="1"/>
  <c r="F256" i="5"/>
  <c r="O255" i="5"/>
  <c r="L255" i="5"/>
  <c r="I255" i="5"/>
  <c r="F255" i="5"/>
  <c r="C255" i="5"/>
  <c r="O254" i="5"/>
  <c r="L254" i="5"/>
  <c r="I254" i="5"/>
  <c r="F254" i="5"/>
  <c r="C254" i="5" s="1"/>
  <c r="O253" i="5"/>
  <c r="L253" i="5"/>
  <c r="I253" i="5"/>
  <c r="C253" i="5" s="1"/>
  <c r="F253" i="5"/>
  <c r="O252" i="5"/>
  <c r="L252" i="5"/>
  <c r="L251" i="5" s="1"/>
  <c r="I252" i="5"/>
  <c r="F252" i="5"/>
  <c r="C252" i="5" s="1"/>
  <c r="O251" i="5"/>
  <c r="N251" i="5"/>
  <c r="M251" i="5"/>
  <c r="K251" i="5"/>
  <c r="J251" i="5"/>
  <c r="I251" i="5"/>
  <c r="H251" i="5"/>
  <c r="G251" i="5"/>
  <c r="F251" i="5"/>
  <c r="E251" i="5"/>
  <c r="D251" i="5"/>
  <c r="O250" i="5"/>
  <c r="N250" i="5"/>
  <c r="M250" i="5"/>
  <c r="K250" i="5"/>
  <c r="J250" i="5"/>
  <c r="I250" i="5"/>
  <c r="H250" i="5"/>
  <c r="G250" i="5"/>
  <c r="F250" i="5"/>
  <c r="E250" i="5"/>
  <c r="D250" i="5"/>
  <c r="O249" i="5"/>
  <c r="L249" i="5"/>
  <c r="I249" i="5"/>
  <c r="F249" i="5"/>
  <c r="C249" i="5" s="1"/>
  <c r="O248" i="5"/>
  <c r="L248" i="5"/>
  <c r="I248" i="5"/>
  <c r="F248" i="5"/>
  <c r="C248" i="5" s="1"/>
  <c r="O247" i="5"/>
  <c r="L247" i="5"/>
  <c r="I247" i="5"/>
  <c r="C247" i="5" s="1"/>
  <c r="F247" i="5"/>
  <c r="O246" i="5"/>
  <c r="L246" i="5"/>
  <c r="I246" i="5"/>
  <c r="F246" i="5"/>
  <c r="C246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O244" i="5"/>
  <c r="L244" i="5"/>
  <c r="I244" i="5"/>
  <c r="F244" i="5"/>
  <c r="C244" i="5" s="1"/>
  <c r="O243" i="5"/>
  <c r="L243" i="5"/>
  <c r="I243" i="5"/>
  <c r="F243" i="5"/>
  <c r="C243" i="5" s="1"/>
  <c r="O242" i="5"/>
  <c r="L242" i="5"/>
  <c r="I242" i="5"/>
  <c r="F242" i="5"/>
  <c r="C242" i="5"/>
  <c r="O241" i="5"/>
  <c r="L241" i="5"/>
  <c r="I241" i="5"/>
  <c r="F241" i="5"/>
  <c r="C241" i="5" s="1"/>
  <c r="O240" i="5"/>
  <c r="L240" i="5"/>
  <c r="I240" i="5"/>
  <c r="F240" i="5"/>
  <c r="C240" i="5"/>
  <c r="O239" i="5"/>
  <c r="L239" i="5"/>
  <c r="I239" i="5"/>
  <c r="F239" i="5"/>
  <c r="C239" i="5" s="1"/>
  <c r="O238" i="5"/>
  <c r="L238" i="5"/>
  <c r="I238" i="5"/>
  <c r="F238" i="5"/>
  <c r="C238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O236" i="5"/>
  <c r="L236" i="5"/>
  <c r="I236" i="5"/>
  <c r="F236" i="5"/>
  <c r="C236" i="5" s="1"/>
  <c r="O235" i="5"/>
  <c r="L235" i="5"/>
  <c r="L234" i="5" s="1"/>
  <c r="C234" i="5" s="1"/>
  <c r="I235" i="5"/>
  <c r="F235" i="5"/>
  <c r="C235" i="5" s="1"/>
  <c r="O234" i="5"/>
  <c r="N234" i="5"/>
  <c r="M234" i="5"/>
  <c r="K234" i="5"/>
  <c r="J234" i="5"/>
  <c r="I234" i="5"/>
  <c r="H234" i="5"/>
  <c r="G234" i="5"/>
  <c r="F234" i="5"/>
  <c r="E234" i="5"/>
  <c r="D234" i="5"/>
  <c r="O233" i="5"/>
  <c r="L233" i="5"/>
  <c r="I233" i="5"/>
  <c r="F233" i="5"/>
  <c r="F232" i="5" s="1"/>
  <c r="C233" i="5"/>
  <c r="O232" i="5"/>
  <c r="N232" i="5"/>
  <c r="M232" i="5"/>
  <c r="L232" i="5"/>
  <c r="K232" i="5"/>
  <c r="J232" i="5"/>
  <c r="I232" i="5"/>
  <c r="H232" i="5"/>
  <c r="G232" i="5"/>
  <c r="E232" i="5"/>
  <c r="D232" i="5"/>
  <c r="O231" i="5"/>
  <c r="L231" i="5"/>
  <c r="I231" i="5"/>
  <c r="F231" i="5"/>
  <c r="C231" i="5" s="1"/>
  <c r="O230" i="5"/>
  <c r="N230" i="5"/>
  <c r="M230" i="5"/>
  <c r="K230" i="5"/>
  <c r="J230" i="5"/>
  <c r="I230" i="5"/>
  <c r="H230" i="5"/>
  <c r="G230" i="5"/>
  <c r="E230" i="5"/>
  <c r="D230" i="5"/>
  <c r="O229" i="5"/>
  <c r="M229" i="5"/>
  <c r="K229" i="5"/>
  <c r="H229" i="5"/>
  <c r="G229" i="5"/>
  <c r="E229" i="5"/>
  <c r="D229" i="5"/>
  <c r="O228" i="5"/>
  <c r="L228" i="5"/>
  <c r="I228" i="5"/>
  <c r="F228" i="5"/>
  <c r="C228" i="5" s="1"/>
  <c r="O227" i="5"/>
  <c r="L227" i="5"/>
  <c r="L226" i="5" s="1"/>
  <c r="L203" i="5" s="1"/>
  <c r="I227" i="5"/>
  <c r="I226" i="5" s="1"/>
  <c r="F227" i="5"/>
  <c r="C227" i="5" s="1"/>
  <c r="O226" i="5"/>
  <c r="N226" i="5"/>
  <c r="M226" i="5"/>
  <c r="K226" i="5"/>
  <c r="J226" i="5"/>
  <c r="H226" i="5"/>
  <c r="G226" i="5"/>
  <c r="F226" i="5"/>
  <c r="E226" i="5"/>
  <c r="D226" i="5"/>
  <c r="O225" i="5"/>
  <c r="L225" i="5"/>
  <c r="I225" i="5"/>
  <c r="F225" i="5"/>
  <c r="C225" i="5" s="1"/>
  <c r="O224" i="5"/>
  <c r="L224" i="5"/>
  <c r="I224" i="5"/>
  <c r="F224" i="5"/>
  <c r="C224" i="5" s="1"/>
  <c r="O223" i="5"/>
  <c r="L223" i="5"/>
  <c r="I223" i="5"/>
  <c r="F223" i="5"/>
  <c r="C223" i="5" s="1"/>
  <c r="O222" i="5"/>
  <c r="L222" i="5"/>
  <c r="I222" i="5"/>
  <c r="F222" i="5"/>
  <c r="C222" i="5"/>
  <c r="O221" i="5"/>
  <c r="L221" i="5"/>
  <c r="I221" i="5"/>
  <c r="F221" i="5"/>
  <c r="C221" i="5" s="1"/>
  <c r="O220" i="5"/>
  <c r="L220" i="5"/>
  <c r="I220" i="5"/>
  <c r="F220" i="5"/>
  <c r="C220" i="5"/>
  <c r="O219" i="5"/>
  <c r="L219" i="5"/>
  <c r="I219" i="5"/>
  <c r="F219" i="5"/>
  <c r="C219" i="5" s="1"/>
  <c r="O218" i="5"/>
  <c r="L218" i="5"/>
  <c r="I218" i="5"/>
  <c r="C218" i="5" s="1"/>
  <c r="F218" i="5"/>
  <c r="O217" i="5"/>
  <c r="L217" i="5"/>
  <c r="I217" i="5"/>
  <c r="F217" i="5"/>
  <c r="C217" i="5" s="1"/>
  <c r="O216" i="5"/>
  <c r="O215" i="5" s="1"/>
  <c r="L216" i="5"/>
  <c r="I216" i="5"/>
  <c r="F216" i="5"/>
  <c r="C216" i="5"/>
  <c r="N215" i="5"/>
  <c r="M215" i="5"/>
  <c r="L215" i="5"/>
  <c r="K215" i="5"/>
  <c r="J215" i="5"/>
  <c r="I215" i="5"/>
  <c r="H215" i="5"/>
  <c r="G215" i="5"/>
  <c r="F215" i="5"/>
  <c r="C215" i="5" s="1"/>
  <c r="E215" i="5"/>
  <c r="D215" i="5"/>
  <c r="O214" i="5"/>
  <c r="L214" i="5"/>
  <c r="I214" i="5"/>
  <c r="F214" i="5"/>
  <c r="C214" i="5"/>
  <c r="O213" i="5"/>
  <c r="L213" i="5"/>
  <c r="I213" i="5"/>
  <c r="F213" i="5"/>
  <c r="C213" i="5" s="1"/>
  <c r="O212" i="5"/>
  <c r="L212" i="5"/>
  <c r="I212" i="5"/>
  <c r="F212" i="5"/>
  <c r="C212" i="5" s="1"/>
  <c r="O211" i="5"/>
  <c r="L211" i="5"/>
  <c r="I211" i="5"/>
  <c r="F211" i="5"/>
  <c r="C211" i="5" s="1"/>
  <c r="O210" i="5"/>
  <c r="L210" i="5"/>
  <c r="I210" i="5"/>
  <c r="F210" i="5"/>
  <c r="C210" i="5"/>
  <c r="O209" i="5"/>
  <c r="L209" i="5"/>
  <c r="I209" i="5"/>
  <c r="F209" i="5"/>
  <c r="C209" i="5" s="1"/>
  <c r="O208" i="5"/>
  <c r="L208" i="5"/>
  <c r="I208" i="5"/>
  <c r="F208" i="5"/>
  <c r="C208" i="5" s="1"/>
  <c r="O207" i="5"/>
  <c r="L207" i="5"/>
  <c r="I207" i="5"/>
  <c r="F207" i="5"/>
  <c r="C207" i="5" s="1"/>
  <c r="O206" i="5"/>
  <c r="L206" i="5"/>
  <c r="I206" i="5"/>
  <c r="F206" i="5"/>
  <c r="C206" i="5"/>
  <c r="O205" i="5"/>
  <c r="L205" i="5"/>
  <c r="I205" i="5"/>
  <c r="F205" i="5"/>
  <c r="C205" i="5" s="1"/>
  <c r="O204" i="5"/>
  <c r="N204" i="5"/>
  <c r="M204" i="5"/>
  <c r="L204" i="5"/>
  <c r="K204" i="5"/>
  <c r="K203" i="5" s="1"/>
  <c r="J204" i="5"/>
  <c r="I204" i="5"/>
  <c r="H204" i="5"/>
  <c r="G204" i="5"/>
  <c r="G203" i="5" s="1"/>
  <c r="E204" i="5"/>
  <c r="D204" i="5"/>
  <c r="N203" i="5"/>
  <c r="M203" i="5"/>
  <c r="J203" i="5"/>
  <c r="H203" i="5"/>
  <c r="E203" i="5"/>
  <c r="D203" i="5"/>
  <c r="O202" i="5"/>
  <c r="L202" i="5"/>
  <c r="I202" i="5"/>
  <c r="C202" i="5" s="1"/>
  <c r="F202" i="5"/>
  <c r="O201" i="5"/>
  <c r="L201" i="5"/>
  <c r="I201" i="5"/>
  <c r="F201" i="5"/>
  <c r="C201" i="5" s="1"/>
  <c r="O200" i="5"/>
  <c r="L200" i="5"/>
  <c r="I200" i="5"/>
  <c r="F200" i="5"/>
  <c r="C200" i="5"/>
  <c r="O199" i="5"/>
  <c r="L199" i="5"/>
  <c r="I199" i="5"/>
  <c r="F199" i="5"/>
  <c r="C199" i="5" s="1"/>
  <c r="O198" i="5"/>
  <c r="O197" i="5" s="1"/>
  <c r="L198" i="5"/>
  <c r="I198" i="5"/>
  <c r="I197" i="5" s="1"/>
  <c r="F198" i="5"/>
  <c r="C198" i="5"/>
  <c r="N197" i="5"/>
  <c r="M197" i="5"/>
  <c r="L197" i="5"/>
  <c r="K197" i="5"/>
  <c r="K195" i="5" s="1"/>
  <c r="K194" i="5" s="1"/>
  <c r="K193" i="5" s="1"/>
  <c r="J197" i="5"/>
  <c r="H197" i="5"/>
  <c r="G197" i="5"/>
  <c r="G195" i="5" s="1"/>
  <c r="G194" i="5" s="1"/>
  <c r="G193" i="5" s="1"/>
  <c r="F197" i="5"/>
  <c r="C197" i="5" s="1"/>
  <c r="E197" i="5"/>
  <c r="D197" i="5"/>
  <c r="O196" i="5"/>
  <c r="L196" i="5"/>
  <c r="I196" i="5"/>
  <c r="I195" i="5" s="1"/>
  <c r="F196" i="5"/>
  <c r="N195" i="5"/>
  <c r="M195" i="5"/>
  <c r="L195" i="5"/>
  <c r="J195" i="5"/>
  <c r="J194" i="5" s="1"/>
  <c r="J193" i="5" s="1"/>
  <c r="H195" i="5"/>
  <c r="H194" i="5" s="1"/>
  <c r="H193" i="5" s="1"/>
  <c r="F195" i="5"/>
  <c r="E195" i="5"/>
  <c r="D195" i="5"/>
  <c r="D194" i="5" s="1"/>
  <c r="D193" i="5" s="1"/>
  <c r="N194" i="5"/>
  <c r="M194" i="5"/>
  <c r="M193" i="5" s="1"/>
  <c r="E194" i="5"/>
  <c r="E193" i="5" s="1"/>
  <c r="O192" i="5"/>
  <c r="O191" i="5" s="1"/>
  <c r="O190" i="5" s="1"/>
  <c r="O186" i="5" s="1"/>
  <c r="L192" i="5"/>
  <c r="I192" i="5"/>
  <c r="I191" i="5" s="1"/>
  <c r="I190" i="5" s="1"/>
  <c r="I186" i="5" s="1"/>
  <c r="F192" i="5"/>
  <c r="C192" i="5"/>
  <c r="N191" i="5"/>
  <c r="N190" i="5" s="1"/>
  <c r="N186" i="5" s="1"/>
  <c r="M191" i="5"/>
  <c r="L191" i="5"/>
  <c r="L190" i="5" s="1"/>
  <c r="L186" i="5" s="1"/>
  <c r="K191" i="5"/>
  <c r="J191" i="5"/>
  <c r="H191" i="5"/>
  <c r="H190" i="5" s="1"/>
  <c r="H186" i="5" s="1"/>
  <c r="G191" i="5"/>
  <c r="F191" i="5"/>
  <c r="F190" i="5" s="1"/>
  <c r="E191" i="5"/>
  <c r="D191" i="5"/>
  <c r="D190" i="5" s="1"/>
  <c r="D186" i="5" s="1"/>
  <c r="M190" i="5"/>
  <c r="K190" i="5"/>
  <c r="J190" i="5"/>
  <c r="G190" i="5"/>
  <c r="E190" i="5"/>
  <c r="O189" i="5"/>
  <c r="L189" i="5"/>
  <c r="I189" i="5"/>
  <c r="F189" i="5"/>
  <c r="C189" i="5" s="1"/>
  <c r="O188" i="5"/>
  <c r="L188" i="5"/>
  <c r="I188" i="5"/>
  <c r="F188" i="5"/>
  <c r="C188" i="5"/>
  <c r="O187" i="5"/>
  <c r="N187" i="5"/>
  <c r="M187" i="5"/>
  <c r="L187" i="5"/>
  <c r="K187" i="5"/>
  <c r="J187" i="5"/>
  <c r="I187" i="5"/>
  <c r="H187" i="5"/>
  <c r="G187" i="5"/>
  <c r="F187" i="5"/>
  <c r="C187" i="5" s="1"/>
  <c r="E187" i="5"/>
  <c r="D187" i="5"/>
  <c r="M186" i="5"/>
  <c r="K186" i="5"/>
  <c r="J186" i="5"/>
  <c r="G186" i="5"/>
  <c r="E186" i="5"/>
  <c r="O185" i="5"/>
  <c r="L185" i="5"/>
  <c r="I185" i="5"/>
  <c r="F185" i="5"/>
  <c r="C185" i="5" s="1"/>
  <c r="O184" i="5"/>
  <c r="L184" i="5"/>
  <c r="I184" i="5"/>
  <c r="I183" i="5" s="1"/>
  <c r="F184" i="5"/>
  <c r="O183" i="5"/>
  <c r="N183" i="5"/>
  <c r="M183" i="5"/>
  <c r="L183" i="5"/>
  <c r="K183" i="5"/>
  <c r="J183" i="5"/>
  <c r="H183" i="5"/>
  <c r="G183" i="5"/>
  <c r="F183" i="5"/>
  <c r="C183" i="5" s="1"/>
  <c r="E183" i="5"/>
  <c r="D183" i="5"/>
  <c r="O182" i="5"/>
  <c r="L182" i="5"/>
  <c r="I182" i="5"/>
  <c r="F182" i="5"/>
  <c r="C182" i="5"/>
  <c r="O181" i="5"/>
  <c r="L181" i="5"/>
  <c r="I181" i="5"/>
  <c r="F181" i="5"/>
  <c r="C181" i="5" s="1"/>
  <c r="O180" i="5"/>
  <c r="L180" i="5"/>
  <c r="I180" i="5"/>
  <c r="C180" i="5" s="1"/>
  <c r="F180" i="5"/>
  <c r="O179" i="5"/>
  <c r="L179" i="5"/>
  <c r="L178" i="5" s="1"/>
  <c r="I179" i="5"/>
  <c r="F179" i="5"/>
  <c r="F178" i="5" s="1"/>
  <c r="C178" i="5" s="1"/>
  <c r="O178" i="5"/>
  <c r="N178" i="5"/>
  <c r="M178" i="5"/>
  <c r="K178" i="5"/>
  <c r="J178" i="5"/>
  <c r="I178" i="5"/>
  <c r="H178" i="5"/>
  <c r="G178" i="5"/>
  <c r="E178" i="5"/>
  <c r="D178" i="5"/>
  <c r="O177" i="5"/>
  <c r="L177" i="5"/>
  <c r="I177" i="5"/>
  <c r="F177" i="5"/>
  <c r="C177" i="5" s="1"/>
  <c r="O176" i="5"/>
  <c r="L176" i="5"/>
  <c r="I176" i="5"/>
  <c r="F176" i="5"/>
  <c r="C176" i="5"/>
  <c r="O175" i="5"/>
  <c r="L175" i="5"/>
  <c r="L174" i="5" s="1"/>
  <c r="L173" i="5" s="1"/>
  <c r="L172" i="5" s="1"/>
  <c r="I175" i="5"/>
  <c r="F175" i="5"/>
  <c r="F174" i="5" s="1"/>
  <c r="O174" i="5"/>
  <c r="O173" i="5" s="1"/>
  <c r="O172" i="5" s="1"/>
  <c r="N174" i="5"/>
  <c r="M174" i="5"/>
  <c r="M173" i="5" s="1"/>
  <c r="M172" i="5" s="1"/>
  <c r="K174" i="5"/>
  <c r="K173" i="5" s="1"/>
  <c r="K172" i="5" s="1"/>
  <c r="J174" i="5"/>
  <c r="I174" i="5"/>
  <c r="I173" i="5" s="1"/>
  <c r="I172" i="5" s="1"/>
  <c r="H174" i="5"/>
  <c r="G174" i="5"/>
  <c r="G173" i="5" s="1"/>
  <c r="G172" i="5" s="1"/>
  <c r="E174" i="5"/>
  <c r="D174" i="5"/>
  <c r="N173" i="5"/>
  <c r="J173" i="5"/>
  <c r="H173" i="5"/>
  <c r="H172" i="5" s="1"/>
  <c r="E173" i="5"/>
  <c r="D173" i="5"/>
  <c r="D172" i="5" s="1"/>
  <c r="N172" i="5"/>
  <c r="J172" i="5"/>
  <c r="E172" i="5"/>
  <c r="O171" i="5"/>
  <c r="L171" i="5"/>
  <c r="I171" i="5"/>
  <c r="F171" i="5"/>
  <c r="C171" i="5" s="1"/>
  <c r="O170" i="5"/>
  <c r="L170" i="5"/>
  <c r="I170" i="5"/>
  <c r="F170" i="5"/>
  <c r="C170" i="5"/>
  <c r="O169" i="5"/>
  <c r="L169" i="5"/>
  <c r="I169" i="5"/>
  <c r="F169" i="5"/>
  <c r="C169" i="5" s="1"/>
  <c r="O168" i="5"/>
  <c r="L168" i="5"/>
  <c r="I168" i="5"/>
  <c r="C168" i="5" s="1"/>
  <c r="F168" i="5"/>
  <c r="O167" i="5"/>
  <c r="L167" i="5"/>
  <c r="I167" i="5"/>
  <c r="F167" i="5"/>
  <c r="C167" i="5" s="1"/>
  <c r="O166" i="5"/>
  <c r="O165" i="5" s="1"/>
  <c r="O164" i="5" s="1"/>
  <c r="L166" i="5"/>
  <c r="I166" i="5"/>
  <c r="I165" i="5" s="1"/>
  <c r="I164" i="5" s="1"/>
  <c r="C164" i="5" s="1"/>
  <c r="F166" i="5"/>
  <c r="C166" i="5"/>
  <c r="N165" i="5"/>
  <c r="M165" i="5"/>
  <c r="L165" i="5"/>
  <c r="L164" i="5" s="1"/>
  <c r="K165" i="5"/>
  <c r="J165" i="5"/>
  <c r="H165" i="5"/>
  <c r="H164" i="5" s="1"/>
  <c r="H74" i="5" s="1"/>
  <c r="G165" i="5"/>
  <c r="F165" i="5"/>
  <c r="E165" i="5"/>
  <c r="D165" i="5"/>
  <c r="D164" i="5" s="1"/>
  <c r="D74" i="5" s="1"/>
  <c r="N164" i="5"/>
  <c r="M164" i="5"/>
  <c r="K164" i="5"/>
  <c r="J164" i="5"/>
  <c r="G164" i="5"/>
  <c r="F164" i="5"/>
  <c r="E164" i="5"/>
  <c r="O163" i="5"/>
  <c r="L163" i="5"/>
  <c r="I163" i="5"/>
  <c r="F163" i="5"/>
  <c r="C163" i="5" s="1"/>
  <c r="O162" i="5"/>
  <c r="L162" i="5"/>
  <c r="I162" i="5"/>
  <c r="F162" i="5"/>
  <c r="C162" i="5"/>
  <c r="O161" i="5"/>
  <c r="L161" i="5"/>
  <c r="I161" i="5"/>
  <c r="F161" i="5"/>
  <c r="C161" i="5" s="1"/>
  <c r="O160" i="5"/>
  <c r="O159" i="5" s="1"/>
  <c r="L160" i="5"/>
  <c r="I160" i="5"/>
  <c r="I159" i="5" s="1"/>
  <c r="F160" i="5"/>
  <c r="N159" i="5"/>
  <c r="M159" i="5"/>
  <c r="L159" i="5"/>
  <c r="K159" i="5"/>
  <c r="J159" i="5"/>
  <c r="H159" i="5"/>
  <c r="G159" i="5"/>
  <c r="F159" i="5"/>
  <c r="C159" i="5" s="1"/>
  <c r="E159" i="5"/>
  <c r="D159" i="5"/>
  <c r="O158" i="5"/>
  <c r="L158" i="5"/>
  <c r="I158" i="5"/>
  <c r="F158" i="5"/>
  <c r="C158" i="5"/>
  <c r="O157" i="5"/>
  <c r="L157" i="5"/>
  <c r="I157" i="5"/>
  <c r="F157" i="5"/>
  <c r="C157" i="5" s="1"/>
  <c r="O156" i="5"/>
  <c r="L156" i="5"/>
  <c r="I156" i="5"/>
  <c r="F156" i="5"/>
  <c r="C156" i="5"/>
  <c r="O155" i="5"/>
  <c r="L155" i="5"/>
  <c r="I155" i="5"/>
  <c r="F155" i="5"/>
  <c r="C155" i="5" s="1"/>
  <c r="O154" i="5"/>
  <c r="L154" i="5"/>
  <c r="I154" i="5"/>
  <c r="F154" i="5"/>
  <c r="C154" i="5"/>
  <c r="O153" i="5"/>
  <c r="L153" i="5"/>
  <c r="I153" i="5"/>
  <c r="F153" i="5"/>
  <c r="C153" i="5" s="1"/>
  <c r="O152" i="5"/>
  <c r="L152" i="5"/>
  <c r="I152" i="5"/>
  <c r="F152" i="5"/>
  <c r="C152" i="5"/>
  <c r="O151" i="5"/>
  <c r="L151" i="5"/>
  <c r="I151" i="5"/>
  <c r="F151" i="5"/>
  <c r="C151" i="5" s="1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O149" i="5"/>
  <c r="L149" i="5"/>
  <c r="I149" i="5"/>
  <c r="F149" i="5"/>
  <c r="C149" i="5" s="1"/>
  <c r="O148" i="5"/>
  <c r="L148" i="5"/>
  <c r="I148" i="5"/>
  <c r="F148" i="5"/>
  <c r="C148" i="5"/>
  <c r="O147" i="5"/>
  <c r="L147" i="5"/>
  <c r="I147" i="5"/>
  <c r="F147" i="5"/>
  <c r="C147" i="5" s="1"/>
  <c r="O146" i="5"/>
  <c r="L146" i="5"/>
  <c r="I146" i="5"/>
  <c r="F146" i="5"/>
  <c r="C146" i="5"/>
  <c r="O145" i="5"/>
  <c r="L145" i="5"/>
  <c r="I145" i="5"/>
  <c r="F145" i="5"/>
  <c r="C145" i="5" s="1"/>
  <c r="O144" i="5"/>
  <c r="L144" i="5"/>
  <c r="I144" i="5"/>
  <c r="F144" i="5"/>
  <c r="C144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O142" i="5"/>
  <c r="L142" i="5"/>
  <c r="I142" i="5"/>
  <c r="F142" i="5"/>
  <c r="C142" i="5"/>
  <c r="O141" i="5"/>
  <c r="L141" i="5"/>
  <c r="I141" i="5"/>
  <c r="F141" i="5"/>
  <c r="C141" i="5" s="1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O139" i="5"/>
  <c r="L139" i="5"/>
  <c r="I139" i="5"/>
  <c r="F139" i="5"/>
  <c r="C139" i="5" s="1"/>
  <c r="O138" i="5"/>
  <c r="L138" i="5"/>
  <c r="I138" i="5"/>
  <c r="F138" i="5"/>
  <c r="C138" i="5"/>
  <c r="O137" i="5"/>
  <c r="L137" i="5"/>
  <c r="I137" i="5"/>
  <c r="F137" i="5"/>
  <c r="C137" i="5" s="1"/>
  <c r="O136" i="5"/>
  <c r="O135" i="5" s="1"/>
  <c r="L136" i="5"/>
  <c r="I136" i="5"/>
  <c r="I135" i="5" s="1"/>
  <c r="F136" i="5"/>
  <c r="N135" i="5"/>
  <c r="M135" i="5"/>
  <c r="L135" i="5"/>
  <c r="K135" i="5"/>
  <c r="J135" i="5"/>
  <c r="H135" i="5"/>
  <c r="G135" i="5"/>
  <c r="F135" i="5"/>
  <c r="E135" i="5"/>
  <c r="D135" i="5"/>
  <c r="O134" i="5"/>
  <c r="L134" i="5"/>
  <c r="I134" i="5"/>
  <c r="F134" i="5"/>
  <c r="C134" i="5"/>
  <c r="O133" i="5"/>
  <c r="L133" i="5"/>
  <c r="I133" i="5"/>
  <c r="F133" i="5"/>
  <c r="C133" i="5" s="1"/>
  <c r="O132" i="5"/>
  <c r="L132" i="5"/>
  <c r="I132" i="5"/>
  <c r="C132" i="5" s="1"/>
  <c r="F132" i="5"/>
  <c r="O131" i="5"/>
  <c r="L131" i="5"/>
  <c r="L130" i="5" s="1"/>
  <c r="L129" i="5" s="1"/>
  <c r="I131" i="5"/>
  <c r="F131" i="5"/>
  <c r="F130" i="5" s="1"/>
  <c r="O130" i="5"/>
  <c r="N130" i="5"/>
  <c r="M130" i="5"/>
  <c r="K130" i="5"/>
  <c r="K129" i="5" s="1"/>
  <c r="J130" i="5"/>
  <c r="I130" i="5"/>
  <c r="H130" i="5"/>
  <c r="G130" i="5"/>
  <c r="E130" i="5"/>
  <c r="D130" i="5"/>
  <c r="N129" i="5"/>
  <c r="M129" i="5"/>
  <c r="J129" i="5"/>
  <c r="H129" i="5"/>
  <c r="G129" i="5"/>
  <c r="E129" i="5"/>
  <c r="D129" i="5"/>
  <c r="O128" i="5"/>
  <c r="O127" i="5" s="1"/>
  <c r="L128" i="5"/>
  <c r="I128" i="5"/>
  <c r="I127" i="5" s="1"/>
  <c r="F128" i="5"/>
  <c r="N127" i="5"/>
  <c r="M127" i="5"/>
  <c r="L127" i="5"/>
  <c r="K127" i="5"/>
  <c r="J127" i="5"/>
  <c r="H127" i="5"/>
  <c r="G127" i="5"/>
  <c r="F127" i="5"/>
  <c r="E127" i="5"/>
  <c r="D127" i="5"/>
  <c r="O126" i="5"/>
  <c r="L126" i="5"/>
  <c r="I126" i="5"/>
  <c r="F126" i="5"/>
  <c r="C126" i="5"/>
  <c r="O125" i="5"/>
  <c r="L125" i="5"/>
  <c r="I125" i="5"/>
  <c r="F125" i="5"/>
  <c r="C125" i="5" s="1"/>
  <c r="O124" i="5"/>
  <c r="L124" i="5"/>
  <c r="I124" i="5"/>
  <c r="C124" i="5" s="1"/>
  <c r="F124" i="5"/>
  <c r="O123" i="5"/>
  <c r="L123" i="5"/>
  <c r="I123" i="5"/>
  <c r="F123" i="5"/>
  <c r="C123" i="5" s="1"/>
  <c r="O122" i="5"/>
  <c r="O121" i="5" s="1"/>
  <c r="L122" i="5"/>
  <c r="I122" i="5"/>
  <c r="F122" i="5"/>
  <c r="C122" i="5"/>
  <c r="N121" i="5"/>
  <c r="M121" i="5"/>
  <c r="L121" i="5"/>
  <c r="K121" i="5"/>
  <c r="J121" i="5"/>
  <c r="I121" i="5"/>
  <c r="H121" i="5"/>
  <c r="G121" i="5"/>
  <c r="F121" i="5"/>
  <c r="C121" i="5" s="1"/>
  <c r="E121" i="5"/>
  <c r="D121" i="5"/>
  <c r="O120" i="5"/>
  <c r="L120" i="5"/>
  <c r="I120" i="5"/>
  <c r="C120" i="5" s="1"/>
  <c r="F120" i="5"/>
  <c r="O119" i="5"/>
  <c r="L119" i="5"/>
  <c r="I119" i="5"/>
  <c r="F119" i="5"/>
  <c r="C119" i="5" s="1"/>
  <c r="O118" i="5"/>
  <c r="L118" i="5"/>
  <c r="I118" i="5"/>
  <c r="F118" i="5"/>
  <c r="C118" i="5"/>
  <c r="O117" i="5"/>
  <c r="L117" i="5"/>
  <c r="I117" i="5"/>
  <c r="F117" i="5"/>
  <c r="C117" i="5" s="1"/>
  <c r="O116" i="5"/>
  <c r="L116" i="5"/>
  <c r="I116" i="5"/>
  <c r="F116" i="5"/>
  <c r="C116" i="5"/>
  <c r="O115" i="5"/>
  <c r="N115" i="5"/>
  <c r="M115" i="5"/>
  <c r="L115" i="5"/>
  <c r="K115" i="5"/>
  <c r="J115" i="5"/>
  <c r="I115" i="5"/>
  <c r="H115" i="5"/>
  <c r="G115" i="5"/>
  <c r="F115" i="5"/>
  <c r="C115" i="5" s="1"/>
  <c r="E115" i="5"/>
  <c r="D115" i="5"/>
  <c r="O114" i="5"/>
  <c r="L114" i="5"/>
  <c r="I114" i="5"/>
  <c r="F114" i="5"/>
  <c r="C114" i="5"/>
  <c r="O113" i="5"/>
  <c r="L113" i="5"/>
  <c r="I113" i="5"/>
  <c r="F113" i="5"/>
  <c r="C113" i="5" s="1"/>
  <c r="O112" i="5"/>
  <c r="L112" i="5"/>
  <c r="I112" i="5"/>
  <c r="I111" i="5" s="1"/>
  <c r="C111" i="5" s="1"/>
  <c r="F112" i="5"/>
  <c r="C112" i="5"/>
  <c r="O111" i="5"/>
  <c r="N111" i="5"/>
  <c r="M111" i="5"/>
  <c r="L111" i="5"/>
  <c r="K111" i="5"/>
  <c r="J111" i="5"/>
  <c r="H111" i="5"/>
  <c r="G111" i="5"/>
  <c r="F111" i="5"/>
  <c r="E111" i="5"/>
  <c r="D111" i="5"/>
  <c r="O110" i="5"/>
  <c r="L110" i="5"/>
  <c r="I110" i="5"/>
  <c r="C110" i="5" s="1"/>
  <c r="F110" i="5"/>
  <c r="O109" i="5"/>
  <c r="L109" i="5"/>
  <c r="I109" i="5"/>
  <c r="F109" i="5"/>
  <c r="C109" i="5" s="1"/>
  <c r="O108" i="5"/>
  <c r="L108" i="5"/>
  <c r="I108" i="5"/>
  <c r="F108" i="5"/>
  <c r="C108" i="5"/>
  <c r="O107" i="5"/>
  <c r="L107" i="5"/>
  <c r="I107" i="5"/>
  <c r="F107" i="5"/>
  <c r="C107" i="5" s="1"/>
  <c r="O106" i="5"/>
  <c r="L106" i="5"/>
  <c r="I106" i="5"/>
  <c r="C106" i="5" s="1"/>
  <c r="F106" i="5"/>
  <c r="O105" i="5"/>
  <c r="L105" i="5"/>
  <c r="I105" i="5"/>
  <c r="F105" i="5"/>
  <c r="C105" i="5" s="1"/>
  <c r="O104" i="5"/>
  <c r="L104" i="5"/>
  <c r="I104" i="5"/>
  <c r="F104" i="5"/>
  <c r="C104" i="5"/>
  <c r="O103" i="5"/>
  <c r="L103" i="5"/>
  <c r="L102" i="5" s="1"/>
  <c r="I103" i="5"/>
  <c r="F103" i="5"/>
  <c r="F102" i="5" s="1"/>
  <c r="O102" i="5"/>
  <c r="N102" i="5"/>
  <c r="M102" i="5"/>
  <c r="K102" i="5"/>
  <c r="J102" i="5"/>
  <c r="I102" i="5"/>
  <c r="H102" i="5"/>
  <c r="G102" i="5"/>
  <c r="E102" i="5"/>
  <c r="D102" i="5"/>
  <c r="O101" i="5"/>
  <c r="L101" i="5"/>
  <c r="I101" i="5"/>
  <c r="F101" i="5"/>
  <c r="C101" i="5" s="1"/>
  <c r="O100" i="5"/>
  <c r="L100" i="5"/>
  <c r="I100" i="5"/>
  <c r="F100" i="5"/>
  <c r="C100" i="5"/>
  <c r="O99" i="5"/>
  <c r="L99" i="5"/>
  <c r="I99" i="5"/>
  <c r="F99" i="5"/>
  <c r="C99" i="5" s="1"/>
  <c r="O98" i="5"/>
  <c r="L98" i="5"/>
  <c r="I98" i="5"/>
  <c r="F98" i="5"/>
  <c r="C98" i="5"/>
  <c r="O97" i="5"/>
  <c r="L97" i="5"/>
  <c r="I97" i="5"/>
  <c r="F97" i="5"/>
  <c r="C97" i="5" s="1"/>
  <c r="O96" i="5"/>
  <c r="L96" i="5"/>
  <c r="I96" i="5"/>
  <c r="C96" i="5" s="1"/>
  <c r="F96" i="5"/>
  <c r="O95" i="5"/>
  <c r="L95" i="5"/>
  <c r="I95" i="5"/>
  <c r="F95" i="5"/>
  <c r="F94" i="5" s="1"/>
  <c r="O94" i="5"/>
  <c r="N94" i="5"/>
  <c r="M94" i="5"/>
  <c r="L94" i="5"/>
  <c r="K94" i="5"/>
  <c r="J94" i="5"/>
  <c r="I94" i="5"/>
  <c r="H94" i="5"/>
  <c r="G94" i="5"/>
  <c r="E94" i="5"/>
  <c r="D94" i="5"/>
  <c r="O93" i="5"/>
  <c r="L93" i="5"/>
  <c r="I93" i="5"/>
  <c r="F93" i="5"/>
  <c r="C93" i="5" s="1"/>
  <c r="O92" i="5"/>
  <c r="L92" i="5"/>
  <c r="I92" i="5"/>
  <c r="F92" i="5"/>
  <c r="C92" i="5"/>
  <c r="O91" i="5"/>
  <c r="L91" i="5"/>
  <c r="I91" i="5"/>
  <c r="F91" i="5"/>
  <c r="C91" i="5" s="1"/>
  <c r="O90" i="5"/>
  <c r="L90" i="5"/>
  <c r="I90" i="5"/>
  <c r="F90" i="5"/>
  <c r="C90" i="5" s="1"/>
  <c r="O89" i="5"/>
  <c r="L89" i="5"/>
  <c r="L88" i="5" s="1"/>
  <c r="I89" i="5"/>
  <c r="F89" i="5"/>
  <c r="C89" i="5" s="1"/>
  <c r="O88" i="5"/>
  <c r="N88" i="5"/>
  <c r="M88" i="5"/>
  <c r="K88" i="5"/>
  <c r="J88" i="5"/>
  <c r="I88" i="5"/>
  <c r="H88" i="5"/>
  <c r="G88" i="5"/>
  <c r="F88" i="5"/>
  <c r="E88" i="5"/>
  <c r="D88" i="5"/>
  <c r="O87" i="5"/>
  <c r="L87" i="5"/>
  <c r="I87" i="5"/>
  <c r="F87" i="5"/>
  <c r="C87" i="5" s="1"/>
  <c r="O86" i="5"/>
  <c r="L86" i="5"/>
  <c r="I86" i="5"/>
  <c r="F86" i="5"/>
  <c r="C86" i="5" s="1"/>
  <c r="O85" i="5"/>
  <c r="L85" i="5"/>
  <c r="I85" i="5"/>
  <c r="F85" i="5"/>
  <c r="C85" i="5" s="1"/>
  <c r="O84" i="5"/>
  <c r="L84" i="5"/>
  <c r="I84" i="5"/>
  <c r="I83" i="5" s="1"/>
  <c r="F84" i="5"/>
  <c r="C84" i="5"/>
  <c r="O83" i="5"/>
  <c r="N83" i="5"/>
  <c r="N82" i="5" s="1"/>
  <c r="M83" i="5"/>
  <c r="L83" i="5"/>
  <c r="K83" i="5"/>
  <c r="J83" i="5"/>
  <c r="J82" i="5" s="1"/>
  <c r="H83" i="5"/>
  <c r="G83" i="5"/>
  <c r="F83" i="5"/>
  <c r="E83" i="5"/>
  <c r="D83" i="5"/>
  <c r="M82" i="5"/>
  <c r="K82" i="5"/>
  <c r="H82" i="5"/>
  <c r="G82" i="5"/>
  <c r="E82" i="5"/>
  <c r="D82" i="5"/>
  <c r="O81" i="5"/>
  <c r="L81" i="5"/>
  <c r="I81" i="5"/>
  <c r="F81" i="5"/>
  <c r="C81" i="5" s="1"/>
  <c r="O80" i="5"/>
  <c r="L80" i="5"/>
  <c r="I80" i="5"/>
  <c r="I79" i="5" s="1"/>
  <c r="C79" i="5" s="1"/>
  <c r="F80" i="5"/>
  <c r="C80" i="5"/>
  <c r="O79" i="5"/>
  <c r="N79" i="5"/>
  <c r="M79" i="5"/>
  <c r="L79" i="5"/>
  <c r="K79" i="5"/>
  <c r="J79" i="5"/>
  <c r="H79" i="5"/>
  <c r="G79" i="5"/>
  <c r="F79" i="5"/>
  <c r="E79" i="5"/>
  <c r="D79" i="5"/>
  <c r="O78" i="5"/>
  <c r="L78" i="5"/>
  <c r="I78" i="5"/>
  <c r="F78" i="5"/>
  <c r="C78" i="5" s="1"/>
  <c r="O77" i="5"/>
  <c r="L77" i="5"/>
  <c r="L76" i="5" s="1"/>
  <c r="L75" i="5" s="1"/>
  <c r="I77" i="5"/>
  <c r="I76" i="5" s="1"/>
  <c r="F77" i="5"/>
  <c r="C77" i="5" s="1"/>
  <c r="O76" i="5"/>
  <c r="N76" i="5"/>
  <c r="N75" i="5" s="1"/>
  <c r="M76" i="5"/>
  <c r="M75" i="5" s="1"/>
  <c r="M74" i="5" s="1"/>
  <c r="K76" i="5"/>
  <c r="J76" i="5"/>
  <c r="J75" i="5" s="1"/>
  <c r="J74" i="5" s="1"/>
  <c r="H76" i="5"/>
  <c r="G76" i="5"/>
  <c r="F76" i="5"/>
  <c r="F75" i="5" s="1"/>
  <c r="E76" i="5"/>
  <c r="D76" i="5"/>
  <c r="O75" i="5"/>
  <c r="K75" i="5"/>
  <c r="K74" i="5" s="1"/>
  <c r="H75" i="5"/>
  <c r="G75" i="5"/>
  <c r="G74" i="5" s="1"/>
  <c r="E75" i="5"/>
  <c r="D75" i="5"/>
  <c r="E74" i="5"/>
  <c r="O73" i="5"/>
  <c r="L73" i="5"/>
  <c r="I73" i="5"/>
  <c r="F73" i="5"/>
  <c r="C73" i="5" s="1"/>
  <c r="O72" i="5"/>
  <c r="L72" i="5"/>
  <c r="I72" i="5"/>
  <c r="F72" i="5"/>
  <c r="C72" i="5"/>
  <c r="O71" i="5"/>
  <c r="L71" i="5"/>
  <c r="I71" i="5"/>
  <c r="F71" i="5"/>
  <c r="C71" i="5" s="1"/>
  <c r="O70" i="5"/>
  <c r="L70" i="5"/>
  <c r="I70" i="5"/>
  <c r="F70" i="5"/>
  <c r="C70" i="5" s="1"/>
  <c r="O69" i="5"/>
  <c r="L69" i="5"/>
  <c r="L68" i="5" s="1"/>
  <c r="L66" i="5" s="1"/>
  <c r="I69" i="5"/>
  <c r="I68" i="5" s="1"/>
  <c r="F69" i="5"/>
  <c r="C69" i="5" s="1"/>
  <c r="O68" i="5"/>
  <c r="N68" i="5"/>
  <c r="N66" i="5" s="1"/>
  <c r="N52" i="5" s="1"/>
  <c r="M68" i="5"/>
  <c r="K68" i="5"/>
  <c r="K66" i="5" s="1"/>
  <c r="K52" i="5" s="1"/>
  <c r="K51" i="5" s="1"/>
  <c r="K50" i="5" s="1"/>
  <c r="J68" i="5"/>
  <c r="J66" i="5" s="1"/>
  <c r="J52" i="5" s="1"/>
  <c r="H68" i="5"/>
  <c r="G68" i="5"/>
  <c r="G66" i="5" s="1"/>
  <c r="G52" i="5" s="1"/>
  <c r="G51" i="5" s="1"/>
  <c r="G50" i="5" s="1"/>
  <c r="F68" i="5"/>
  <c r="E68" i="5"/>
  <c r="D68" i="5"/>
  <c r="O67" i="5"/>
  <c r="O66" i="5" s="1"/>
  <c r="L67" i="5"/>
  <c r="I67" i="5"/>
  <c r="F67" i="5"/>
  <c r="F66" i="5" s="1"/>
  <c r="M66" i="5"/>
  <c r="H66" i="5"/>
  <c r="E66" i="5"/>
  <c r="D66" i="5"/>
  <c r="O65" i="5"/>
  <c r="L65" i="5"/>
  <c r="I65" i="5"/>
  <c r="F65" i="5"/>
  <c r="C65" i="5" s="1"/>
  <c r="O64" i="5"/>
  <c r="L64" i="5"/>
  <c r="I64" i="5"/>
  <c r="F64" i="5"/>
  <c r="C64" i="5"/>
  <c r="O63" i="5"/>
  <c r="L63" i="5"/>
  <c r="I63" i="5"/>
  <c r="F63" i="5"/>
  <c r="C63" i="5" s="1"/>
  <c r="O62" i="5"/>
  <c r="L62" i="5"/>
  <c r="I62" i="5"/>
  <c r="F62" i="5"/>
  <c r="C62" i="5" s="1"/>
  <c r="O61" i="5"/>
  <c r="L61" i="5"/>
  <c r="I61" i="5"/>
  <c r="F61" i="5"/>
  <c r="C61" i="5" s="1"/>
  <c r="O60" i="5"/>
  <c r="L60" i="5"/>
  <c r="L57" i="5" s="1"/>
  <c r="I60" i="5"/>
  <c r="F60" i="5"/>
  <c r="C60" i="5"/>
  <c r="O59" i="5"/>
  <c r="O57" i="5" s="1"/>
  <c r="L59" i="5"/>
  <c r="I59" i="5"/>
  <c r="F59" i="5"/>
  <c r="C59" i="5" s="1"/>
  <c r="O58" i="5"/>
  <c r="L58" i="5"/>
  <c r="I58" i="5"/>
  <c r="F58" i="5"/>
  <c r="C58" i="5" s="1"/>
  <c r="N57" i="5"/>
  <c r="M57" i="5"/>
  <c r="K57" i="5"/>
  <c r="J57" i="5"/>
  <c r="I57" i="5"/>
  <c r="H57" i="5"/>
  <c r="G57" i="5"/>
  <c r="F57" i="5"/>
  <c r="C57" i="5" s="1"/>
  <c r="E57" i="5"/>
  <c r="D57" i="5"/>
  <c r="O56" i="5"/>
  <c r="L56" i="5"/>
  <c r="I56" i="5"/>
  <c r="F56" i="5"/>
  <c r="C56" i="5"/>
  <c r="O55" i="5"/>
  <c r="O54" i="5" s="1"/>
  <c r="O53" i="5" s="1"/>
  <c r="L55" i="5"/>
  <c r="I55" i="5"/>
  <c r="F55" i="5"/>
  <c r="F54" i="5" s="1"/>
  <c r="N54" i="5"/>
  <c r="M54" i="5"/>
  <c r="L54" i="5"/>
  <c r="L53" i="5" s="1"/>
  <c r="L52" i="5" s="1"/>
  <c r="K54" i="5"/>
  <c r="J54" i="5"/>
  <c r="I54" i="5"/>
  <c r="H54" i="5"/>
  <c r="H53" i="5" s="1"/>
  <c r="H52" i="5" s="1"/>
  <c r="H51" i="5" s="1"/>
  <c r="H50" i="5" s="1"/>
  <c r="G54" i="5"/>
  <c r="E54" i="5"/>
  <c r="D54" i="5"/>
  <c r="D53" i="5" s="1"/>
  <c r="D52" i="5" s="1"/>
  <c r="N53" i="5"/>
  <c r="M53" i="5"/>
  <c r="M52" i="5" s="1"/>
  <c r="M51" i="5" s="1"/>
  <c r="M50" i="5" s="1"/>
  <c r="K53" i="5"/>
  <c r="J53" i="5"/>
  <c r="I53" i="5"/>
  <c r="G53" i="5"/>
  <c r="E53" i="5"/>
  <c r="E52" i="5" s="1"/>
  <c r="E51" i="5" s="1"/>
  <c r="E50" i="5" s="1"/>
  <c r="O46" i="5"/>
  <c r="C46" i="5" s="1"/>
  <c r="O45" i="5"/>
  <c r="C45" i="5" s="1"/>
  <c r="O44" i="5"/>
  <c r="C44" i="5" s="1"/>
  <c r="N44" i="5"/>
  <c r="M44" i="5"/>
  <c r="L43" i="5"/>
  <c r="I43" i="5"/>
  <c r="I42" i="5" s="1"/>
  <c r="F43" i="5"/>
  <c r="C43" i="5" s="1"/>
  <c r="L42" i="5"/>
  <c r="K42" i="5"/>
  <c r="J42" i="5"/>
  <c r="H42" i="5"/>
  <c r="G42" i="5"/>
  <c r="F42" i="5"/>
  <c r="E42" i="5"/>
  <c r="D42" i="5"/>
  <c r="F41" i="5"/>
  <c r="C41" i="5"/>
  <c r="L40" i="5"/>
  <c r="C40" i="5"/>
  <c r="L39" i="5"/>
  <c r="C39" i="5"/>
  <c r="L38" i="5"/>
  <c r="C38" i="5"/>
  <c r="L37" i="5"/>
  <c r="C37" i="5"/>
  <c r="L36" i="5"/>
  <c r="C36" i="5" s="1"/>
  <c r="K36" i="5"/>
  <c r="J36" i="5"/>
  <c r="L35" i="5"/>
  <c r="C35" i="5"/>
  <c r="L34" i="5"/>
  <c r="C34" i="5"/>
  <c r="L33" i="5"/>
  <c r="C33" i="5" s="1"/>
  <c r="K33" i="5"/>
  <c r="J33" i="5"/>
  <c r="L32" i="5"/>
  <c r="C32" i="5" s="1"/>
  <c r="K31" i="5"/>
  <c r="J31" i="5"/>
  <c r="L30" i="5"/>
  <c r="C30" i="5"/>
  <c r="L29" i="5"/>
  <c r="C29" i="5" s="1"/>
  <c r="L28" i="5"/>
  <c r="C28" i="5" s="1"/>
  <c r="L27" i="5"/>
  <c r="C27" i="5" s="1"/>
  <c r="K27" i="5"/>
  <c r="J27" i="5"/>
  <c r="K26" i="5"/>
  <c r="J26" i="5"/>
  <c r="F25" i="5"/>
  <c r="C25" i="5"/>
  <c r="I24" i="5"/>
  <c r="F24" i="5"/>
  <c r="C24" i="5"/>
  <c r="O23" i="5"/>
  <c r="L23" i="5"/>
  <c r="I23" i="5"/>
  <c r="F23" i="5"/>
  <c r="C23" i="5"/>
  <c r="O22" i="5"/>
  <c r="O21" i="5" s="1"/>
  <c r="L22" i="5"/>
  <c r="I22" i="5"/>
  <c r="F22" i="5"/>
  <c r="C22" i="5" s="1"/>
  <c r="N21" i="5"/>
  <c r="N287" i="5" s="1"/>
  <c r="N286" i="5" s="1"/>
  <c r="M21" i="5"/>
  <c r="M287" i="5" s="1"/>
  <c r="M286" i="5" s="1"/>
  <c r="L21" i="5"/>
  <c r="L287" i="5" s="1"/>
  <c r="K21" i="5"/>
  <c r="K287" i="5" s="1"/>
  <c r="K286" i="5" s="1"/>
  <c r="J21" i="5"/>
  <c r="J287" i="5" s="1"/>
  <c r="J286" i="5" s="1"/>
  <c r="I21" i="5"/>
  <c r="I287" i="5" s="1"/>
  <c r="I286" i="5" s="1"/>
  <c r="H21" i="5"/>
  <c r="H287" i="5" s="1"/>
  <c r="H286" i="5" s="1"/>
  <c r="G21" i="5"/>
  <c r="G287" i="5" s="1"/>
  <c r="G286" i="5" s="1"/>
  <c r="F21" i="5"/>
  <c r="C21" i="5" s="1"/>
  <c r="E21" i="5"/>
  <c r="E287" i="5" s="1"/>
  <c r="E286" i="5" s="1"/>
  <c r="D21" i="5"/>
  <c r="D287" i="5" s="1"/>
  <c r="D286" i="5" s="1"/>
  <c r="N20" i="5"/>
  <c r="M20" i="5"/>
  <c r="K20" i="5"/>
  <c r="J20" i="5"/>
  <c r="H20" i="5"/>
  <c r="G20" i="5"/>
  <c r="F20" i="5"/>
  <c r="E20" i="5"/>
  <c r="D20" i="5"/>
  <c r="O296" i="4"/>
  <c r="L296" i="4"/>
  <c r="I296" i="4"/>
  <c r="F296" i="4"/>
  <c r="C296" i="4"/>
  <c r="O295" i="4"/>
  <c r="L295" i="4"/>
  <c r="I295" i="4"/>
  <c r="F295" i="4"/>
  <c r="C295" i="4"/>
  <c r="O294" i="4"/>
  <c r="L294" i="4"/>
  <c r="I294" i="4"/>
  <c r="F294" i="4"/>
  <c r="C294" i="4" s="1"/>
  <c r="O293" i="4"/>
  <c r="L293" i="4"/>
  <c r="I293" i="4"/>
  <c r="F293" i="4"/>
  <c r="C293" i="4" s="1"/>
  <c r="O292" i="4"/>
  <c r="L292" i="4"/>
  <c r="I292" i="4"/>
  <c r="F292" i="4"/>
  <c r="C292" i="4"/>
  <c r="O291" i="4"/>
  <c r="L291" i="4"/>
  <c r="I291" i="4"/>
  <c r="F291" i="4"/>
  <c r="C291" i="4"/>
  <c r="O290" i="4"/>
  <c r="L290" i="4"/>
  <c r="I290" i="4"/>
  <c r="F290" i="4"/>
  <c r="C290" i="4" s="1"/>
  <c r="O289" i="4"/>
  <c r="L289" i="4"/>
  <c r="I289" i="4"/>
  <c r="F289" i="4"/>
  <c r="C289" i="4" s="1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O283" i="4"/>
  <c r="L283" i="4"/>
  <c r="I283" i="4"/>
  <c r="F283" i="4"/>
  <c r="C283" i="4"/>
  <c r="O282" i="4"/>
  <c r="L282" i="4"/>
  <c r="I282" i="4"/>
  <c r="F282" i="4"/>
  <c r="C282" i="4" s="1"/>
  <c r="O281" i="4"/>
  <c r="N281" i="4"/>
  <c r="N284" i="4" s="1"/>
  <c r="M281" i="4"/>
  <c r="M284" i="4" s="1"/>
  <c r="L281" i="4"/>
  <c r="K281" i="4"/>
  <c r="J281" i="4"/>
  <c r="J284" i="4" s="1"/>
  <c r="I281" i="4"/>
  <c r="H281" i="4"/>
  <c r="G281" i="4"/>
  <c r="F281" i="4"/>
  <c r="C281" i="4" s="1"/>
  <c r="E281" i="4"/>
  <c r="E284" i="4" s="1"/>
  <c r="D281" i="4"/>
  <c r="O280" i="4"/>
  <c r="L280" i="4"/>
  <c r="I280" i="4"/>
  <c r="I279" i="4" s="1"/>
  <c r="C279" i="4" s="1"/>
  <c r="F280" i="4"/>
  <c r="C280" i="4"/>
  <c r="O279" i="4"/>
  <c r="N279" i="4"/>
  <c r="M279" i="4"/>
  <c r="L279" i="4"/>
  <c r="K279" i="4"/>
  <c r="J279" i="4"/>
  <c r="H279" i="4"/>
  <c r="G279" i="4"/>
  <c r="F279" i="4"/>
  <c r="E279" i="4"/>
  <c r="D279" i="4"/>
  <c r="O278" i="4"/>
  <c r="L278" i="4"/>
  <c r="I278" i="4"/>
  <c r="F278" i="4"/>
  <c r="C278" i="4" s="1"/>
  <c r="O277" i="4"/>
  <c r="L277" i="4"/>
  <c r="I277" i="4"/>
  <c r="F277" i="4"/>
  <c r="C277" i="4" s="1"/>
  <c r="O276" i="4"/>
  <c r="L276" i="4"/>
  <c r="I276" i="4"/>
  <c r="F276" i="4"/>
  <c r="C276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O274" i="4"/>
  <c r="L274" i="4"/>
  <c r="I274" i="4"/>
  <c r="F274" i="4"/>
  <c r="C274" i="4" s="1"/>
  <c r="O273" i="4"/>
  <c r="L273" i="4"/>
  <c r="I273" i="4"/>
  <c r="F273" i="4"/>
  <c r="C273" i="4" s="1"/>
  <c r="O272" i="4"/>
  <c r="L272" i="4"/>
  <c r="I272" i="4"/>
  <c r="I271" i="4" s="1"/>
  <c r="F272" i="4"/>
  <c r="C272" i="4"/>
  <c r="O271" i="4"/>
  <c r="N271" i="4"/>
  <c r="M271" i="4"/>
  <c r="L271" i="4"/>
  <c r="K271" i="4"/>
  <c r="J271" i="4"/>
  <c r="H271" i="4"/>
  <c r="G271" i="4"/>
  <c r="F271" i="4"/>
  <c r="E271" i="4"/>
  <c r="D271" i="4"/>
  <c r="O270" i="4"/>
  <c r="O269" i="4" s="1"/>
  <c r="O268" i="4" s="1"/>
  <c r="L270" i="4"/>
  <c r="I270" i="4"/>
  <c r="F270" i="4"/>
  <c r="C270" i="4" s="1"/>
  <c r="L269" i="4"/>
  <c r="F269" i="4"/>
  <c r="E269" i="4"/>
  <c r="D269" i="4"/>
  <c r="N268" i="4"/>
  <c r="M268" i="4"/>
  <c r="L268" i="4"/>
  <c r="K268" i="4"/>
  <c r="J268" i="4"/>
  <c r="H268" i="4"/>
  <c r="G268" i="4"/>
  <c r="F268" i="4"/>
  <c r="E268" i="4"/>
  <c r="D268" i="4"/>
  <c r="O267" i="4"/>
  <c r="L267" i="4"/>
  <c r="I267" i="4"/>
  <c r="F267" i="4"/>
  <c r="C267" i="4" s="1"/>
  <c r="O266" i="4"/>
  <c r="L266" i="4"/>
  <c r="I266" i="4"/>
  <c r="F266" i="4"/>
  <c r="C266" i="4"/>
  <c r="O265" i="4"/>
  <c r="L265" i="4"/>
  <c r="I265" i="4"/>
  <c r="F265" i="4"/>
  <c r="C265" i="4" s="1"/>
  <c r="O264" i="4"/>
  <c r="O263" i="4" s="1"/>
  <c r="L264" i="4"/>
  <c r="I264" i="4"/>
  <c r="C264" i="4" s="1"/>
  <c r="F264" i="4"/>
  <c r="N263" i="4"/>
  <c r="M263" i="4"/>
  <c r="L263" i="4"/>
  <c r="K263" i="4"/>
  <c r="J263" i="4"/>
  <c r="H263" i="4"/>
  <c r="G263" i="4"/>
  <c r="F263" i="4"/>
  <c r="E263" i="4"/>
  <c r="D263" i="4"/>
  <c r="O262" i="4"/>
  <c r="L262" i="4"/>
  <c r="I262" i="4"/>
  <c r="F262" i="4"/>
  <c r="C262" i="4"/>
  <c r="O261" i="4"/>
  <c r="L261" i="4"/>
  <c r="I261" i="4"/>
  <c r="F261" i="4"/>
  <c r="C261" i="4" s="1"/>
  <c r="O260" i="4"/>
  <c r="O259" i="4" s="1"/>
  <c r="L260" i="4"/>
  <c r="I260" i="4"/>
  <c r="C260" i="4" s="1"/>
  <c r="F260" i="4"/>
  <c r="N259" i="4"/>
  <c r="M259" i="4"/>
  <c r="L259" i="4"/>
  <c r="L258" i="4" s="1"/>
  <c r="K259" i="4"/>
  <c r="J259" i="4"/>
  <c r="H259" i="4"/>
  <c r="H258" i="4" s="1"/>
  <c r="G259" i="4"/>
  <c r="F259" i="4"/>
  <c r="E259" i="4"/>
  <c r="D259" i="4"/>
  <c r="D258" i="4" s="1"/>
  <c r="N258" i="4"/>
  <c r="M258" i="4"/>
  <c r="K258" i="4"/>
  <c r="J258" i="4"/>
  <c r="G258" i="4"/>
  <c r="F258" i="4"/>
  <c r="E258" i="4"/>
  <c r="O257" i="4"/>
  <c r="L257" i="4"/>
  <c r="I257" i="4"/>
  <c r="F257" i="4"/>
  <c r="C257" i="4" s="1"/>
  <c r="O256" i="4"/>
  <c r="L256" i="4"/>
  <c r="I256" i="4"/>
  <c r="F256" i="4"/>
  <c r="C256" i="4"/>
  <c r="O255" i="4"/>
  <c r="L255" i="4"/>
  <c r="I255" i="4"/>
  <c r="F255" i="4"/>
  <c r="C255" i="4" s="1"/>
  <c r="O254" i="4"/>
  <c r="L254" i="4"/>
  <c r="I254" i="4"/>
  <c r="F254" i="4"/>
  <c r="C254" i="4"/>
  <c r="O253" i="4"/>
  <c r="L253" i="4"/>
  <c r="I253" i="4"/>
  <c r="F253" i="4"/>
  <c r="C253" i="4" s="1"/>
  <c r="O252" i="4"/>
  <c r="O251" i="4" s="1"/>
  <c r="O250" i="4" s="1"/>
  <c r="L252" i="4"/>
  <c r="I252" i="4"/>
  <c r="I251" i="4" s="1"/>
  <c r="I250" i="4" s="1"/>
  <c r="F252" i="4"/>
  <c r="C252" i="4"/>
  <c r="N251" i="4"/>
  <c r="N250" i="4" s="1"/>
  <c r="N229" i="4" s="1"/>
  <c r="N193" i="4" s="1"/>
  <c r="N50" i="4" s="1"/>
  <c r="M251" i="4"/>
  <c r="L251" i="4"/>
  <c r="L250" i="4" s="1"/>
  <c r="K251" i="4"/>
  <c r="J251" i="4"/>
  <c r="H251" i="4"/>
  <c r="H250" i="4" s="1"/>
  <c r="H229" i="4" s="1"/>
  <c r="H193" i="4" s="1"/>
  <c r="G251" i="4"/>
  <c r="F251" i="4"/>
  <c r="C251" i="4" s="1"/>
  <c r="E251" i="4"/>
  <c r="D251" i="4"/>
  <c r="D250" i="4" s="1"/>
  <c r="D229" i="4" s="1"/>
  <c r="D193" i="4" s="1"/>
  <c r="M250" i="4"/>
  <c r="K250" i="4"/>
  <c r="J250" i="4"/>
  <c r="G250" i="4"/>
  <c r="F250" i="4"/>
  <c r="E250" i="4"/>
  <c r="O249" i="4"/>
  <c r="L249" i="4"/>
  <c r="I249" i="4"/>
  <c r="F249" i="4"/>
  <c r="C249" i="4" s="1"/>
  <c r="O248" i="4"/>
  <c r="L248" i="4"/>
  <c r="I248" i="4"/>
  <c r="F248" i="4"/>
  <c r="C248" i="4"/>
  <c r="O247" i="4"/>
  <c r="L247" i="4"/>
  <c r="I247" i="4"/>
  <c r="F247" i="4"/>
  <c r="C247" i="4" s="1"/>
  <c r="O246" i="4"/>
  <c r="O245" i="4" s="1"/>
  <c r="L246" i="4"/>
  <c r="I246" i="4"/>
  <c r="I245" i="4" s="1"/>
  <c r="F246" i="4"/>
  <c r="C246" i="4"/>
  <c r="N245" i="4"/>
  <c r="M245" i="4"/>
  <c r="L245" i="4"/>
  <c r="K245" i="4"/>
  <c r="J245" i="4"/>
  <c r="H245" i="4"/>
  <c r="G245" i="4"/>
  <c r="F245" i="4"/>
  <c r="C245" i="4" s="1"/>
  <c r="E245" i="4"/>
  <c r="D245" i="4"/>
  <c r="O244" i="4"/>
  <c r="L244" i="4"/>
  <c r="I244" i="4"/>
  <c r="F244" i="4"/>
  <c r="C244" i="4"/>
  <c r="O243" i="4"/>
  <c r="L243" i="4"/>
  <c r="I243" i="4"/>
  <c r="F243" i="4"/>
  <c r="C243" i="4" s="1"/>
  <c r="O242" i="4"/>
  <c r="L242" i="4"/>
  <c r="I242" i="4"/>
  <c r="F242" i="4"/>
  <c r="C242" i="4"/>
  <c r="O241" i="4"/>
  <c r="L241" i="4"/>
  <c r="I241" i="4"/>
  <c r="F241" i="4"/>
  <c r="C241" i="4" s="1"/>
  <c r="O240" i="4"/>
  <c r="L240" i="4"/>
  <c r="I240" i="4"/>
  <c r="F240" i="4"/>
  <c r="C240" i="4"/>
  <c r="O239" i="4"/>
  <c r="L239" i="4"/>
  <c r="I239" i="4"/>
  <c r="F239" i="4"/>
  <c r="C239" i="4" s="1"/>
  <c r="O238" i="4"/>
  <c r="O237" i="4" s="1"/>
  <c r="L238" i="4"/>
  <c r="I238" i="4"/>
  <c r="I237" i="4" s="1"/>
  <c r="I230" i="4" s="1"/>
  <c r="F238" i="4"/>
  <c r="N237" i="4"/>
  <c r="M237" i="4"/>
  <c r="L237" i="4"/>
  <c r="K237" i="4"/>
  <c r="J237" i="4"/>
  <c r="H237" i="4"/>
  <c r="G237" i="4"/>
  <c r="F237" i="4"/>
  <c r="C237" i="4" s="1"/>
  <c r="E237" i="4"/>
  <c r="D237" i="4"/>
  <c r="O236" i="4"/>
  <c r="L236" i="4"/>
  <c r="I236" i="4"/>
  <c r="F236" i="4"/>
  <c r="C236" i="4"/>
  <c r="O235" i="4"/>
  <c r="L235" i="4"/>
  <c r="L234" i="4" s="1"/>
  <c r="I235" i="4"/>
  <c r="F235" i="4"/>
  <c r="C235" i="4" s="1"/>
  <c r="O234" i="4"/>
  <c r="N234" i="4"/>
  <c r="M234" i="4"/>
  <c r="K234" i="4"/>
  <c r="J234" i="4"/>
  <c r="I234" i="4"/>
  <c r="H234" i="4"/>
  <c r="G234" i="4"/>
  <c r="E234" i="4"/>
  <c r="D234" i="4"/>
  <c r="O233" i="4"/>
  <c r="L233" i="4"/>
  <c r="L232" i="4" s="1"/>
  <c r="I233" i="4"/>
  <c r="F233" i="4"/>
  <c r="F232" i="4" s="1"/>
  <c r="O232" i="4"/>
  <c r="N232" i="4"/>
  <c r="M232" i="4"/>
  <c r="K232" i="4"/>
  <c r="J232" i="4"/>
  <c r="I232" i="4"/>
  <c r="H232" i="4"/>
  <c r="G232" i="4"/>
  <c r="E232" i="4"/>
  <c r="D232" i="4"/>
  <c r="O231" i="4"/>
  <c r="L231" i="4"/>
  <c r="I231" i="4"/>
  <c r="F231" i="4"/>
  <c r="C231" i="4" s="1"/>
  <c r="N230" i="4"/>
  <c r="M230" i="4"/>
  <c r="K230" i="4"/>
  <c r="K229" i="4" s="1"/>
  <c r="K193" i="4" s="1"/>
  <c r="K50" i="4" s="1"/>
  <c r="J230" i="4"/>
  <c r="H230" i="4"/>
  <c r="G230" i="4"/>
  <c r="G229" i="4" s="1"/>
  <c r="G193" i="4" s="1"/>
  <c r="G50" i="4" s="1"/>
  <c r="E230" i="4"/>
  <c r="E229" i="4" s="1"/>
  <c r="E193" i="4" s="1"/>
  <c r="E50" i="4" s="1"/>
  <c r="D230" i="4"/>
  <c r="M229" i="4"/>
  <c r="J229" i="4"/>
  <c r="O228" i="4"/>
  <c r="L228" i="4"/>
  <c r="I228" i="4"/>
  <c r="C228" i="4" s="1"/>
  <c r="F228" i="4"/>
  <c r="O227" i="4"/>
  <c r="L227" i="4"/>
  <c r="L226" i="4" s="1"/>
  <c r="I227" i="4"/>
  <c r="F227" i="4"/>
  <c r="C227" i="4" s="1"/>
  <c r="O226" i="4"/>
  <c r="N226" i="4"/>
  <c r="M226" i="4"/>
  <c r="K226" i="4"/>
  <c r="J226" i="4"/>
  <c r="I226" i="4"/>
  <c r="H226" i="4"/>
  <c r="G226" i="4"/>
  <c r="E226" i="4"/>
  <c r="D226" i="4"/>
  <c r="O225" i="4"/>
  <c r="L225" i="4"/>
  <c r="I225" i="4"/>
  <c r="F225" i="4"/>
  <c r="C225" i="4" s="1"/>
  <c r="O224" i="4"/>
  <c r="L224" i="4"/>
  <c r="I224" i="4"/>
  <c r="C224" i="4" s="1"/>
  <c r="F224" i="4"/>
  <c r="O223" i="4"/>
  <c r="L223" i="4"/>
  <c r="I223" i="4"/>
  <c r="F223" i="4"/>
  <c r="C223" i="4" s="1"/>
  <c r="O222" i="4"/>
  <c r="L222" i="4"/>
  <c r="I222" i="4"/>
  <c r="F222" i="4"/>
  <c r="C222" i="4"/>
  <c r="O221" i="4"/>
  <c r="L221" i="4"/>
  <c r="I221" i="4"/>
  <c r="F221" i="4"/>
  <c r="C221" i="4" s="1"/>
  <c r="O220" i="4"/>
  <c r="L220" i="4"/>
  <c r="I220" i="4"/>
  <c r="C220" i="4" s="1"/>
  <c r="F220" i="4"/>
  <c r="O219" i="4"/>
  <c r="L219" i="4"/>
  <c r="I219" i="4"/>
  <c r="F219" i="4"/>
  <c r="C219" i="4" s="1"/>
  <c r="O218" i="4"/>
  <c r="L218" i="4"/>
  <c r="I218" i="4"/>
  <c r="F218" i="4"/>
  <c r="C218" i="4"/>
  <c r="O217" i="4"/>
  <c r="L217" i="4"/>
  <c r="I217" i="4"/>
  <c r="F217" i="4"/>
  <c r="C217" i="4" s="1"/>
  <c r="O216" i="4"/>
  <c r="L216" i="4"/>
  <c r="I216" i="4"/>
  <c r="C216" i="4" s="1"/>
  <c r="F216" i="4"/>
  <c r="O215" i="4"/>
  <c r="N215" i="4"/>
  <c r="M215" i="4"/>
  <c r="L215" i="4"/>
  <c r="K215" i="4"/>
  <c r="J215" i="4"/>
  <c r="H215" i="4"/>
  <c r="G215" i="4"/>
  <c r="F215" i="4"/>
  <c r="E215" i="4"/>
  <c r="D215" i="4"/>
  <c r="O214" i="4"/>
  <c r="L214" i="4"/>
  <c r="I214" i="4"/>
  <c r="F214" i="4"/>
  <c r="C214" i="4"/>
  <c r="O213" i="4"/>
  <c r="L213" i="4"/>
  <c r="I213" i="4"/>
  <c r="F213" i="4"/>
  <c r="C213" i="4" s="1"/>
  <c r="O212" i="4"/>
  <c r="L212" i="4"/>
  <c r="I212" i="4"/>
  <c r="F212" i="4"/>
  <c r="C212" i="4"/>
  <c r="O211" i="4"/>
  <c r="L211" i="4"/>
  <c r="I211" i="4"/>
  <c r="F211" i="4"/>
  <c r="C211" i="4" s="1"/>
  <c r="O210" i="4"/>
  <c r="L210" i="4"/>
  <c r="I210" i="4"/>
  <c r="F210" i="4"/>
  <c r="C210" i="4"/>
  <c r="O209" i="4"/>
  <c r="L209" i="4"/>
  <c r="I209" i="4"/>
  <c r="F209" i="4"/>
  <c r="C209" i="4" s="1"/>
  <c r="O208" i="4"/>
  <c r="L208" i="4"/>
  <c r="I208" i="4"/>
  <c r="F208" i="4"/>
  <c r="C208" i="4"/>
  <c r="O207" i="4"/>
  <c r="L207" i="4"/>
  <c r="I207" i="4"/>
  <c r="F207" i="4"/>
  <c r="C207" i="4" s="1"/>
  <c r="O206" i="4"/>
  <c r="L206" i="4"/>
  <c r="I206" i="4"/>
  <c r="F206" i="4"/>
  <c r="C206" i="4"/>
  <c r="O205" i="4"/>
  <c r="L205" i="4"/>
  <c r="L204" i="4" s="1"/>
  <c r="I205" i="4"/>
  <c r="F205" i="4"/>
  <c r="C205" i="4" s="1"/>
  <c r="O204" i="4"/>
  <c r="N204" i="4"/>
  <c r="M204" i="4"/>
  <c r="K204" i="4"/>
  <c r="J204" i="4"/>
  <c r="I204" i="4"/>
  <c r="H204" i="4"/>
  <c r="G204" i="4"/>
  <c r="F204" i="4"/>
  <c r="E204" i="4"/>
  <c r="D204" i="4"/>
  <c r="O203" i="4"/>
  <c r="N203" i="4"/>
  <c r="M203" i="4"/>
  <c r="K203" i="4"/>
  <c r="J203" i="4"/>
  <c r="H203" i="4"/>
  <c r="G203" i="4"/>
  <c r="E203" i="4"/>
  <c r="D203" i="4"/>
  <c r="O202" i="4"/>
  <c r="L202" i="4"/>
  <c r="I202" i="4"/>
  <c r="F202" i="4"/>
  <c r="C202" i="4" s="1"/>
  <c r="O201" i="4"/>
  <c r="L201" i="4"/>
  <c r="I201" i="4"/>
  <c r="F201" i="4"/>
  <c r="C201" i="4" s="1"/>
  <c r="O200" i="4"/>
  <c r="L200" i="4"/>
  <c r="I200" i="4"/>
  <c r="F200" i="4"/>
  <c r="C200" i="4"/>
  <c r="O199" i="4"/>
  <c r="L199" i="4"/>
  <c r="I199" i="4"/>
  <c r="F199" i="4"/>
  <c r="C199" i="4"/>
  <c r="O198" i="4"/>
  <c r="O197" i="4" s="1"/>
  <c r="O195" i="4" s="1"/>
  <c r="O194" i="4" s="1"/>
  <c r="L198" i="4"/>
  <c r="I198" i="4"/>
  <c r="F198" i="4"/>
  <c r="C198" i="4" s="1"/>
  <c r="N197" i="4"/>
  <c r="M197" i="4"/>
  <c r="L197" i="4"/>
  <c r="K197" i="4"/>
  <c r="J197" i="4"/>
  <c r="I197" i="4"/>
  <c r="H197" i="4"/>
  <c r="G197" i="4"/>
  <c r="F197" i="4"/>
  <c r="C197" i="4" s="1"/>
  <c r="E197" i="4"/>
  <c r="D197" i="4"/>
  <c r="O196" i="4"/>
  <c r="L196" i="4"/>
  <c r="I196" i="4"/>
  <c r="F196" i="4"/>
  <c r="C196" i="4"/>
  <c r="N195" i="4"/>
  <c r="M195" i="4"/>
  <c r="L195" i="4"/>
  <c r="K195" i="4"/>
  <c r="J195" i="4"/>
  <c r="I195" i="4"/>
  <c r="H195" i="4"/>
  <c r="G195" i="4"/>
  <c r="F195" i="4"/>
  <c r="C195" i="4" s="1"/>
  <c r="E195" i="4"/>
  <c r="D195" i="4"/>
  <c r="N194" i="4"/>
  <c r="M194" i="4"/>
  <c r="K194" i="4"/>
  <c r="J194" i="4"/>
  <c r="H194" i="4"/>
  <c r="G194" i="4"/>
  <c r="E194" i="4"/>
  <c r="D194" i="4"/>
  <c r="M193" i="4"/>
  <c r="J193" i="4"/>
  <c r="O192" i="4"/>
  <c r="L192" i="4"/>
  <c r="I192" i="4"/>
  <c r="F192" i="4"/>
  <c r="C192" i="4"/>
  <c r="O191" i="4"/>
  <c r="N191" i="4"/>
  <c r="M191" i="4"/>
  <c r="L191" i="4"/>
  <c r="K191" i="4"/>
  <c r="J191" i="4"/>
  <c r="I191" i="4"/>
  <c r="H191" i="4"/>
  <c r="G191" i="4"/>
  <c r="F191" i="4"/>
  <c r="C191" i="4" s="1"/>
  <c r="E191" i="4"/>
  <c r="D191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O189" i="4"/>
  <c r="L189" i="4"/>
  <c r="I189" i="4"/>
  <c r="F189" i="4"/>
  <c r="C189" i="4" s="1"/>
  <c r="O188" i="4"/>
  <c r="L188" i="4"/>
  <c r="I188" i="4"/>
  <c r="F188" i="4"/>
  <c r="C188" i="4"/>
  <c r="O187" i="4"/>
  <c r="N187" i="4"/>
  <c r="M187" i="4"/>
  <c r="L187" i="4"/>
  <c r="K187" i="4"/>
  <c r="J187" i="4"/>
  <c r="I187" i="4"/>
  <c r="H187" i="4"/>
  <c r="G187" i="4"/>
  <c r="F187" i="4"/>
  <c r="C187" i="4" s="1"/>
  <c r="E187" i="4"/>
  <c r="D187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O185" i="4"/>
  <c r="L185" i="4"/>
  <c r="I185" i="4"/>
  <c r="F185" i="4"/>
  <c r="C185" i="4" s="1"/>
  <c r="O184" i="4"/>
  <c r="L184" i="4"/>
  <c r="I184" i="4"/>
  <c r="F184" i="4"/>
  <c r="C184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O182" i="4"/>
  <c r="L182" i="4"/>
  <c r="I182" i="4"/>
  <c r="F182" i="4"/>
  <c r="C182" i="4" s="1"/>
  <c r="O181" i="4"/>
  <c r="L181" i="4"/>
  <c r="I181" i="4"/>
  <c r="F181" i="4"/>
  <c r="C181" i="4" s="1"/>
  <c r="O180" i="4"/>
  <c r="L180" i="4"/>
  <c r="I180" i="4"/>
  <c r="F180" i="4"/>
  <c r="C180" i="4"/>
  <c r="O179" i="4"/>
  <c r="L179" i="4"/>
  <c r="I179" i="4"/>
  <c r="F179" i="4"/>
  <c r="C179" i="4" s="1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O177" i="4"/>
  <c r="L177" i="4"/>
  <c r="I177" i="4"/>
  <c r="F177" i="4"/>
  <c r="C177" i="4" s="1"/>
  <c r="O176" i="4"/>
  <c r="L176" i="4"/>
  <c r="I176" i="4"/>
  <c r="F176" i="4"/>
  <c r="C176" i="4"/>
  <c r="O175" i="4"/>
  <c r="L175" i="4"/>
  <c r="I175" i="4"/>
  <c r="F175" i="4"/>
  <c r="F174" i="4" s="1"/>
  <c r="C175" i="4"/>
  <c r="O174" i="4"/>
  <c r="N174" i="4"/>
  <c r="M174" i="4"/>
  <c r="L174" i="4"/>
  <c r="K174" i="4"/>
  <c r="J174" i="4"/>
  <c r="I174" i="4"/>
  <c r="H174" i="4"/>
  <c r="G174" i="4"/>
  <c r="E174" i="4"/>
  <c r="D174" i="4"/>
  <c r="O173" i="4"/>
  <c r="N173" i="4"/>
  <c r="M173" i="4"/>
  <c r="L173" i="4"/>
  <c r="K173" i="4"/>
  <c r="J173" i="4"/>
  <c r="I173" i="4"/>
  <c r="H173" i="4"/>
  <c r="G173" i="4"/>
  <c r="E173" i="4"/>
  <c r="D173" i="4"/>
  <c r="O172" i="4"/>
  <c r="N172" i="4"/>
  <c r="M172" i="4"/>
  <c r="L172" i="4"/>
  <c r="K172" i="4"/>
  <c r="J172" i="4"/>
  <c r="I172" i="4"/>
  <c r="H172" i="4"/>
  <c r="G172" i="4"/>
  <c r="E172" i="4"/>
  <c r="D172" i="4"/>
  <c r="O171" i="4"/>
  <c r="L171" i="4"/>
  <c r="I171" i="4"/>
  <c r="F171" i="4"/>
  <c r="C171" i="4" s="1"/>
  <c r="O170" i="4"/>
  <c r="L170" i="4"/>
  <c r="I170" i="4"/>
  <c r="F170" i="4"/>
  <c r="C170" i="4" s="1"/>
  <c r="O169" i="4"/>
  <c r="L169" i="4"/>
  <c r="I169" i="4"/>
  <c r="F169" i="4"/>
  <c r="C169" i="4" s="1"/>
  <c r="O168" i="4"/>
  <c r="L168" i="4"/>
  <c r="I168" i="4"/>
  <c r="F168" i="4"/>
  <c r="C168" i="4"/>
  <c r="O167" i="4"/>
  <c r="L167" i="4"/>
  <c r="I167" i="4"/>
  <c r="F167" i="4"/>
  <c r="C167" i="4" s="1"/>
  <c r="O166" i="4"/>
  <c r="O165" i="4" s="1"/>
  <c r="O164" i="4" s="1"/>
  <c r="C164" i="4" s="1"/>
  <c r="L166" i="4"/>
  <c r="I166" i="4"/>
  <c r="F166" i="4"/>
  <c r="C166" i="4" s="1"/>
  <c r="N165" i="4"/>
  <c r="M165" i="4"/>
  <c r="L165" i="4"/>
  <c r="K165" i="4"/>
  <c r="J165" i="4"/>
  <c r="I165" i="4"/>
  <c r="H165" i="4"/>
  <c r="G165" i="4"/>
  <c r="F165" i="4"/>
  <c r="C165" i="4" s="1"/>
  <c r="E165" i="4"/>
  <c r="D165" i="4"/>
  <c r="N164" i="4"/>
  <c r="M164" i="4"/>
  <c r="L164" i="4"/>
  <c r="K164" i="4"/>
  <c r="J164" i="4"/>
  <c r="I164" i="4"/>
  <c r="H164" i="4"/>
  <c r="G164" i="4"/>
  <c r="F164" i="4"/>
  <c r="E164" i="4"/>
  <c r="D164" i="4"/>
  <c r="O163" i="4"/>
  <c r="L163" i="4"/>
  <c r="I163" i="4"/>
  <c r="F163" i="4"/>
  <c r="C163" i="4" s="1"/>
  <c r="O162" i="4"/>
  <c r="L162" i="4"/>
  <c r="I162" i="4"/>
  <c r="F162" i="4"/>
  <c r="C162" i="4" s="1"/>
  <c r="O161" i="4"/>
  <c r="L161" i="4"/>
  <c r="I161" i="4"/>
  <c r="F161" i="4"/>
  <c r="C161" i="4" s="1"/>
  <c r="O160" i="4"/>
  <c r="O159" i="4" s="1"/>
  <c r="C159" i="4" s="1"/>
  <c r="L160" i="4"/>
  <c r="I160" i="4"/>
  <c r="F160" i="4"/>
  <c r="C160" i="4"/>
  <c r="N159" i="4"/>
  <c r="M159" i="4"/>
  <c r="L159" i="4"/>
  <c r="K159" i="4"/>
  <c r="J159" i="4"/>
  <c r="I159" i="4"/>
  <c r="H159" i="4"/>
  <c r="G159" i="4"/>
  <c r="F159" i="4"/>
  <c r="E159" i="4"/>
  <c r="D159" i="4"/>
  <c r="O158" i="4"/>
  <c r="L158" i="4"/>
  <c r="I158" i="4"/>
  <c r="F158" i="4"/>
  <c r="C158" i="4" s="1"/>
  <c r="O157" i="4"/>
  <c r="L157" i="4"/>
  <c r="I157" i="4"/>
  <c r="F157" i="4"/>
  <c r="C157" i="4" s="1"/>
  <c r="O156" i="4"/>
  <c r="L156" i="4"/>
  <c r="I156" i="4"/>
  <c r="F156" i="4"/>
  <c r="C156" i="4"/>
  <c r="O155" i="4"/>
  <c r="L155" i="4"/>
  <c r="I155" i="4"/>
  <c r="F155" i="4"/>
  <c r="C155" i="4" s="1"/>
  <c r="O154" i="4"/>
  <c r="L154" i="4"/>
  <c r="I154" i="4"/>
  <c r="F154" i="4"/>
  <c r="C154" i="4" s="1"/>
  <c r="O153" i="4"/>
  <c r="L153" i="4"/>
  <c r="I153" i="4"/>
  <c r="F153" i="4"/>
  <c r="C153" i="4" s="1"/>
  <c r="O152" i="4"/>
  <c r="O150" i="4" s="1"/>
  <c r="L152" i="4"/>
  <c r="I152" i="4"/>
  <c r="F152" i="4"/>
  <c r="C152" i="4"/>
  <c r="O151" i="4"/>
  <c r="L151" i="4"/>
  <c r="I151" i="4"/>
  <c r="F151" i="4"/>
  <c r="C151" i="4" s="1"/>
  <c r="N150" i="4"/>
  <c r="M150" i="4"/>
  <c r="L150" i="4"/>
  <c r="K150" i="4"/>
  <c r="J150" i="4"/>
  <c r="I150" i="4"/>
  <c r="H150" i="4"/>
  <c r="G150" i="4"/>
  <c r="E150" i="4"/>
  <c r="D150" i="4"/>
  <c r="O149" i="4"/>
  <c r="L149" i="4"/>
  <c r="I149" i="4"/>
  <c r="F149" i="4"/>
  <c r="C149" i="4" s="1"/>
  <c r="O148" i="4"/>
  <c r="L148" i="4"/>
  <c r="I148" i="4"/>
  <c r="F148" i="4"/>
  <c r="C148" i="4"/>
  <c r="O147" i="4"/>
  <c r="L147" i="4"/>
  <c r="I147" i="4"/>
  <c r="F147" i="4"/>
  <c r="C147" i="4" s="1"/>
  <c r="O146" i="4"/>
  <c r="L146" i="4"/>
  <c r="I146" i="4"/>
  <c r="F146" i="4"/>
  <c r="C146" i="4" s="1"/>
  <c r="O145" i="4"/>
  <c r="L145" i="4"/>
  <c r="C145" i="4" s="1"/>
  <c r="I145" i="4"/>
  <c r="F145" i="4"/>
  <c r="O144" i="4"/>
  <c r="L144" i="4"/>
  <c r="I144" i="4"/>
  <c r="F144" i="4"/>
  <c r="C144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O142" i="4"/>
  <c r="L142" i="4"/>
  <c r="I142" i="4"/>
  <c r="F142" i="4"/>
  <c r="C142" i="4" s="1"/>
  <c r="O141" i="4"/>
  <c r="L141" i="4"/>
  <c r="I141" i="4"/>
  <c r="I140" i="4" s="1"/>
  <c r="F141" i="4"/>
  <c r="O140" i="4"/>
  <c r="N140" i="4"/>
  <c r="M140" i="4"/>
  <c r="L140" i="4"/>
  <c r="K140" i="4"/>
  <c r="J140" i="4"/>
  <c r="H140" i="4"/>
  <c r="G140" i="4"/>
  <c r="F140" i="4"/>
  <c r="E140" i="4"/>
  <c r="D140" i="4"/>
  <c r="O139" i="4"/>
  <c r="L139" i="4"/>
  <c r="I139" i="4"/>
  <c r="F139" i="4"/>
  <c r="C139" i="4"/>
  <c r="O138" i="4"/>
  <c r="L138" i="4"/>
  <c r="I138" i="4"/>
  <c r="F138" i="4"/>
  <c r="C138" i="4" s="1"/>
  <c r="O137" i="4"/>
  <c r="L137" i="4"/>
  <c r="I137" i="4"/>
  <c r="C137" i="4" s="1"/>
  <c r="F137" i="4"/>
  <c r="O136" i="4"/>
  <c r="L136" i="4"/>
  <c r="I136" i="4"/>
  <c r="F136" i="4"/>
  <c r="F135" i="4" s="1"/>
  <c r="C136" i="4"/>
  <c r="O135" i="4"/>
  <c r="N135" i="4"/>
  <c r="M135" i="4"/>
  <c r="L135" i="4"/>
  <c r="K135" i="4"/>
  <c r="J135" i="4"/>
  <c r="I135" i="4"/>
  <c r="H135" i="4"/>
  <c r="G135" i="4"/>
  <c r="E135" i="4"/>
  <c r="D135" i="4"/>
  <c r="O134" i="4"/>
  <c r="L134" i="4"/>
  <c r="I134" i="4"/>
  <c r="F134" i="4"/>
  <c r="C134" i="4" s="1"/>
  <c r="O133" i="4"/>
  <c r="L133" i="4"/>
  <c r="I133" i="4"/>
  <c r="F133" i="4"/>
  <c r="C133" i="4"/>
  <c r="O132" i="4"/>
  <c r="L132" i="4"/>
  <c r="I132" i="4"/>
  <c r="F132" i="4"/>
  <c r="C132" i="4"/>
  <c r="O131" i="4"/>
  <c r="O130" i="4" s="1"/>
  <c r="O129" i="4" s="1"/>
  <c r="L131" i="4"/>
  <c r="I131" i="4"/>
  <c r="F131" i="4"/>
  <c r="C131" i="4" s="1"/>
  <c r="N130" i="4"/>
  <c r="M130" i="4"/>
  <c r="L130" i="4"/>
  <c r="L129" i="4" s="1"/>
  <c r="K130" i="4"/>
  <c r="J130" i="4"/>
  <c r="I130" i="4"/>
  <c r="H130" i="4"/>
  <c r="H129" i="4" s="1"/>
  <c r="H74" i="4" s="1"/>
  <c r="H51" i="4" s="1"/>
  <c r="G130" i="4"/>
  <c r="F130" i="4"/>
  <c r="C130" i="4" s="1"/>
  <c r="E130" i="4"/>
  <c r="D130" i="4"/>
  <c r="D129" i="4" s="1"/>
  <c r="D74" i="4" s="1"/>
  <c r="D51" i="4" s="1"/>
  <c r="D50" i="4" s="1"/>
  <c r="N129" i="4"/>
  <c r="M129" i="4"/>
  <c r="K129" i="4"/>
  <c r="J129" i="4"/>
  <c r="G129" i="4"/>
  <c r="E129" i="4"/>
  <c r="O128" i="4"/>
  <c r="O127" i="4" s="1"/>
  <c r="L128" i="4"/>
  <c r="I128" i="4"/>
  <c r="F128" i="4"/>
  <c r="F127" i="4" s="1"/>
  <c r="C127" i="4" s="1"/>
  <c r="C128" i="4"/>
  <c r="N127" i="4"/>
  <c r="M127" i="4"/>
  <c r="L127" i="4"/>
  <c r="K127" i="4"/>
  <c r="J127" i="4"/>
  <c r="I127" i="4"/>
  <c r="H127" i="4"/>
  <c r="G127" i="4"/>
  <c r="E127" i="4"/>
  <c r="D127" i="4"/>
  <c r="O126" i="4"/>
  <c r="L126" i="4"/>
  <c r="I126" i="4"/>
  <c r="F126" i="4"/>
  <c r="C126" i="4" s="1"/>
  <c r="O125" i="4"/>
  <c r="L125" i="4"/>
  <c r="I125" i="4"/>
  <c r="F125" i="4"/>
  <c r="C125" i="4"/>
  <c r="O124" i="4"/>
  <c r="L124" i="4"/>
  <c r="I124" i="4"/>
  <c r="F124" i="4"/>
  <c r="C124" i="4"/>
  <c r="O123" i="4"/>
  <c r="L123" i="4"/>
  <c r="I123" i="4"/>
  <c r="F123" i="4"/>
  <c r="C123" i="4" s="1"/>
  <c r="O122" i="4"/>
  <c r="L122" i="4"/>
  <c r="L121" i="4" s="1"/>
  <c r="I122" i="4"/>
  <c r="I121" i="4" s="1"/>
  <c r="C121" i="4" s="1"/>
  <c r="F122" i="4"/>
  <c r="C122" i="4" s="1"/>
  <c r="O121" i="4"/>
  <c r="N121" i="4"/>
  <c r="M121" i="4"/>
  <c r="K121" i="4"/>
  <c r="J121" i="4"/>
  <c r="H121" i="4"/>
  <c r="G121" i="4"/>
  <c r="F121" i="4"/>
  <c r="E121" i="4"/>
  <c r="D121" i="4"/>
  <c r="O120" i="4"/>
  <c r="L120" i="4"/>
  <c r="I120" i="4"/>
  <c r="F120" i="4"/>
  <c r="C120" i="4" s="1"/>
  <c r="O119" i="4"/>
  <c r="L119" i="4"/>
  <c r="I119" i="4"/>
  <c r="F119" i="4"/>
  <c r="C119" i="4" s="1"/>
  <c r="O118" i="4"/>
  <c r="L118" i="4"/>
  <c r="I118" i="4"/>
  <c r="F118" i="4"/>
  <c r="C118" i="4" s="1"/>
  <c r="O117" i="4"/>
  <c r="L117" i="4"/>
  <c r="I117" i="4"/>
  <c r="F117" i="4"/>
  <c r="C117" i="4"/>
  <c r="O116" i="4"/>
  <c r="O115" i="4" s="1"/>
  <c r="L116" i="4"/>
  <c r="I116" i="4"/>
  <c r="F116" i="4"/>
  <c r="C116" i="4" s="1"/>
  <c r="N115" i="4"/>
  <c r="M115" i="4"/>
  <c r="L115" i="4"/>
  <c r="K115" i="4"/>
  <c r="J115" i="4"/>
  <c r="I115" i="4"/>
  <c r="H115" i="4"/>
  <c r="G115" i="4"/>
  <c r="E115" i="4"/>
  <c r="D115" i="4"/>
  <c r="O114" i="4"/>
  <c r="L114" i="4"/>
  <c r="I114" i="4"/>
  <c r="F114" i="4"/>
  <c r="C114" i="4" s="1"/>
  <c r="O113" i="4"/>
  <c r="L113" i="4"/>
  <c r="I113" i="4"/>
  <c r="F113" i="4"/>
  <c r="C113" i="4"/>
  <c r="O112" i="4"/>
  <c r="O111" i="4" s="1"/>
  <c r="L112" i="4"/>
  <c r="I112" i="4"/>
  <c r="F112" i="4"/>
  <c r="C112" i="4" s="1"/>
  <c r="N111" i="4"/>
  <c r="M111" i="4"/>
  <c r="L111" i="4"/>
  <c r="K111" i="4"/>
  <c r="J111" i="4"/>
  <c r="I111" i="4"/>
  <c r="H111" i="4"/>
  <c r="G111" i="4"/>
  <c r="E111" i="4"/>
  <c r="D111" i="4"/>
  <c r="O110" i="4"/>
  <c r="L110" i="4"/>
  <c r="I110" i="4"/>
  <c r="F110" i="4"/>
  <c r="C110" i="4" s="1"/>
  <c r="O109" i="4"/>
  <c r="L109" i="4"/>
  <c r="I109" i="4"/>
  <c r="F109" i="4"/>
  <c r="C109" i="4"/>
  <c r="O108" i="4"/>
  <c r="L108" i="4"/>
  <c r="I108" i="4"/>
  <c r="F108" i="4"/>
  <c r="C108" i="4" s="1"/>
  <c r="O107" i="4"/>
  <c r="L107" i="4"/>
  <c r="I107" i="4"/>
  <c r="F107" i="4"/>
  <c r="C107" i="4" s="1"/>
  <c r="O106" i="4"/>
  <c r="L106" i="4"/>
  <c r="I106" i="4"/>
  <c r="F106" i="4"/>
  <c r="C106" i="4" s="1"/>
  <c r="O105" i="4"/>
  <c r="L105" i="4"/>
  <c r="L102" i="4" s="1"/>
  <c r="L82" i="4" s="1"/>
  <c r="L74" i="4" s="1"/>
  <c r="I105" i="4"/>
  <c r="F105" i="4"/>
  <c r="C105" i="4"/>
  <c r="O104" i="4"/>
  <c r="L104" i="4"/>
  <c r="I104" i="4"/>
  <c r="F104" i="4"/>
  <c r="C104" i="4" s="1"/>
  <c r="O103" i="4"/>
  <c r="O102" i="4" s="1"/>
  <c r="L103" i="4"/>
  <c r="I103" i="4"/>
  <c r="F103" i="4"/>
  <c r="C103" i="4" s="1"/>
  <c r="N102" i="4"/>
  <c r="M102" i="4"/>
  <c r="K102" i="4"/>
  <c r="J102" i="4"/>
  <c r="I102" i="4"/>
  <c r="H102" i="4"/>
  <c r="G102" i="4"/>
  <c r="F102" i="4"/>
  <c r="E102" i="4"/>
  <c r="D102" i="4"/>
  <c r="O101" i="4"/>
  <c r="L101" i="4"/>
  <c r="I101" i="4"/>
  <c r="F101" i="4"/>
  <c r="C101" i="4"/>
  <c r="O100" i="4"/>
  <c r="L100" i="4"/>
  <c r="I100" i="4"/>
  <c r="F100" i="4"/>
  <c r="C100" i="4" s="1"/>
  <c r="O99" i="4"/>
  <c r="L99" i="4"/>
  <c r="I99" i="4"/>
  <c r="F99" i="4"/>
  <c r="C99" i="4" s="1"/>
  <c r="O98" i="4"/>
  <c r="L98" i="4"/>
  <c r="I98" i="4"/>
  <c r="F98" i="4"/>
  <c r="C98" i="4" s="1"/>
  <c r="O97" i="4"/>
  <c r="L97" i="4"/>
  <c r="I97" i="4"/>
  <c r="F97" i="4"/>
  <c r="C97" i="4"/>
  <c r="O96" i="4"/>
  <c r="L96" i="4"/>
  <c r="I96" i="4"/>
  <c r="F96" i="4"/>
  <c r="C96" i="4" s="1"/>
  <c r="O95" i="4"/>
  <c r="O94" i="4" s="1"/>
  <c r="L95" i="4"/>
  <c r="I95" i="4"/>
  <c r="F95" i="4"/>
  <c r="C95" i="4" s="1"/>
  <c r="N94" i="4"/>
  <c r="M94" i="4"/>
  <c r="L94" i="4"/>
  <c r="K94" i="4"/>
  <c r="J94" i="4"/>
  <c r="I94" i="4"/>
  <c r="H94" i="4"/>
  <c r="G94" i="4"/>
  <c r="F94" i="4"/>
  <c r="C94" i="4" s="1"/>
  <c r="E94" i="4"/>
  <c r="D94" i="4"/>
  <c r="O93" i="4"/>
  <c r="L93" i="4"/>
  <c r="I93" i="4"/>
  <c r="F93" i="4"/>
  <c r="C93" i="4"/>
  <c r="O92" i="4"/>
  <c r="L92" i="4"/>
  <c r="I92" i="4"/>
  <c r="F92" i="4"/>
  <c r="C92" i="4" s="1"/>
  <c r="O91" i="4"/>
  <c r="L91" i="4"/>
  <c r="I91" i="4"/>
  <c r="F91" i="4"/>
  <c r="C91" i="4" s="1"/>
  <c r="O90" i="4"/>
  <c r="L90" i="4"/>
  <c r="I90" i="4"/>
  <c r="F90" i="4"/>
  <c r="C90" i="4" s="1"/>
  <c r="O89" i="4"/>
  <c r="O88" i="4" s="1"/>
  <c r="L89" i="4"/>
  <c r="I89" i="4"/>
  <c r="I88" i="4" s="1"/>
  <c r="F89" i="4"/>
  <c r="C89" i="4"/>
  <c r="N88" i="4"/>
  <c r="M88" i="4"/>
  <c r="L88" i="4"/>
  <c r="K88" i="4"/>
  <c r="J88" i="4"/>
  <c r="H88" i="4"/>
  <c r="G88" i="4"/>
  <c r="E88" i="4"/>
  <c r="D88" i="4"/>
  <c r="O87" i="4"/>
  <c r="L87" i="4"/>
  <c r="I87" i="4"/>
  <c r="F87" i="4"/>
  <c r="C87" i="4" s="1"/>
  <c r="O86" i="4"/>
  <c r="L86" i="4"/>
  <c r="I86" i="4"/>
  <c r="F86" i="4"/>
  <c r="C86" i="4" s="1"/>
  <c r="O85" i="4"/>
  <c r="L85" i="4"/>
  <c r="I85" i="4"/>
  <c r="F85" i="4"/>
  <c r="C85" i="4"/>
  <c r="O84" i="4"/>
  <c r="O83" i="4" s="1"/>
  <c r="L84" i="4"/>
  <c r="I84" i="4"/>
  <c r="F84" i="4"/>
  <c r="C84" i="4" s="1"/>
  <c r="N83" i="4"/>
  <c r="M83" i="4"/>
  <c r="L83" i="4"/>
  <c r="K83" i="4"/>
  <c r="J83" i="4"/>
  <c r="I83" i="4"/>
  <c r="H83" i="4"/>
  <c r="G83" i="4"/>
  <c r="E83" i="4"/>
  <c r="D83" i="4"/>
  <c r="N82" i="4"/>
  <c r="M82" i="4"/>
  <c r="K82" i="4"/>
  <c r="J82" i="4"/>
  <c r="H82" i="4"/>
  <c r="G82" i="4"/>
  <c r="E82" i="4"/>
  <c r="D82" i="4"/>
  <c r="O81" i="4"/>
  <c r="L81" i="4"/>
  <c r="I81" i="4"/>
  <c r="F81" i="4"/>
  <c r="C81" i="4"/>
  <c r="O80" i="4"/>
  <c r="O79" i="4" s="1"/>
  <c r="L80" i="4"/>
  <c r="I80" i="4"/>
  <c r="F80" i="4"/>
  <c r="C80" i="4" s="1"/>
  <c r="N79" i="4"/>
  <c r="M79" i="4"/>
  <c r="L79" i="4"/>
  <c r="K79" i="4"/>
  <c r="J79" i="4"/>
  <c r="I79" i="4"/>
  <c r="H79" i="4"/>
  <c r="G79" i="4"/>
  <c r="E79" i="4"/>
  <c r="D79" i="4"/>
  <c r="O78" i="4"/>
  <c r="L78" i="4"/>
  <c r="I78" i="4"/>
  <c r="C78" i="4" s="1"/>
  <c r="F78" i="4"/>
  <c r="O77" i="4"/>
  <c r="O76" i="4" s="1"/>
  <c r="L77" i="4"/>
  <c r="I77" i="4"/>
  <c r="F77" i="4"/>
  <c r="C77" i="4"/>
  <c r="N76" i="4"/>
  <c r="M76" i="4"/>
  <c r="L76" i="4"/>
  <c r="K76" i="4"/>
  <c r="J76" i="4"/>
  <c r="I76" i="4"/>
  <c r="H76" i="4"/>
  <c r="G76" i="4"/>
  <c r="F76" i="4"/>
  <c r="E76" i="4"/>
  <c r="D76" i="4"/>
  <c r="N75" i="4"/>
  <c r="M75" i="4"/>
  <c r="L75" i="4"/>
  <c r="K75" i="4"/>
  <c r="J75" i="4"/>
  <c r="I75" i="4"/>
  <c r="H75" i="4"/>
  <c r="G75" i="4"/>
  <c r="E75" i="4"/>
  <c r="D75" i="4"/>
  <c r="N74" i="4"/>
  <c r="M74" i="4"/>
  <c r="K74" i="4"/>
  <c r="J74" i="4"/>
  <c r="G74" i="4"/>
  <c r="E74" i="4"/>
  <c r="O73" i="4"/>
  <c r="L73" i="4"/>
  <c r="I73" i="4"/>
  <c r="F73" i="4"/>
  <c r="C73" i="4"/>
  <c r="O72" i="4"/>
  <c r="L72" i="4"/>
  <c r="I72" i="4"/>
  <c r="F72" i="4"/>
  <c r="C72" i="4"/>
  <c r="O71" i="4"/>
  <c r="L71" i="4"/>
  <c r="I71" i="4"/>
  <c r="F71" i="4"/>
  <c r="C71" i="4" s="1"/>
  <c r="O70" i="4"/>
  <c r="L70" i="4"/>
  <c r="I70" i="4"/>
  <c r="F70" i="4"/>
  <c r="C70" i="4"/>
  <c r="O69" i="4"/>
  <c r="L69" i="4"/>
  <c r="I69" i="4"/>
  <c r="F69" i="4"/>
  <c r="C69" i="4" s="1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O67" i="4"/>
  <c r="L67" i="4"/>
  <c r="L66" i="4" s="1"/>
  <c r="C66" i="4" s="1"/>
  <c r="I67" i="4"/>
  <c r="F67" i="4"/>
  <c r="C67" i="4" s="1"/>
  <c r="O66" i="4"/>
  <c r="N66" i="4"/>
  <c r="M66" i="4"/>
  <c r="K66" i="4"/>
  <c r="J66" i="4"/>
  <c r="I66" i="4"/>
  <c r="H66" i="4"/>
  <c r="G66" i="4"/>
  <c r="F66" i="4"/>
  <c r="E66" i="4"/>
  <c r="D66" i="4"/>
  <c r="O65" i="4"/>
  <c r="L65" i="4"/>
  <c r="I65" i="4"/>
  <c r="F65" i="4"/>
  <c r="C65" i="4" s="1"/>
  <c r="O64" i="4"/>
  <c r="L64" i="4"/>
  <c r="I64" i="4"/>
  <c r="F64" i="4"/>
  <c r="C64" i="4" s="1"/>
  <c r="O63" i="4"/>
  <c r="L63" i="4"/>
  <c r="I63" i="4"/>
  <c r="F63" i="4"/>
  <c r="C63" i="4" s="1"/>
  <c r="O62" i="4"/>
  <c r="L62" i="4"/>
  <c r="I62" i="4"/>
  <c r="F62" i="4"/>
  <c r="C62" i="4"/>
  <c r="O61" i="4"/>
  <c r="L61" i="4"/>
  <c r="I61" i="4"/>
  <c r="F61" i="4"/>
  <c r="C61" i="4" s="1"/>
  <c r="O60" i="4"/>
  <c r="L60" i="4"/>
  <c r="I60" i="4"/>
  <c r="F60" i="4"/>
  <c r="C60" i="4" s="1"/>
  <c r="O59" i="4"/>
  <c r="L59" i="4"/>
  <c r="I59" i="4"/>
  <c r="F59" i="4"/>
  <c r="C59" i="4" s="1"/>
  <c r="O58" i="4"/>
  <c r="L58" i="4"/>
  <c r="I58" i="4"/>
  <c r="I57" i="4" s="1"/>
  <c r="C57" i="4" s="1"/>
  <c r="F58" i="4"/>
  <c r="C58" i="4"/>
  <c r="O57" i="4"/>
  <c r="N57" i="4"/>
  <c r="M57" i="4"/>
  <c r="L57" i="4"/>
  <c r="K57" i="4"/>
  <c r="J57" i="4"/>
  <c r="H57" i="4"/>
  <c r="G57" i="4"/>
  <c r="F57" i="4"/>
  <c r="E57" i="4"/>
  <c r="D57" i="4"/>
  <c r="O56" i="4"/>
  <c r="L56" i="4"/>
  <c r="I56" i="4"/>
  <c r="F56" i="4"/>
  <c r="C56" i="4" s="1"/>
  <c r="O55" i="4"/>
  <c r="L55" i="4"/>
  <c r="L54" i="4" s="1"/>
  <c r="L53" i="4" s="1"/>
  <c r="L52" i="4" s="1"/>
  <c r="I55" i="4"/>
  <c r="I54" i="4" s="1"/>
  <c r="F55" i="4"/>
  <c r="C55" i="4" s="1"/>
  <c r="O54" i="4"/>
  <c r="N54" i="4"/>
  <c r="M54" i="4"/>
  <c r="K54" i="4"/>
  <c r="J54" i="4"/>
  <c r="H54" i="4"/>
  <c r="G54" i="4"/>
  <c r="F54" i="4"/>
  <c r="E54" i="4"/>
  <c r="D54" i="4"/>
  <c r="O53" i="4"/>
  <c r="N53" i="4"/>
  <c r="M53" i="4"/>
  <c r="K53" i="4"/>
  <c r="J53" i="4"/>
  <c r="H53" i="4"/>
  <c r="G53" i="4"/>
  <c r="F53" i="4"/>
  <c r="E53" i="4"/>
  <c r="D53" i="4"/>
  <c r="O52" i="4"/>
  <c r="N52" i="4"/>
  <c r="M52" i="4"/>
  <c r="K52" i="4"/>
  <c r="J52" i="4"/>
  <c r="H52" i="4"/>
  <c r="G52" i="4"/>
  <c r="F52" i="4"/>
  <c r="E52" i="4"/>
  <c r="D52" i="4"/>
  <c r="N51" i="4"/>
  <c r="M51" i="4"/>
  <c r="K51" i="4"/>
  <c r="J51" i="4"/>
  <c r="G51" i="4"/>
  <c r="E51" i="4"/>
  <c r="M50" i="4"/>
  <c r="M285" i="4" s="1"/>
  <c r="J50" i="4"/>
  <c r="J285" i="4" s="1"/>
  <c r="M49" i="4"/>
  <c r="J49" i="4"/>
  <c r="O46" i="4"/>
  <c r="C46" i="4" s="1"/>
  <c r="O45" i="4"/>
  <c r="O44" i="4" s="1"/>
  <c r="C44" i="4" s="1"/>
  <c r="N44" i="4"/>
  <c r="M44" i="4"/>
  <c r="L43" i="4"/>
  <c r="I43" i="4"/>
  <c r="F43" i="4"/>
  <c r="C43" i="4" s="1"/>
  <c r="L42" i="4"/>
  <c r="K42" i="4"/>
  <c r="J42" i="4"/>
  <c r="I42" i="4"/>
  <c r="H42" i="4"/>
  <c r="G42" i="4"/>
  <c r="F42" i="4"/>
  <c r="C42" i="4" s="1"/>
  <c r="E42" i="4"/>
  <c r="D42" i="4"/>
  <c r="F41" i="4"/>
  <c r="C41" i="4"/>
  <c r="L40" i="4"/>
  <c r="C40" i="4" s="1"/>
  <c r="L39" i="4"/>
  <c r="C39" i="4"/>
  <c r="L38" i="4"/>
  <c r="C38" i="4" s="1"/>
  <c r="L37" i="4"/>
  <c r="L36" i="4" s="1"/>
  <c r="C36" i="4" s="1"/>
  <c r="C37" i="4"/>
  <c r="K36" i="4"/>
  <c r="J36" i="4"/>
  <c r="L35" i="4"/>
  <c r="C35" i="4" s="1"/>
  <c r="L34" i="4"/>
  <c r="L33" i="4" s="1"/>
  <c r="C33" i="4" s="1"/>
  <c r="C34" i="4"/>
  <c r="K33" i="4"/>
  <c r="J33" i="4"/>
  <c r="L32" i="4"/>
  <c r="C32" i="4" s="1"/>
  <c r="L31" i="4"/>
  <c r="C31" i="4" s="1"/>
  <c r="K31" i="4"/>
  <c r="J31" i="4"/>
  <c r="L30" i="4"/>
  <c r="C30" i="4" s="1"/>
  <c r="L29" i="4"/>
  <c r="C29" i="4" s="1"/>
  <c r="L28" i="4"/>
  <c r="L27" i="4" s="1"/>
  <c r="K27" i="4"/>
  <c r="J27" i="4"/>
  <c r="K26" i="4"/>
  <c r="J26" i="4"/>
  <c r="F25" i="4"/>
  <c r="C25" i="4" s="1"/>
  <c r="I24" i="4"/>
  <c r="F24" i="4"/>
  <c r="C24" i="4" s="1"/>
  <c r="E24" i="4"/>
  <c r="O23" i="4"/>
  <c r="L23" i="4"/>
  <c r="I23" i="4"/>
  <c r="F23" i="4"/>
  <c r="C23" i="4"/>
  <c r="O22" i="4"/>
  <c r="O21" i="4" s="1"/>
  <c r="L22" i="4"/>
  <c r="I22" i="4"/>
  <c r="F22" i="4"/>
  <c r="F21" i="4" s="1"/>
  <c r="N21" i="4"/>
  <c r="N287" i="4" s="1"/>
  <c r="N286" i="4" s="1"/>
  <c r="M21" i="4"/>
  <c r="M287" i="4" s="1"/>
  <c r="M286" i="4" s="1"/>
  <c r="L21" i="4"/>
  <c r="L287" i="4" s="1"/>
  <c r="L286" i="4" s="1"/>
  <c r="K21" i="4"/>
  <c r="K287" i="4" s="1"/>
  <c r="K286" i="4" s="1"/>
  <c r="J21" i="4"/>
  <c r="J287" i="4" s="1"/>
  <c r="J286" i="4" s="1"/>
  <c r="I21" i="4"/>
  <c r="I287" i="4" s="1"/>
  <c r="I286" i="4" s="1"/>
  <c r="H21" i="4"/>
  <c r="H287" i="4" s="1"/>
  <c r="H286" i="4" s="1"/>
  <c r="G21" i="4"/>
  <c r="G287" i="4" s="1"/>
  <c r="G286" i="4" s="1"/>
  <c r="E21" i="4"/>
  <c r="E287" i="4" s="1"/>
  <c r="E286" i="4" s="1"/>
  <c r="D21" i="4"/>
  <c r="D287" i="4" s="1"/>
  <c r="D286" i="4" s="1"/>
  <c r="N20" i="4"/>
  <c r="M20" i="4"/>
  <c r="K20" i="4"/>
  <c r="J20" i="4"/>
  <c r="I20" i="4"/>
  <c r="H20" i="4"/>
  <c r="G20" i="4"/>
  <c r="E20" i="4"/>
  <c r="D20" i="4"/>
  <c r="O296" i="3"/>
  <c r="L296" i="3"/>
  <c r="I296" i="3"/>
  <c r="F296" i="3"/>
  <c r="C296" i="3"/>
  <c r="O295" i="3"/>
  <c r="L295" i="3"/>
  <c r="I295" i="3"/>
  <c r="F295" i="3"/>
  <c r="C295" i="3"/>
  <c r="O294" i="3"/>
  <c r="L294" i="3"/>
  <c r="I294" i="3"/>
  <c r="F294" i="3"/>
  <c r="C294" i="3" s="1"/>
  <c r="O293" i="3"/>
  <c r="L293" i="3"/>
  <c r="I293" i="3"/>
  <c r="F293" i="3"/>
  <c r="C293" i="3" s="1"/>
  <c r="O292" i="3"/>
  <c r="L292" i="3"/>
  <c r="I292" i="3"/>
  <c r="F292" i="3"/>
  <c r="C292" i="3"/>
  <c r="O291" i="3"/>
  <c r="L291" i="3"/>
  <c r="I291" i="3"/>
  <c r="F291" i="3"/>
  <c r="C291" i="3"/>
  <c r="O290" i="3"/>
  <c r="L290" i="3"/>
  <c r="I290" i="3"/>
  <c r="F290" i="3"/>
  <c r="C290" i="3" s="1"/>
  <c r="O289" i="3"/>
  <c r="L289" i="3"/>
  <c r="I289" i="3"/>
  <c r="F289" i="3"/>
  <c r="C289" i="3" s="1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O283" i="3"/>
  <c r="L283" i="3"/>
  <c r="I283" i="3"/>
  <c r="F283" i="3"/>
  <c r="C283" i="3" s="1"/>
  <c r="O282" i="3"/>
  <c r="L282" i="3"/>
  <c r="I282" i="3"/>
  <c r="F282" i="3"/>
  <c r="C282" i="3" s="1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O280" i="3"/>
  <c r="L280" i="3"/>
  <c r="I280" i="3"/>
  <c r="F280" i="3"/>
  <c r="C280" i="3" s="1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O278" i="3"/>
  <c r="L278" i="3"/>
  <c r="I278" i="3"/>
  <c r="F278" i="3"/>
  <c r="C278" i="3" s="1"/>
  <c r="O277" i="3"/>
  <c r="L277" i="3"/>
  <c r="I277" i="3"/>
  <c r="F277" i="3"/>
  <c r="C277" i="3"/>
  <c r="O276" i="3"/>
  <c r="L276" i="3"/>
  <c r="I276" i="3"/>
  <c r="F276" i="3"/>
  <c r="C276" i="3" s="1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O274" i="3"/>
  <c r="L274" i="3"/>
  <c r="I274" i="3"/>
  <c r="F274" i="3"/>
  <c r="C274" i="3" s="1"/>
  <c r="O273" i="3"/>
  <c r="L273" i="3"/>
  <c r="I273" i="3"/>
  <c r="F273" i="3"/>
  <c r="C273" i="3"/>
  <c r="O272" i="3"/>
  <c r="L272" i="3"/>
  <c r="L271" i="3" s="1"/>
  <c r="C271" i="3" s="1"/>
  <c r="I272" i="3"/>
  <c r="F272" i="3"/>
  <c r="C272" i="3" s="1"/>
  <c r="O271" i="3"/>
  <c r="N271" i="3"/>
  <c r="M271" i="3"/>
  <c r="K271" i="3"/>
  <c r="J271" i="3"/>
  <c r="I271" i="3"/>
  <c r="H271" i="3"/>
  <c r="G271" i="3"/>
  <c r="F271" i="3"/>
  <c r="E271" i="3"/>
  <c r="D271" i="3"/>
  <c r="O270" i="3"/>
  <c r="L270" i="3"/>
  <c r="L269" i="3" s="1"/>
  <c r="L268" i="3" s="1"/>
  <c r="I270" i="3"/>
  <c r="F270" i="3"/>
  <c r="C270" i="3" s="1"/>
  <c r="O269" i="3"/>
  <c r="O268" i="3" s="1"/>
  <c r="I269" i="3"/>
  <c r="I268" i="3" s="1"/>
  <c r="E269" i="3"/>
  <c r="E268" i="3" s="1"/>
  <c r="D269" i="3"/>
  <c r="N268" i="3"/>
  <c r="M268" i="3"/>
  <c r="K268" i="3"/>
  <c r="J268" i="3"/>
  <c r="H268" i="3"/>
  <c r="G268" i="3"/>
  <c r="D268" i="3"/>
  <c r="O267" i="3"/>
  <c r="L267" i="3"/>
  <c r="I267" i="3"/>
  <c r="F267" i="3"/>
  <c r="C267" i="3"/>
  <c r="O266" i="3"/>
  <c r="L266" i="3"/>
  <c r="I266" i="3"/>
  <c r="F266" i="3"/>
  <c r="C266" i="3" s="1"/>
  <c r="O265" i="3"/>
  <c r="L265" i="3"/>
  <c r="I265" i="3"/>
  <c r="C265" i="3" s="1"/>
  <c r="F265" i="3"/>
  <c r="O264" i="3"/>
  <c r="L264" i="3"/>
  <c r="L263" i="3" s="1"/>
  <c r="I264" i="3"/>
  <c r="F264" i="3"/>
  <c r="C264" i="3" s="1"/>
  <c r="O263" i="3"/>
  <c r="N263" i="3"/>
  <c r="M263" i="3"/>
  <c r="K263" i="3"/>
  <c r="J263" i="3"/>
  <c r="I263" i="3"/>
  <c r="H263" i="3"/>
  <c r="G263" i="3"/>
  <c r="E263" i="3"/>
  <c r="D263" i="3"/>
  <c r="O262" i="3"/>
  <c r="L262" i="3"/>
  <c r="I262" i="3"/>
  <c r="F262" i="3"/>
  <c r="C262" i="3" s="1"/>
  <c r="O261" i="3"/>
  <c r="L261" i="3"/>
  <c r="I261" i="3"/>
  <c r="C261" i="3" s="1"/>
  <c r="F261" i="3"/>
  <c r="O260" i="3"/>
  <c r="L260" i="3"/>
  <c r="L259" i="3" s="1"/>
  <c r="I260" i="3"/>
  <c r="F260" i="3"/>
  <c r="C260" i="3" s="1"/>
  <c r="O259" i="3"/>
  <c r="O258" i="3" s="1"/>
  <c r="O229" i="3" s="1"/>
  <c r="N259" i="3"/>
  <c r="M259" i="3"/>
  <c r="K259" i="3"/>
  <c r="K258" i="3" s="1"/>
  <c r="K229" i="3" s="1"/>
  <c r="J259" i="3"/>
  <c r="I259" i="3"/>
  <c r="H259" i="3"/>
  <c r="G259" i="3"/>
  <c r="G258" i="3" s="1"/>
  <c r="G229" i="3" s="1"/>
  <c r="E259" i="3"/>
  <c r="D259" i="3"/>
  <c r="N258" i="3"/>
  <c r="M258" i="3"/>
  <c r="J258" i="3"/>
  <c r="I258" i="3"/>
  <c r="H258" i="3"/>
  <c r="E258" i="3"/>
  <c r="D258" i="3"/>
  <c r="O257" i="3"/>
  <c r="L257" i="3"/>
  <c r="I257" i="3"/>
  <c r="F257" i="3"/>
  <c r="C257" i="3"/>
  <c r="O256" i="3"/>
  <c r="L256" i="3"/>
  <c r="I256" i="3"/>
  <c r="F256" i="3"/>
  <c r="C256" i="3" s="1"/>
  <c r="O255" i="3"/>
  <c r="L255" i="3"/>
  <c r="I255" i="3"/>
  <c r="C255" i="3" s="1"/>
  <c r="F255" i="3"/>
  <c r="O254" i="3"/>
  <c r="L254" i="3"/>
  <c r="I254" i="3"/>
  <c r="F254" i="3"/>
  <c r="C254" i="3" s="1"/>
  <c r="O253" i="3"/>
  <c r="L253" i="3"/>
  <c r="I253" i="3"/>
  <c r="F253" i="3"/>
  <c r="C253" i="3"/>
  <c r="O252" i="3"/>
  <c r="L252" i="3"/>
  <c r="L251" i="3" s="1"/>
  <c r="L250" i="3" s="1"/>
  <c r="I252" i="3"/>
  <c r="F252" i="3"/>
  <c r="C252" i="3" s="1"/>
  <c r="O251" i="3"/>
  <c r="N251" i="3"/>
  <c r="M251" i="3"/>
  <c r="K251" i="3"/>
  <c r="J251" i="3"/>
  <c r="I251" i="3"/>
  <c r="H251" i="3"/>
  <c r="G251" i="3"/>
  <c r="E251" i="3"/>
  <c r="D251" i="3"/>
  <c r="O250" i="3"/>
  <c r="N250" i="3"/>
  <c r="M250" i="3"/>
  <c r="K250" i="3"/>
  <c r="J250" i="3"/>
  <c r="I250" i="3"/>
  <c r="H250" i="3"/>
  <c r="G250" i="3"/>
  <c r="E250" i="3"/>
  <c r="D250" i="3"/>
  <c r="O249" i="3"/>
  <c r="L249" i="3"/>
  <c r="I249" i="3"/>
  <c r="F249" i="3"/>
  <c r="C249" i="3"/>
  <c r="O248" i="3"/>
  <c r="L248" i="3"/>
  <c r="I248" i="3"/>
  <c r="F248" i="3"/>
  <c r="C248" i="3" s="1"/>
  <c r="O247" i="3"/>
  <c r="L247" i="3"/>
  <c r="I247" i="3"/>
  <c r="F247" i="3"/>
  <c r="C247" i="3"/>
  <c r="O246" i="3"/>
  <c r="L246" i="3"/>
  <c r="I246" i="3"/>
  <c r="F246" i="3"/>
  <c r="C246" i="3" s="1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O244" i="3"/>
  <c r="L244" i="3"/>
  <c r="I244" i="3"/>
  <c r="F244" i="3"/>
  <c r="C244" i="3" s="1"/>
  <c r="O243" i="3"/>
  <c r="L243" i="3"/>
  <c r="I243" i="3"/>
  <c r="C243" i="3" s="1"/>
  <c r="F243" i="3"/>
  <c r="O242" i="3"/>
  <c r="L242" i="3"/>
  <c r="I242" i="3"/>
  <c r="F242" i="3"/>
  <c r="C242" i="3" s="1"/>
  <c r="O241" i="3"/>
  <c r="L241" i="3"/>
  <c r="I241" i="3"/>
  <c r="F241" i="3"/>
  <c r="C241" i="3"/>
  <c r="O240" i="3"/>
  <c r="L240" i="3"/>
  <c r="I240" i="3"/>
  <c r="F240" i="3"/>
  <c r="C240" i="3" s="1"/>
  <c r="O239" i="3"/>
  <c r="L239" i="3"/>
  <c r="I239" i="3"/>
  <c r="F239" i="3"/>
  <c r="C239" i="3"/>
  <c r="O238" i="3"/>
  <c r="L238" i="3"/>
  <c r="I238" i="3"/>
  <c r="F238" i="3"/>
  <c r="C238" i="3" s="1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O236" i="3"/>
  <c r="L236" i="3"/>
  <c r="I236" i="3"/>
  <c r="F236" i="3"/>
  <c r="C236" i="3" s="1"/>
  <c r="O235" i="3"/>
  <c r="L235" i="3"/>
  <c r="I235" i="3"/>
  <c r="F235" i="3"/>
  <c r="C235" i="3" s="1"/>
  <c r="O234" i="3"/>
  <c r="N234" i="3"/>
  <c r="M234" i="3"/>
  <c r="L234" i="3"/>
  <c r="K234" i="3"/>
  <c r="J234" i="3"/>
  <c r="I234" i="3"/>
  <c r="H234" i="3"/>
  <c r="G234" i="3"/>
  <c r="F234" i="3"/>
  <c r="C234" i="3" s="1"/>
  <c r="E234" i="3"/>
  <c r="D234" i="3"/>
  <c r="O233" i="3"/>
  <c r="L233" i="3"/>
  <c r="I233" i="3"/>
  <c r="F233" i="3"/>
  <c r="C233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O231" i="3"/>
  <c r="L231" i="3"/>
  <c r="I231" i="3"/>
  <c r="F231" i="3"/>
  <c r="C231" i="3" s="1"/>
  <c r="O230" i="3"/>
  <c r="N230" i="3"/>
  <c r="M230" i="3"/>
  <c r="L230" i="3"/>
  <c r="K230" i="3"/>
  <c r="J230" i="3"/>
  <c r="I230" i="3"/>
  <c r="H230" i="3"/>
  <c r="G230" i="3"/>
  <c r="F230" i="3"/>
  <c r="C230" i="3" s="1"/>
  <c r="E230" i="3"/>
  <c r="D230" i="3"/>
  <c r="N229" i="3"/>
  <c r="M229" i="3"/>
  <c r="J229" i="3"/>
  <c r="I229" i="3"/>
  <c r="H229" i="3"/>
  <c r="E229" i="3"/>
  <c r="D229" i="3"/>
  <c r="O228" i="3"/>
  <c r="L228" i="3"/>
  <c r="I228" i="3"/>
  <c r="F228" i="3"/>
  <c r="C228" i="3"/>
  <c r="O227" i="3"/>
  <c r="O226" i="3" s="1"/>
  <c r="C226" i="3" s="1"/>
  <c r="L227" i="3"/>
  <c r="I227" i="3"/>
  <c r="F227" i="3"/>
  <c r="C227" i="3" s="1"/>
  <c r="N226" i="3"/>
  <c r="M226" i="3"/>
  <c r="L226" i="3"/>
  <c r="K226" i="3"/>
  <c r="J226" i="3"/>
  <c r="I226" i="3"/>
  <c r="H226" i="3"/>
  <c r="G226" i="3"/>
  <c r="F226" i="3"/>
  <c r="E226" i="3"/>
  <c r="D226" i="3"/>
  <c r="O225" i="3"/>
  <c r="L225" i="3"/>
  <c r="I225" i="3"/>
  <c r="F225" i="3"/>
  <c r="C225" i="3"/>
  <c r="O224" i="3"/>
  <c r="L224" i="3"/>
  <c r="I224" i="3"/>
  <c r="F224" i="3"/>
  <c r="C224" i="3"/>
  <c r="O223" i="3"/>
  <c r="L223" i="3"/>
  <c r="I223" i="3"/>
  <c r="F223" i="3"/>
  <c r="C223" i="3" s="1"/>
  <c r="O222" i="3"/>
  <c r="L222" i="3"/>
  <c r="I222" i="3"/>
  <c r="F222" i="3"/>
  <c r="C222" i="3" s="1"/>
  <c r="O221" i="3"/>
  <c r="L221" i="3"/>
  <c r="I221" i="3"/>
  <c r="F221" i="3"/>
  <c r="C221" i="3" s="1"/>
  <c r="O220" i="3"/>
  <c r="L220" i="3"/>
  <c r="I220" i="3"/>
  <c r="F220" i="3"/>
  <c r="C220" i="3" s="1"/>
  <c r="O219" i="3"/>
  <c r="L219" i="3"/>
  <c r="C219" i="3" s="1"/>
  <c r="I219" i="3"/>
  <c r="F219" i="3"/>
  <c r="O218" i="3"/>
  <c r="O215" i="3" s="1"/>
  <c r="L218" i="3"/>
  <c r="I218" i="3"/>
  <c r="F218" i="3"/>
  <c r="C218" i="3"/>
  <c r="O217" i="3"/>
  <c r="L217" i="3"/>
  <c r="I217" i="3"/>
  <c r="F217" i="3"/>
  <c r="C217" i="3" s="1"/>
  <c r="O216" i="3"/>
  <c r="L216" i="3"/>
  <c r="L215" i="3" s="1"/>
  <c r="I216" i="3"/>
  <c r="I215" i="3" s="1"/>
  <c r="F216" i="3"/>
  <c r="C216" i="3" s="1"/>
  <c r="N215" i="3"/>
  <c r="M215" i="3"/>
  <c r="K215" i="3"/>
  <c r="J215" i="3"/>
  <c r="H215" i="3"/>
  <c r="G215" i="3"/>
  <c r="F215" i="3"/>
  <c r="E215" i="3"/>
  <c r="D215" i="3"/>
  <c r="O214" i="3"/>
  <c r="L214" i="3"/>
  <c r="I214" i="3"/>
  <c r="F214" i="3"/>
  <c r="C214" i="3"/>
  <c r="O213" i="3"/>
  <c r="L213" i="3"/>
  <c r="I213" i="3"/>
  <c r="F213" i="3"/>
  <c r="C213" i="3" s="1"/>
  <c r="O212" i="3"/>
  <c r="L212" i="3"/>
  <c r="I212" i="3"/>
  <c r="F212" i="3"/>
  <c r="C212" i="3" s="1"/>
  <c r="O211" i="3"/>
  <c r="L211" i="3"/>
  <c r="C211" i="3" s="1"/>
  <c r="I211" i="3"/>
  <c r="F211" i="3"/>
  <c r="O210" i="3"/>
  <c r="L210" i="3"/>
  <c r="I210" i="3"/>
  <c r="F210" i="3"/>
  <c r="C210" i="3"/>
  <c r="O209" i="3"/>
  <c r="L209" i="3"/>
  <c r="I209" i="3"/>
  <c r="F209" i="3"/>
  <c r="C209" i="3" s="1"/>
  <c r="O208" i="3"/>
  <c r="L208" i="3"/>
  <c r="I208" i="3"/>
  <c r="F208" i="3"/>
  <c r="C208" i="3" s="1"/>
  <c r="O207" i="3"/>
  <c r="L207" i="3"/>
  <c r="C207" i="3" s="1"/>
  <c r="I207" i="3"/>
  <c r="F207" i="3"/>
  <c r="O206" i="3"/>
  <c r="L206" i="3"/>
  <c r="I206" i="3"/>
  <c r="F206" i="3"/>
  <c r="C206" i="3"/>
  <c r="O205" i="3"/>
  <c r="O204" i="3" s="1"/>
  <c r="L205" i="3"/>
  <c r="I205" i="3"/>
  <c r="F205" i="3"/>
  <c r="F204" i="3" s="1"/>
  <c r="N204" i="3"/>
  <c r="M204" i="3"/>
  <c r="M203" i="3" s="1"/>
  <c r="K204" i="3"/>
  <c r="J204" i="3"/>
  <c r="I204" i="3"/>
  <c r="H204" i="3"/>
  <c r="H203" i="3" s="1"/>
  <c r="G204" i="3"/>
  <c r="E204" i="3"/>
  <c r="E203" i="3" s="1"/>
  <c r="D204" i="3"/>
  <c r="D203" i="3" s="1"/>
  <c r="N203" i="3"/>
  <c r="K203" i="3"/>
  <c r="J203" i="3"/>
  <c r="G203" i="3"/>
  <c r="O202" i="3"/>
  <c r="L202" i="3"/>
  <c r="I202" i="3"/>
  <c r="F202" i="3"/>
  <c r="C202" i="3"/>
  <c r="O201" i="3"/>
  <c r="L201" i="3"/>
  <c r="I201" i="3"/>
  <c r="F201" i="3"/>
  <c r="C201" i="3" s="1"/>
  <c r="O200" i="3"/>
  <c r="L200" i="3"/>
  <c r="I200" i="3"/>
  <c r="F200" i="3"/>
  <c r="C200" i="3" s="1"/>
  <c r="O199" i="3"/>
  <c r="L199" i="3"/>
  <c r="C199" i="3" s="1"/>
  <c r="I199" i="3"/>
  <c r="F199" i="3"/>
  <c r="O198" i="3"/>
  <c r="O197" i="3" s="1"/>
  <c r="O195" i="3" s="1"/>
  <c r="L198" i="3"/>
  <c r="I198" i="3"/>
  <c r="F198" i="3"/>
  <c r="F197" i="3" s="1"/>
  <c r="C198" i="3"/>
  <c r="N197" i="3"/>
  <c r="M197" i="3"/>
  <c r="M195" i="3" s="1"/>
  <c r="L197" i="3"/>
  <c r="K197" i="3"/>
  <c r="J197" i="3"/>
  <c r="I197" i="3"/>
  <c r="H197" i="3"/>
  <c r="H195" i="3" s="1"/>
  <c r="G197" i="3"/>
  <c r="E197" i="3"/>
  <c r="E195" i="3" s="1"/>
  <c r="E194" i="3" s="1"/>
  <c r="E193" i="3" s="1"/>
  <c r="D197" i="3"/>
  <c r="D195" i="3" s="1"/>
  <c r="D194" i="3" s="1"/>
  <c r="D193" i="3" s="1"/>
  <c r="O196" i="3"/>
  <c r="L196" i="3"/>
  <c r="L195" i="3" s="1"/>
  <c r="I196" i="3"/>
  <c r="I195" i="3" s="1"/>
  <c r="F196" i="3"/>
  <c r="C196" i="3" s="1"/>
  <c r="N195" i="3"/>
  <c r="N194" i="3" s="1"/>
  <c r="N193" i="3" s="1"/>
  <c r="K195" i="3"/>
  <c r="J195" i="3"/>
  <c r="J194" i="3" s="1"/>
  <c r="J193" i="3" s="1"/>
  <c r="G195" i="3"/>
  <c r="K194" i="3"/>
  <c r="K193" i="3" s="1"/>
  <c r="G194" i="3"/>
  <c r="G193" i="3" s="1"/>
  <c r="O192" i="3"/>
  <c r="L192" i="3"/>
  <c r="L191" i="3" s="1"/>
  <c r="L190" i="3" s="1"/>
  <c r="I192" i="3"/>
  <c r="I191" i="3" s="1"/>
  <c r="I190" i="3" s="1"/>
  <c r="F192" i="3"/>
  <c r="C192" i="3" s="1"/>
  <c r="O191" i="3"/>
  <c r="N191" i="3"/>
  <c r="N190" i="3" s="1"/>
  <c r="M191" i="3"/>
  <c r="M190" i="3" s="1"/>
  <c r="K191" i="3"/>
  <c r="J191" i="3"/>
  <c r="J190" i="3" s="1"/>
  <c r="H191" i="3"/>
  <c r="G191" i="3"/>
  <c r="F191" i="3"/>
  <c r="E191" i="3"/>
  <c r="E190" i="3" s="1"/>
  <c r="D191" i="3"/>
  <c r="O190" i="3"/>
  <c r="K190" i="3"/>
  <c r="H190" i="3"/>
  <c r="G190" i="3"/>
  <c r="D190" i="3"/>
  <c r="O189" i="3"/>
  <c r="L189" i="3"/>
  <c r="I189" i="3"/>
  <c r="F189" i="3"/>
  <c r="C189" i="3" s="1"/>
  <c r="O188" i="3"/>
  <c r="L188" i="3"/>
  <c r="L187" i="3" s="1"/>
  <c r="L186" i="3" s="1"/>
  <c r="I188" i="3"/>
  <c r="I187" i="3" s="1"/>
  <c r="F188" i="3"/>
  <c r="C188" i="3" s="1"/>
  <c r="O187" i="3"/>
  <c r="N187" i="3"/>
  <c r="N186" i="3" s="1"/>
  <c r="M187" i="3"/>
  <c r="K187" i="3"/>
  <c r="J187" i="3"/>
  <c r="J186" i="3" s="1"/>
  <c r="H187" i="3"/>
  <c r="G187" i="3"/>
  <c r="F187" i="3"/>
  <c r="C187" i="3" s="1"/>
  <c r="E187" i="3"/>
  <c r="E186" i="3" s="1"/>
  <c r="D187" i="3"/>
  <c r="O186" i="3"/>
  <c r="K186" i="3"/>
  <c r="H186" i="3"/>
  <c r="G186" i="3"/>
  <c r="D186" i="3"/>
  <c r="O185" i="3"/>
  <c r="L185" i="3"/>
  <c r="I185" i="3"/>
  <c r="F185" i="3"/>
  <c r="C185" i="3" s="1"/>
  <c r="O184" i="3"/>
  <c r="L184" i="3"/>
  <c r="L183" i="3" s="1"/>
  <c r="I184" i="3"/>
  <c r="I183" i="3" s="1"/>
  <c r="F184" i="3"/>
  <c r="C184" i="3" s="1"/>
  <c r="O183" i="3"/>
  <c r="N183" i="3"/>
  <c r="M183" i="3"/>
  <c r="K183" i="3"/>
  <c r="J183" i="3"/>
  <c r="H183" i="3"/>
  <c r="G183" i="3"/>
  <c r="F183" i="3"/>
  <c r="E183" i="3"/>
  <c r="D183" i="3"/>
  <c r="O182" i="3"/>
  <c r="L182" i="3"/>
  <c r="I182" i="3"/>
  <c r="F182" i="3"/>
  <c r="C182" i="3"/>
  <c r="O181" i="3"/>
  <c r="L181" i="3"/>
  <c r="I181" i="3"/>
  <c r="F181" i="3"/>
  <c r="C181" i="3" s="1"/>
  <c r="O180" i="3"/>
  <c r="L180" i="3"/>
  <c r="I180" i="3"/>
  <c r="F180" i="3"/>
  <c r="C180" i="3" s="1"/>
  <c r="O179" i="3"/>
  <c r="L179" i="3"/>
  <c r="C179" i="3" s="1"/>
  <c r="I179" i="3"/>
  <c r="I178" i="3" s="1"/>
  <c r="F179" i="3"/>
  <c r="O178" i="3"/>
  <c r="N178" i="3"/>
  <c r="M178" i="3"/>
  <c r="K178" i="3"/>
  <c r="J178" i="3"/>
  <c r="H178" i="3"/>
  <c r="G178" i="3"/>
  <c r="E178" i="3"/>
  <c r="D178" i="3"/>
  <c r="O177" i="3"/>
  <c r="L177" i="3"/>
  <c r="I177" i="3"/>
  <c r="F177" i="3"/>
  <c r="C177" i="3" s="1"/>
  <c r="O176" i="3"/>
  <c r="L176" i="3"/>
  <c r="I176" i="3"/>
  <c r="F176" i="3"/>
  <c r="C176" i="3" s="1"/>
  <c r="O175" i="3"/>
  <c r="L175" i="3"/>
  <c r="C175" i="3" s="1"/>
  <c r="I175" i="3"/>
  <c r="I174" i="3" s="1"/>
  <c r="F175" i="3"/>
  <c r="O174" i="3"/>
  <c r="O173" i="3" s="1"/>
  <c r="O172" i="3" s="1"/>
  <c r="N174" i="3"/>
  <c r="N173" i="3" s="1"/>
  <c r="N172" i="3" s="1"/>
  <c r="M174" i="3"/>
  <c r="K174" i="3"/>
  <c r="K173" i="3" s="1"/>
  <c r="K172" i="3" s="1"/>
  <c r="J174" i="3"/>
  <c r="J173" i="3" s="1"/>
  <c r="J172" i="3" s="1"/>
  <c r="H174" i="3"/>
  <c r="G174" i="3"/>
  <c r="G173" i="3" s="1"/>
  <c r="G172" i="3" s="1"/>
  <c r="E174" i="3"/>
  <c r="D174" i="3"/>
  <c r="M173" i="3"/>
  <c r="H173" i="3"/>
  <c r="H172" i="3" s="1"/>
  <c r="E173" i="3"/>
  <c r="D173" i="3"/>
  <c r="D172" i="3" s="1"/>
  <c r="M172" i="3"/>
  <c r="E172" i="3"/>
  <c r="O171" i="3"/>
  <c r="L171" i="3"/>
  <c r="C171" i="3" s="1"/>
  <c r="I171" i="3"/>
  <c r="F171" i="3"/>
  <c r="O170" i="3"/>
  <c r="L170" i="3"/>
  <c r="I170" i="3"/>
  <c r="F170" i="3"/>
  <c r="C170" i="3"/>
  <c r="O169" i="3"/>
  <c r="L169" i="3"/>
  <c r="I169" i="3"/>
  <c r="F169" i="3"/>
  <c r="C169" i="3" s="1"/>
  <c r="O168" i="3"/>
  <c r="L168" i="3"/>
  <c r="I168" i="3"/>
  <c r="I165" i="3" s="1"/>
  <c r="I164" i="3" s="1"/>
  <c r="F168" i="3"/>
  <c r="C168" i="3" s="1"/>
  <c r="O167" i="3"/>
  <c r="L167" i="3"/>
  <c r="C167" i="3" s="1"/>
  <c r="I167" i="3"/>
  <c r="F167" i="3"/>
  <c r="O166" i="3"/>
  <c r="O165" i="3" s="1"/>
  <c r="O164" i="3" s="1"/>
  <c r="L166" i="3"/>
  <c r="I166" i="3"/>
  <c r="F166" i="3"/>
  <c r="F165" i="3" s="1"/>
  <c r="C166" i="3"/>
  <c r="N165" i="3"/>
  <c r="M165" i="3"/>
  <c r="L165" i="3"/>
  <c r="L164" i="3" s="1"/>
  <c r="K165" i="3"/>
  <c r="K164" i="3" s="1"/>
  <c r="J165" i="3"/>
  <c r="H165" i="3"/>
  <c r="H164" i="3" s="1"/>
  <c r="H74" i="3" s="1"/>
  <c r="H51" i="3" s="1"/>
  <c r="G165" i="3"/>
  <c r="G164" i="3" s="1"/>
  <c r="E165" i="3"/>
  <c r="D165" i="3"/>
  <c r="D164" i="3" s="1"/>
  <c r="D74" i="3" s="1"/>
  <c r="N164" i="3"/>
  <c r="M164" i="3"/>
  <c r="J164" i="3"/>
  <c r="E164" i="3"/>
  <c r="O163" i="3"/>
  <c r="L163" i="3"/>
  <c r="C163" i="3" s="1"/>
  <c r="I163" i="3"/>
  <c r="F163" i="3"/>
  <c r="O162" i="3"/>
  <c r="L162" i="3"/>
  <c r="I162" i="3"/>
  <c r="F162" i="3"/>
  <c r="C162" i="3"/>
  <c r="O161" i="3"/>
  <c r="L161" i="3"/>
  <c r="I161" i="3"/>
  <c r="F161" i="3"/>
  <c r="C161" i="3" s="1"/>
  <c r="O160" i="3"/>
  <c r="L160" i="3"/>
  <c r="L159" i="3" s="1"/>
  <c r="I160" i="3"/>
  <c r="I159" i="3" s="1"/>
  <c r="F160" i="3"/>
  <c r="C160" i="3" s="1"/>
  <c r="O159" i="3"/>
  <c r="N159" i="3"/>
  <c r="M159" i="3"/>
  <c r="K159" i="3"/>
  <c r="J159" i="3"/>
  <c r="H159" i="3"/>
  <c r="G159" i="3"/>
  <c r="F159" i="3"/>
  <c r="E159" i="3"/>
  <c r="D159" i="3"/>
  <c r="O158" i="3"/>
  <c r="L158" i="3"/>
  <c r="I158" i="3"/>
  <c r="F158" i="3"/>
  <c r="C158" i="3"/>
  <c r="O157" i="3"/>
  <c r="L157" i="3"/>
  <c r="I157" i="3"/>
  <c r="F157" i="3"/>
  <c r="C157" i="3" s="1"/>
  <c r="O156" i="3"/>
  <c r="L156" i="3"/>
  <c r="I156" i="3"/>
  <c r="F156" i="3"/>
  <c r="C156" i="3" s="1"/>
  <c r="O155" i="3"/>
  <c r="L155" i="3"/>
  <c r="C155" i="3" s="1"/>
  <c r="I155" i="3"/>
  <c r="F155" i="3"/>
  <c r="O154" i="3"/>
  <c r="L154" i="3"/>
  <c r="I154" i="3"/>
  <c r="F154" i="3"/>
  <c r="C154" i="3"/>
  <c r="O153" i="3"/>
  <c r="L153" i="3"/>
  <c r="I153" i="3"/>
  <c r="F153" i="3"/>
  <c r="C153" i="3" s="1"/>
  <c r="O152" i="3"/>
  <c r="L152" i="3"/>
  <c r="I152" i="3"/>
  <c r="F152" i="3"/>
  <c r="C152" i="3" s="1"/>
  <c r="O151" i="3"/>
  <c r="L151" i="3"/>
  <c r="C151" i="3" s="1"/>
  <c r="I151" i="3"/>
  <c r="I150" i="3" s="1"/>
  <c r="F151" i="3"/>
  <c r="O150" i="3"/>
  <c r="N150" i="3"/>
  <c r="M150" i="3"/>
  <c r="K150" i="3"/>
  <c r="J150" i="3"/>
  <c r="H150" i="3"/>
  <c r="G150" i="3"/>
  <c r="E150" i="3"/>
  <c r="D150" i="3"/>
  <c r="O149" i="3"/>
  <c r="L149" i="3"/>
  <c r="I149" i="3"/>
  <c r="F149" i="3"/>
  <c r="C149" i="3" s="1"/>
  <c r="O148" i="3"/>
  <c r="L148" i="3"/>
  <c r="I148" i="3"/>
  <c r="F148" i="3"/>
  <c r="C148" i="3" s="1"/>
  <c r="O147" i="3"/>
  <c r="L147" i="3"/>
  <c r="C147" i="3" s="1"/>
  <c r="I147" i="3"/>
  <c r="F147" i="3"/>
  <c r="O146" i="3"/>
  <c r="O143" i="3" s="1"/>
  <c r="L146" i="3"/>
  <c r="I146" i="3"/>
  <c r="F146" i="3"/>
  <c r="C146" i="3"/>
  <c r="O145" i="3"/>
  <c r="L145" i="3"/>
  <c r="I145" i="3"/>
  <c r="F145" i="3"/>
  <c r="C145" i="3" s="1"/>
  <c r="O144" i="3"/>
  <c r="L144" i="3"/>
  <c r="L143" i="3" s="1"/>
  <c r="I144" i="3"/>
  <c r="I143" i="3" s="1"/>
  <c r="F144" i="3"/>
  <c r="C144" i="3" s="1"/>
  <c r="N143" i="3"/>
  <c r="M143" i="3"/>
  <c r="K143" i="3"/>
  <c r="J143" i="3"/>
  <c r="H143" i="3"/>
  <c r="G143" i="3"/>
  <c r="F143" i="3"/>
  <c r="E143" i="3"/>
  <c r="D143" i="3"/>
  <c r="O142" i="3"/>
  <c r="L142" i="3"/>
  <c r="I142" i="3"/>
  <c r="F142" i="3"/>
  <c r="C142" i="3"/>
  <c r="O141" i="3"/>
  <c r="O140" i="3" s="1"/>
  <c r="L141" i="3"/>
  <c r="I141" i="3"/>
  <c r="F141" i="3"/>
  <c r="F140" i="3" s="1"/>
  <c r="C140" i="3" s="1"/>
  <c r="N140" i="3"/>
  <c r="M140" i="3"/>
  <c r="M129" i="3" s="1"/>
  <c r="M74" i="3" s="1"/>
  <c r="L140" i="3"/>
  <c r="K140" i="3"/>
  <c r="J140" i="3"/>
  <c r="I140" i="3"/>
  <c r="H140" i="3"/>
  <c r="G140" i="3"/>
  <c r="E140" i="3"/>
  <c r="E129" i="3" s="1"/>
  <c r="E74" i="3" s="1"/>
  <c r="D140" i="3"/>
  <c r="O139" i="3"/>
  <c r="L139" i="3"/>
  <c r="C139" i="3" s="1"/>
  <c r="I139" i="3"/>
  <c r="F139" i="3"/>
  <c r="O138" i="3"/>
  <c r="O135" i="3" s="1"/>
  <c r="L138" i="3"/>
  <c r="I138" i="3"/>
  <c r="F138" i="3"/>
  <c r="C138" i="3"/>
  <c r="O137" i="3"/>
  <c r="L137" i="3"/>
  <c r="I137" i="3"/>
  <c r="F137" i="3"/>
  <c r="C137" i="3" s="1"/>
  <c r="O136" i="3"/>
  <c r="L136" i="3"/>
  <c r="L135" i="3" s="1"/>
  <c r="I136" i="3"/>
  <c r="I135" i="3" s="1"/>
  <c r="F136" i="3"/>
  <c r="C136" i="3" s="1"/>
  <c r="N135" i="3"/>
  <c r="N129" i="3" s="1"/>
  <c r="M135" i="3"/>
  <c r="K135" i="3"/>
  <c r="J135" i="3"/>
  <c r="J129" i="3" s="1"/>
  <c r="H135" i="3"/>
  <c r="G135" i="3"/>
  <c r="F135" i="3"/>
  <c r="C135" i="3" s="1"/>
  <c r="E135" i="3"/>
  <c r="D135" i="3"/>
  <c r="O134" i="3"/>
  <c r="L134" i="3"/>
  <c r="I134" i="3"/>
  <c r="F134" i="3"/>
  <c r="C134" i="3"/>
  <c r="O133" i="3"/>
  <c r="L133" i="3"/>
  <c r="I133" i="3"/>
  <c r="F133" i="3"/>
  <c r="C133" i="3" s="1"/>
  <c r="O132" i="3"/>
  <c r="L132" i="3"/>
  <c r="I132" i="3"/>
  <c r="I130" i="3" s="1"/>
  <c r="F132" i="3"/>
  <c r="C132" i="3" s="1"/>
  <c r="O131" i="3"/>
  <c r="L131" i="3"/>
  <c r="C131" i="3" s="1"/>
  <c r="I131" i="3"/>
  <c r="F131" i="3"/>
  <c r="O130" i="3"/>
  <c r="O129" i="3" s="1"/>
  <c r="N130" i="3"/>
  <c r="M130" i="3"/>
  <c r="K130" i="3"/>
  <c r="K129" i="3" s="1"/>
  <c r="J130" i="3"/>
  <c r="H130" i="3"/>
  <c r="G130" i="3"/>
  <c r="G129" i="3" s="1"/>
  <c r="E130" i="3"/>
  <c r="D130" i="3"/>
  <c r="H129" i="3"/>
  <c r="D129" i="3"/>
  <c r="O128" i="3"/>
  <c r="L128" i="3"/>
  <c r="L127" i="3" s="1"/>
  <c r="I128" i="3"/>
  <c r="I127" i="3" s="1"/>
  <c r="F128" i="3"/>
  <c r="C128" i="3" s="1"/>
  <c r="O127" i="3"/>
  <c r="N127" i="3"/>
  <c r="M127" i="3"/>
  <c r="K127" i="3"/>
  <c r="J127" i="3"/>
  <c r="H127" i="3"/>
  <c r="G127" i="3"/>
  <c r="F127" i="3"/>
  <c r="E127" i="3"/>
  <c r="D127" i="3"/>
  <c r="O126" i="3"/>
  <c r="L126" i="3"/>
  <c r="I126" i="3"/>
  <c r="F126" i="3"/>
  <c r="C126" i="3"/>
  <c r="O125" i="3"/>
  <c r="L125" i="3"/>
  <c r="I125" i="3"/>
  <c r="F125" i="3"/>
  <c r="C125" i="3" s="1"/>
  <c r="O124" i="3"/>
  <c r="L124" i="3"/>
  <c r="L121" i="3" s="1"/>
  <c r="I124" i="3"/>
  <c r="D124" i="3"/>
  <c r="F124" i="3" s="1"/>
  <c r="C124" i="3" s="1"/>
  <c r="O123" i="3"/>
  <c r="O121" i="3" s="1"/>
  <c r="L123" i="3"/>
  <c r="I123" i="3"/>
  <c r="F123" i="3"/>
  <c r="C123" i="3"/>
  <c r="O122" i="3"/>
  <c r="L122" i="3"/>
  <c r="I122" i="3"/>
  <c r="F122" i="3"/>
  <c r="N121" i="3"/>
  <c r="M121" i="3"/>
  <c r="K121" i="3"/>
  <c r="J121" i="3"/>
  <c r="I121" i="3"/>
  <c r="H121" i="3"/>
  <c r="G121" i="3"/>
  <c r="E121" i="3"/>
  <c r="D121" i="3"/>
  <c r="O120" i="3"/>
  <c r="L120" i="3"/>
  <c r="C120" i="3" s="1"/>
  <c r="I120" i="3"/>
  <c r="F120" i="3"/>
  <c r="O119" i="3"/>
  <c r="L119" i="3"/>
  <c r="I119" i="3"/>
  <c r="F119" i="3"/>
  <c r="C119" i="3"/>
  <c r="O118" i="3"/>
  <c r="L118" i="3"/>
  <c r="I118" i="3"/>
  <c r="F118" i="3"/>
  <c r="C118" i="3" s="1"/>
  <c r="O117" i="3"/>
  <c r="L117" i="3"/>
  <c r="I117" i="3"/>
  <c r="I115" i="3" s="1"/>
  <c r="F117" i="3"/>
  <c r="C117" i="3" s="1"/>
  <c r="O116" i="3"/>
  <c r="L116" i="3"/>
  <c r="C116" i="3" s="1"/>
  <c r="I116" i="3"/>
  <c r="F116" i="3"/>
  <c r="O115" i="3"/>
  <c r="N115" i="3"/>
  <c r="M115" i="3"/>
  <c r="K115" i="3"/>
  <c r="J115" i="3"/>
  <c r="H115" i="3"/>
  <c r="G115" i="3"/>
  <c r="E115" i="3"/>
  <c r="D115" i="3"/>
  <c r="O114" i="3"/>
  <c r="L114" i="3"/>
  <c r="I114" i="3"/>
  <c r="F114" i="3"/>
  <c r="C114" i="3" s="1"/>
  <c r="O113" i="3"/>
  <c r="L113" i="3"/>
  <c r="I113" i="3"/>
  <c r="C113" i="3" s="1"/>
  <c r="F113" i="3"/>
  <c r="O112" i="3"/>
  <c r="L112" i="3"/>
  <c r="C112" i="3" s="1"/>
  <c r="I112" i="3"/>
  <c r="F112" i="3"/>
  <c r="O111" i="3"/>
  <c r="N111" i="3"/>
  <c r="M111" i="3"/>
  <c r="K111" i="3"/>
  <c r="J111" i="3"/>
  <c r="H111" i="3"/>
  <c r="G111" i="3"/>
  <c r="E111" i="3"/>
  <c r="D111" i="3"/>
  <c r="O110" i="3"/>
  <c r="L110" i="3"/>
  <c r="I110" i="3"/>
  <c r="F110" i="3"/>
  <c r="C110" i="3" s="1"/>
  <c r="O109" i="3"/>
  <c r="L109" i="3"/>
  <c r="I109" i="3"/>
  <c r="C109" i="3" s="1"/>
  <c r="F109" i="3"/>
  <c r="O108" i="3"/>
  <c r="L108" i="3"/>
  <c r="C108" i="3" s="1"/>
  <c r="I108" i="3"/>
  <c r="F108" i="3"/>
  <c r="O107" i="3"/>
  <c r="L107" i="3"/>
  <c r="I107" i="3"/>
  <c r="F107" i="3"/>
  <c r="C107" i="3"/>
  <c r="O106" i="3"/>
  <c r="L106" i="3"/>
  <c r="I106" i="3"/>
  <c r="F106" i="3"/>
  <c r="C106" i="3" s="1"/>
  <c r="O105" i="3"/>
  <c r="L105" i="3"/>
  <c r="I105" i="3"/>
  <c r="I102" i="3" s="1"/>
  <c r="F105" i="3"/>
  <c r="O104" i="3"/>
  <c r="L104" i="3"/>
  <c r="C104" i="3" s="1"/>
  <c r="I104" i="3"/>
  <c r="F104" i="3"/>
  <c r="O103" i="3"/>
  <c r="O102" i="3" s="1"/>
  <c r="L103" i="3"/>
  <c r="I103" i="3"/>
  <c r="F103" i="3"/>
  <c r="C103" i="3"/>
  <c r="N102" i="3"/>
  <c r="M102" i="3"/>
  <c r="L102" i="3"/>
  <c r="K102" i="3"/>
  <c r="J102" i="3"/>
  <c r="H102" i="3"/>
  <c r="G102" i="3"/>
  <c r="E102" i="3"/>
  <c r="D102" i="3"/>
  <c r="O101" i="3"/>
  <c r="L101" i="3"/>
  <c r="I101" i="3"/>
  <c r="C101" i="3" s="1"/>
  <c r="F101" i="3"/>
  <c r="O100" i="3"/>
  <c r="L100" i="3"/>
  <c r="C100" i="3" s="1"/>
  <c r="I100" i="3"/>
  <c r="F100" i="3"/>
  <c r="O99" i="3"/>
  <c r="L99" i="3"/>
  <c r="I99" i="3"/>
  <c r="F99" i="3"/>
  <c r="C99" i="3"/>
  <c r="O98" i="3"/>
  <c r="L98" i="3"/>
  <c r="I98" i="3"/>
  <c r="F98" i="3"/>
  <c r="C98" i="3" s="1"/>
  <c r="O97" i="3"/>
  <c r="L97" i="3"/>
  <c r="I97" i="3"/>
  <c r="I94" i="3" s="1"/>
  <c r="F97" i="3"/>
  <c r="O96" i="3"/>
  <c r="L96" i="3"/>
  <c r="C96" i="3" s="1"/>
  <c r="I96" i="3"/>
  <c r="F96" i="3"/>
  <c r="O95" i="3"/>
  <c r="O94" i="3" s="1"/>
  <c r="L95" i="3"/>
  <c r="I95" i="3"/>
  <c r="F95" i="3"/>
  <c r="F94" i="3" s="1"/>
  <c r="C95" i="3"/>
  <c r="N94" i="3"/>
  <c r="M94" i="3"/>
  <c r="L94" i="3"/>
  <c r="K94" i="3"/>
  <c r="J94" i="3"/>
  <c r="H94" i="3"/>
  <c r="G94" i="3"/>
  <c r="E94" i="3"/>
  <c r="D94" i="3"/>
  <c r="O93" i="3"/>
  <c r="L93" i="3"/>
  <c r="I93" i="3"/>
  <c r="C93" i="3" s="1"/>
  <c r="F93" i="3"/>
  <c r="O92" i="3"/>
  <c r="L92" i="3"/>
  <c r="C92" i="3" s="1"/>
  <c r="I92" i="3"/>
  <c r="F92" i="3"/>
  <c r="O91" i="3"/>
  <c r="O88" i="3" s="1"/>
  <c r="L91" i="3"/>
  <c r="I91" i="3"/>
  <c r="F91" i="3"/>
  <c r="C91" i="3"/>
  <c r="O90" i="3"/>
  <c r="L90" i="3"/>
  <c r="I90" i="3"/>
  <c r="F90" i="3"/>
  <c r="C90" i="3" s="1"/>
  <c r="O89" i="3"/>
  <c r="L89" i="3"/>
  <c r="L88" i="3" s="1"/>
  <c r="I89" i="3"/>
  <c r="I88" i="3" s="1"/>
  <c r="F89" i="3"/>
  <c r="N88" i="3"/>
  <c r="N82" i="3" s="1"/>
  <c r="M88" i="3"/>
  <c r="K88" i="3"/>
  <c r="J88" i="3"/>
  <c r="J82" i="3" s="1"/>
  <c r="H88" i="3"/>
  <c r="G88" i="3"/>
  <c r="F88" i="3"/>
  <c r="C88" i="3" s="1"/>
  <c r="E88" i="3"/>
  <c r="D88" i="3"/>
  <c r="O87" i="3"/>
  <c r="L87" i="3"/>
  <c r="I87" i="3"/>
  <c r="F87" i="3"/>
  <c r="C87" i="3"/>
  <c r="O86" i="3"/>
  <c r="L86" i="3"/>
  <c r="I86" i="3"/>
  <c r="F86" i="3"/>
  <c r="C86" i="3" s="1"/>
  <c r="O85" i="3"/>
  <c r="L85" i="3"/>
  <c r="I85" i="3"/>
  <c r="C85" i="3" s="1"/>
  <c r="F85" i="3"/>
  <c r="O84" i="3"/>
  <c r="L84" i="3"/>
  <c r="C84" i="3" s="1"/>
  <c r="I84" i="3"/>
  <c r="F84" i="3"/>
  <c r="O83" i="3"/>
  <c r="O82" i="3" s="1"/>
  <c r="N83" i="3"/>
  <c r="M83" i="3"/>
  <c r="K83" i="3"/>
  <c r="K82" i="3" s="1"/>
  <c r="J83" i="3"/>
  <c r="H83" i="3"/>
  <c r="G83" i="3"/>
  <c r="G82" i="3" s="1"/>
  <c r="E83" i="3"/>
  <c r="D83" i="3"/>
  <c r="M82" i="3"/>
  <c r="H82" i="3"/>
  <c r="E82" i="3"/>
  <c r="D82" i="3"/>
  <c r="O81" i="3"/>
  <c r="L81" i="3"/>
  <c r="I81" i="3"/>
  <c r="C81" i="3" s="1"/>
  <c r="F81" i="3"/>
  <c r="O80" i="3"/>
  <c r="L80" i="3"/>
  <c r="C80" i="3" s="1"/>
  <c r="I80" i="3"/>
  <c r="F80" i="3"/>
  <c r="F79" i="3" s="1"/>
  <c r="O79" i="3"/>
  <c r="N79" i="3"/>
  <c r="M79" i="3"/>
  <c r="K79" i="3"/>
  <c r="J79" i="3"/>
  <c r="H79" i="3"/>
  <c r="G79" i="3"/>
  <c r="E79" i="3"/>
  <c r="D79" i="3"/>
  <c r="O78" i="3"/>
  <c r="L78" i="3"/>
  <c r="I78" i="3"/>
  <c r="F78" i="3"/>
  <c r="C78" i="3" s="1"/>
  <c r="O77" i="3"/>
  <c r="L77" i="3"/>
  <c r="L76" i="3" s="1"/>
  <c r="I77" i="3"/>
  <c r="I76" i="3" s="1"/>
  <c r="F77" i="3"/>
  <c r="O76" i="3"/>
  <c r="N76" i="3"/>
  <c r="N75" i="3" s="1"/>
  <c r="M76" i="3"/>
  <c r="K76" i="3"/>
  <c r="J76" i="3"/>
  <c r="J75" i="3" s="1"/>
  <c r="H76" i="3"/>
  <c r="G76" i="3"/>
  <c r="F76" i="3"/>
  <c r="E76" i="3"/>
  <c r="D76" i="3"/>
  <c r="O75" i="3"/>
  <c r="O74" i="3" s="1"/>
  <c r="M75" i="3"/>
  <c r="K75" i="3"/>
  <c r="H75" i="3"/>
  <c r="G75" i="3"/>
  <c r="G74" i="3" s="1"/>
  <c r="G51" i="3" s="1"/>
  <c r="G50" i="3" s="1"/>
  <c r="E75" i="3"/>
  <c r="D75" i="3"/>
  <c r="O73" i="3"/>
  <c r="L73" i="3"/>
  <c r="I73" i="3"/>
  <c r="C73" i="3" s="1"/>
  <c r="F73" i="3"/>
  <c r="O72" i="3"/>
  <c r="L72" i="3"/>
  <c r="C72" i="3" s="1"/>
  <c r="I72" i="3"/>
  <c r="F72" i="3"/>
  <c r="O71" i="3"/>
  <c r="O68" i="3" s="1"/>
  <c r="L71" i="3"/>
  <c r="I71" i="3"/>
  <c r="F71" i="3"/>
  <c r="C71" i="3"/>
  <c r="O70" i="3"/>
  <c r="L70" i="3"/>
  <c r="I70" i="3"/>
  <c r="F70" i="3"/>
  <c r="C70" i="3" s="1"/>
  <c r="O69" i="3"/>
  <c r="L69" i="3"/>
  <c r="I69" i="3"/>
  <c r="I68" i="3" s="1"/>
  <c r="I66" i="3" s="1"/>
  <c r="F69" i="3"/>
  <c r="N68" i="3"/>
  <c r="N66" i="3" s="1"/>
  <c r="N52" i="3" s="1"/>
  <c r="M68" i="3"/>
  <c r="K68" i="3"/>
  <c r="J68" i="3"/>
  <c r="J66" i="3" s="1"/>
  <c r="J52" i="3" s="1"/>
  <c r="H68" i="3"/>
  <c r="G68" i="3"/>
  <c r="F68" i="3"/>
  <c r="E68" i="3"/>
  <c r="D68" i="3"/>
  <c r="O67" i="3"/>
  <c r="O66" i="3" s="1"/>
  <c r="L67" i="3"/>
  <c r="I67" i="3"/>
  <c r="F67" i="3"/>
  <c r="C67" i="3"/>
  <c r="M66" i="3"/>
  <c r="K66" i="3"/>
  <c r="H66" i="3"/>
  <c r="G66" i="3"/>
  <c r="E66" i="3"/>
  <c r="D66" i="3"/>
  <c r="O65" i="3"/>
  <c r="L65" i="3"/>
  <c r="I65" i="3"/>
  <c r="C65" i="3" s="1"/>
  <c r="F65" i="3"/>
  <c r="O64" i="3"/>
  <c r="L64" i="3"/>
  <c r="I64" i="3"/>
  <c r="F64" i="3"/>
  <c r="C64" i="3" s="1"/>
  <c r="O63" i="3"/>
  <c r="L63" i="3"/>
  <c r="I63" i="3"/>
  <c r="F63" i="3"/>
  <c r="C63" i="3"/>
  <c r="O62" i="3"/>
  <c r="L62" i="3"/>
  <c r="I62" i="3"/>
  <c r="F62" i="3"/>
  <c r="C62" i="3" s="1"/>
  <c r="O61" i="3"/>
  <c r="L61" i="3"/>
  <c r="I61" i="3"/>
  <c r="C61" i="3" s="1"/>
  <c r="F61" i="3"/>
  <c r="O60" i="3"/>
  <c r="L60" i="3"/>
  <c r="I60" i="3"/>
  <c r="F60" i="3"/>
  <c r="C60" i="3" s="1"/>
  <c r="O59" i="3"/>
  <c r="O57" i="3" s="1"/>
  <c r="L59" i="3"/>
  <c r="I59" i="3"/>
  <c r="F59" i="3"/>
  <c r="C59" i="3"/>
  <c r="O58" i="3"/>
  <c r="L58" i="3"/>
  <c r="L57" i="3" s="1"/>
  <c r="I58" i="3"/>
  <c r="F58" i="3"/>
  <c r="F57" i="3" s="1"/>
  <c r="C57" i="3" s="1"/>
  <c r="N57" i="3"/>
  <c r="M57" i="3"/>
  <c r="K57" i="3"/>
  <c r="J57" i="3"/>
  <c r="I57" i="3"/>
  <c r="H57" i="3"/>
  <c r="G57" i="3"/>
  <c r="E57" i="3"/>
  <c r="D57" i="3"/>
  <c r="O56" i="3"/>
  <c r="L56" i="3"/>
  <c r="L54" i="3" s="1"/>
  <c r="L53" i="3" s="1"/>
  <c r="I56" i="3"/>
  <c r="F56" i="3"/>
  <c r="C56" i="3" s="1"/>
  <c r="O55" i="3"/>
  <c r="O54" i="3" s="1"/>
  <c r="L55" i="3"/>
  <c r="I55" i="3"/>
  <c r="I54" i="3" s="1"/>
  <c r="I53" i="3" s="1"/>
  <c r="I52" i="3" s="1"/>
  <c r="F55" i="3"/>
  <c r="C55" i="3"/>
  <c r="F54" i="3"/>
  <c r="F53" i="3" s="1"/>
  <c r="N53" i="3"/>
  <c r="M53" i="3"/>
  <c r="M52" i="3" s="1"/>
  <c r="K53" i="3"/>
  <c r="J53" i="3"/>
  <c r="H53" i="3"/>
  <c r="G53" i="3"/>
  <c r="E53" i="3"/>
  <c r="E52" i="3" s="1"/>
  <c r="E51" i="3" s="1"/>
  <c r="E50" i="3" s="1"/>
  <c r="D53" i="3"/>
  <c r="K52" i="3"/>
  <c r="H52" i="3"/>
  <c r="G52" i="3"/>
  <c r="D52" i="3"/>
  <c r="O46" i="3"/>
  <c r="C46" i="3"/>
  <c r="O45" i="3"/>
  <c r="C45" i="3"/>
  <c r="O44" i="3"/>
  <c r="N44" i="3"/>
  <c r="M44" i="3"/>
  <c r="C44" i="3"/>
  <c r="L43" i="3"/>
  <c r="I43" i="3"/>
  <c r="C43" i="3" s="1"/>
  <c r="F43" i="3"/>
  <c r="L42" i="3"/>
  <c r="K42" i="3"/>
  <c r="J42" i="3"/>
  <c r="H42" i="3"/>
  <c r="G42" i="3"/>
  <c r="F42" i="3"/>
  <c r="E42" i="3"/>
  <c r="D42" i="3"/>
  <c r="F41" i="3"/>
  <c r="C41" i="3" s="1"/>
  <c r="L40" i="3"/>
  <c r="C40" i="3"/>
  <c r="L39" i="3"/>
  <c r="C39" i="3" s="1"/>
  <c r="L38" i="3"/>
  <c r="C38" i="3"/>
  <c r="L37" i="3"/>
  <c r="C37" i="3" s="1"/>
  <c r="L36" i="3"/>
  <c r="C36" i="3" s="1"/>
  <c r="K36" i="3"/>
  <c r="J36" i="3"/>
  <c r="L35" i="3"/>
  <c r="C35" i="3"/>
  <c r="L34" i="3"/>
  <c r="C34" i="3" s="1"/>
  <c r="L33" i="3"/>
  <c r="C33" i="3" s="1"/>
  <c r="K33" i="3"/>
  <c r="J33" i="3"/>
  <c r="L32" i="3"/>
  <c r="L31" i="3" s="1"/>
  <c r="C32" i="3"/>
  <c r="K31" i="3"/>
  <c r="J31" i="3"/>
  <c r="L30" i="3"/>
  <c r="C30" i="3" s="1"/>
  <c r="L29" i="3"/>
  <c r="C29" i="3"/>
  <c r="L28" i="3"/>
  <c r="C28" i="3" s="1"/>
  <c r="L27" i="3"/>
  <c r="C27" i="3" s="1"/>
  <c r="K27" i="3"/>
  <c r="J27" i="3"/>
  <c r="K26" i="3"/>
  <c r="J26" i="3"/>
  <c r="F25" i="3"/>
  <c r="C25" i="3"/>
  <c r="I24" i="3"/>
  <c r="O23" i="3"/>
  <c r="L23" i="3"/>
  <c r="I23" i="3"/>
  <c r="F23" i="3"/>
  <c r="C23" i="3" s="1"/>
  <c r="O22" i="3"/>
  <c r="L22" i="3"/>
  <c r="L21" i="3" s="1"/>
  <c r="I22" i="3"/>
  <c r="F22" i="3"/>
  <c r="C22" i="3" s="1"/>
  <c r="O21" i="3"/>
  <c r="O287" i="3" s="1"/>
  <c r="O286" i="3" s="1"/>
  <c r="N21" i="3"/>
  <c r="N287" i="3" s="1"/>
  <c r="N286" i="3" s="1"/>
  <c r="M21" i="3"/>
  <c r="M287" i="3" s="1"/>
  <c r="M286" i="3" s="1"/>
  <c r="K21" i="3"/>
  <c r="K287" i="3" s="1"/>
  <c r="K286" i="3" s="1"/>
  <c r="J21" i="3"/>
  <c r="J287" i="3" s="1"/>
  <c r="J286" i="3" s="1"/>
  <c r="I21" i="3"/>
  <c r="I287" i="3" s="1"/>
  <c r="I286" i="3" s="1"/>
  <c r="H21" i="3"/>
  <c r="H287" i="3" s="1"/>
  <c r="H286" i="3" s="1"/>
  <c r="G21" i="3"/>
  <c r="G287" i="3" s="1"/>
  <c r="G286" i="3" s="1"/>
  <c r="F21" i="3"/>
  <c r="F287" i="3" s="1"/>
  <c r="E21" i="3"/>
  <c r="E287" i="3" s="1"/>
  <c r="E286" i="3" s="1"/>
  <c r="D21" i="3"/>
  <c r="D287" i="3" s="1"/>
  <c r="D286" i="3" s="1"/>
  <c r="O20" i="3"/>
  <c r="N20" i="3"/>
  <c r="M20" i="3"/>
  <c r="K20" i="3"/>
  <c r="J20" i="3"/>
  <c r="H20" i="3"/>
  <c r="G20" i="3"/>
  <c r="E20" i="3"/>
  <c r="G285" i="3" l="1"/>
  <c r="G49" i="3"/>
  <c r="E285" i="3"/>
  <c r="E49" i="3"/>
  <c r="O53" i="3"/>
  <c r="O52" i="3" s="1"/>
  <c r="O51" i="3" s="1"/>
  <c r="N74" i="3"/>
  <c r="C143" i="3"/>
  <c r="F164" i="3"/>
  <c r="C164" i="3" s="1"/>
  <c r="C165" i="3"/>
  <c r="C183" i="3"/>
  <c r="M186" i="3"/>
  <c r="I186" i="3"/>
  <c r="M194" i="3"/>
  <c r="M193" i="3" s="1"/>
  <c r="I203" i="3"/>
  <c r="I194" i="3" s="1"/>
  <c r="O203" i="3"/>
  <c r="O194" i="3" s="1"/>
  <c r="N51" i="3"/>
  <c r="N50" i="3" s="1"/>
  <c r="M51" i="3"/>
  <c r="M50" i="3" s="1"/>
  <c r="K74" i="3"/>
  <c r="K51" i="3" s="1"/>
  <c r="K50" i="3" s="1"/>
  <c r="J74" i="3"/>
  <c r="J51" i="3" s="1"/>
  <c r="J50" i="3" s="1"/>
  <c r="C94" i="3"/>
  <c r="F121" i="3"/>
  <c r="C121" i="3" s="1"/>
  <c r="C127" i="3"/>
  <c r="I129" i="3"/>
  <c r="C159" i="3"/>
  <c r="I173" i="3"/>
  <c r="I172" i="3" s="1"/>
  <c r="F203" i="3"/>
  <c r="L287" i="3"/>
  <c r="L286" i="3" s="1"/>
  <c r="C21" i="3"/>
  <c r="L20" i="3"/>
  <c r="C76" i="3"/>
  <c r="D51" i="3"/>
  <c r="D50" i="3" s="1"/>
  <c r="C191" i="3"/>
  <c r="C215" i="3"/>
  <c r="L26" i="3"/>
  <c r="C26" i="3" s="1"/>
  <c r="C31" i="3"/>
  <c r="C53" i="3"/>
  <c r="H194" i="3"/>
  <c r="H193" i="3" s="1"/>
  <c r="H50" i="3" s="1"/>
  <c r="F195" i="3"/>
  <c r="C197" i="3"/>
  <c r="I42" i="3"/>
  <c r="F66" i="3"/>
  <c r="C66" i="3" s="1"/>
  <c r="L68" i="3"/>
  <c r="L66" i="3" s="1"/>
  <c r="L52" i="3" s="1"/>
  <c r="C69" i="3"/>
  <c r="C77" i="3"/>
  <c r="I79" i="3"/>
  <c r="C79" i="3" s="1"/>
  <c r="I83" i="3"/>
  <c r="I82" i="3" s="1"/>
  <c r="C89" i="3"/>
  <c r="C97" i="3"/>
  <c r="F102" i="3"/>
  <c r="C102" i="3" s="1"/>
  <c r="C105" i="3"/>
  <c r="I111" i="3"/>
  <c r="L258" i="3"/>
  <c r="D284" i="3"/>
  <c r="F287" i="4"/>
  <c r="C21" i="4"/>
  <c r="F20" i="4"/>
  <c r="I53" i="4"/>
  <c r="C54" i="4"/>
  <c r="I82" i="4"/>
  <c r="D285" i="4"/>
  <c r="D49" i="4"/>
  <c r="H50" i="4"/>
  <c r="E49" i="4"/>
  <c r="E285" i="4"/>
  <c r="K285" i="4"/>
  <c r="K49" i="4"/>
  <c r="N49" i="4"/>
  <c r="N285" i="4"/>
  <c r="O258" i="4"/>
  <c r="C271" i="4"/>
  <c r="I269" i="4"/>
  <c r="G284" i="4"/>
  <c r="K284" i="4"/>
  <c r="D51" i="5"/>
  <c r="D50" i="5" s="1"/>
  <c r="J51" i="5"/>
  <c r="J50" i="5" s="1"/>
  <c r="I75" i="5"/>
  <c r="C76" i="5"/>
  <c r="F82" i="5"/>
  <c r="C94" i="5"/>
  <c r="C102" i="5"/>
  <c r="O82" i="5"/>
  <c r="O74" i="5" s="1"/>
  <c r="C127" i="5"/>
  <c r="O129" i="5"/>
  <c r="C135" i="5"/>
  <c r="C165" i="5"/>
  <c r="F173" i="5"/>
  <c r="C174" i="5"/>
  <c r="F186" i="5"/>
  <c r="C186" i="5" s="1"/>
  <c r="C190" i="5"/>
  <c r="O203" i="5"/>
  <c r="G284" i="5"/>
  <c r="K284" i="5"/>
  <c r="O287" i="6"/>
  <c r="O286" i="6" s="1"/>
  <c r="O20" i="6"/>
  <c r="C44" i="6"/>
  <c r="G49" i="6"/>
  <c r="G24" i="6"/>
  <c r="G285" i="6" s="1"/>
  <c r="K51" i="6"/>
  <c r="K50" i="6" s="1"/>
  <c r="L53" i="6"/>
  <c r="N51" i="6"/>
  <c r="N50" i="6" s="1"/>
  <c r="O74" i="6"/>
  <c r="C94" i="6"/>
  <c r="C115" i="6"/>
  <c r="O129" i="6"/>
  <c r="C174" i="6"/>
  <c r="I173" i="6"/>
  <c r="E193" i="6"/>
  <c r="J193" i="6"/>
  <c r="C197" i="6"/>
  <c r="O193" i="6"/>
  <c r="F230" i="6"/>
  <c r="C232" i="6"/>
  <c r="C237" i="6"/>
  <c r="L258" i="6"/>
  <c r="H284" i="6"/>
  <c r="C54" i="3"/>
  <c r="C58" i="3"/>
  <c r="F75" i="3"/>
  <c r="F83" i="3"/>
  <c r="F111" i="3"/>
  <c r="F115" i="3"/>
  <c r="C122" i="3"/>
  <c r="F130" i="3"/>
  <c r="C141" i="3"/>
  <c r="F150" i="3"/>
  <c r="F174" i="3"/>
  <c r="F178" i="3"/>
  <c r="F190" i="3"/>
  <c r="C190" i="3" s="1"/>
  <c r="L204" i="3"/>
  <c r="L203" i="3" s="1"/>
  <c r="L194" i="3" s="1"/>
  <c r="L193" i="3" s="1"/>
  <c r="C205" i="3"/>
  <c r="L229" i="3"/>
  <c r="E284" i="3"/>
  <c r="M284" i="3"/>
  <c r="L26" i="4"/>
  <c r="C27" i="4"/>
  <c r="L51" i="4"/>
  <c r="C135" i="4"/>
  <c r="F173" i="4"/>
  <c r="C174" i="4"/>
  <c r="G285" i="4"/>
  <c r="G49" i="4"/>
  <c r="L230" i="4"/>
  <c r="L229" i="4" s="1"/>
  <c r="L284" i="4" s="1"/>
  <c r="C232" i="4"/>
  <c r="O230" i="4"/>
  <c r="O229" i="4" s="1"/>
  <c r="D284" i="4"/>
  <c r="H284" i="4"/>
  <c r="E285" i="5"/>
  <c r="E49" i="5"/>
  <c r="O52" i="5"/>
  <c r="K285" i="5"/>
  <c r="K49" i="5"/>
  <c r="N74" i="5"/>
  <c r="F129" i="5"/>
  <c r="C129" i="5" s="1"/>
  <c r="C130" i="5"/>
  <c r="I129" i="5"/>
  <c r="L194" i="5"/>
  <c r="I203" i="5"/>
  <c r="I194" i="5" s="1"/>
  <c r="I193" i="5" s="1"/>
  <c r="C226" i="5"/>
  <c r="F230" i="5"/>
  <c r="C232" i="5"/>
  <c r="D284" i="5"/>
  <c r="H284" i="5"/>
  <c r="H285" i="6"/>
  <c r="H49" i="6"/>
  <c r="O53" i="6"/>
  <c r="O52" i="6" s="1"/>
  <c r="O51" i="6" s="1"/>
  <c r="O50" i="6" s="1"/>
  <c r="O49" i="6" s="1"/>
  <c r="M285" i="6"/>
  <c r="M49" i="6"/>
  <c r="J51" i="6"/>
  <c r="J50" i="6" s="1"/>
  <c r="C130" i="6"/>
  <c r="I129" i="6"/>
  <c r="L173" i="6"/>
  <c r="L172" i="6" s="1"/>
  <c r="C204" i="6"/>
  <c r="C251" i="6"/>
  <c r="C263" i="6"/>
  <c r="K284" i="6"/>
  <c r="D284" i="6"/>
  <c r="F286" i="3"/>
  <c r="C286" i="3" s="1"/>
  <c r="C287" i="3"/>
  <c r="J284" i="3"/>
  <c r="N284" i="3"/>
  <c r="C76" i="4"/>
  <c r="O75" i="4"/>
  <c r="C140" i="4"/>
  <c r="I129" i="4"/>
  <c r="O193" i="4"/>
  <c r="O20" i="5"/>
  <c r="O287" i="5"/>
  <c r="O286" i="5" s="1"/>
  <c r="C42" i="5"/>
  <c r="I20" i="5"/>
  <c r="M285" i="5"/>
  <c r="M49" i="5"/>
  <c r="F53" i="5"/>
  <c r="C54" i="5"/>
  <c r="G285" i="5"/>
  <c r="G49" i="5"/>
  <c r="C68" i="5"/>
  <c r="I66" i="5"/>
  <c r="I82" i="5"/>
  <c r="C83" i="5"/>
  <c r="C88" i="5"/>
  <c r="L82" i="5"/>
  <c r="L74" i="5" s="1"/>
  <c r="L51" i="5" s="1"/>
  <c r="C251" i="5"/>
  <c r="L250" i="5"/>
  <c r="C250" i="5" s="1"/>
  <c r="C269" i="5"/>
  <c r="C271" i="5"/>
  <c r="I269" i="5"/>
  <c r="I268" i="5" s="1"/>
  <c r="C268" i="5" s="1"/>
  <c r="E284" i="5"/>
  <c r="M284" i="5"/>
  <c r="L287" i="6"/>
  <c r="L20" i="6"/>
  <c r="C54" i="6"/>
  <c r="F53" i="6"/>
  <c r="C88" i="6"/>
  <c r="E50" i="6"/>
  <c r="C178" i="6"/>
  <c r="G284" i="6"/>
  <c r="I269" i="6"/>
  <c r="I268" i="6" s="1"/>
  <c r="E284" i="6"/>
  <c r="O284" i="6"/>
  <c r="L79" i="3"/>
  <c r="L75" i="3" s="1"/>
  <c r="L83" i="3"/>
  <c r="L111" i="3"/>
  <c r="L115" i="3"/>
  <c r="L130" i="3"/>
  <c r="L150" i="3"/>
  <c r="L174" i="3"/>
  <c r="L173" i="3" s="1"/>
  <c r="L172" i="3" s="1"/>
  <c r="L178" i="3"/>
  <c r="G284" i="3"/>
  <c r="K284" i="3"/>
  <c r="O20" i="4"/>
  <c r="O287" i="4"/>
  <c r="O286" i="4" s="1"/>
  <c r="O82" i="4"/>
  <c r="C102" i="4"/>
  <c r="C204" i="4"/>
  <c r="L203" i="4"/>
  <c r="L194" i="4" s="1"/>
  <c r="L193" i="4" s="1"/>
  <c r="C250" i="4"/>
  <c r="I52" i="5"/>
  <c r="H285" i="5"/>
  <c r="H49" i="5"/>
  <c r="C66" i="5"/>
  <c r="N51" i="5"/>
  <c r="N50" i="5" s="1"/>
  <c r="F74" i="5"/>
  <c r="C75" i="5"/>
  <c r="O195" i="5"/>
  <c r="O194" i="5" s="1"/>
  <c r="O193" i="5" s="1"/>
  <c r="L230" i="5"/>
  <c r="L229" i="5" s="1"/>
  <c r="L284" i="5" s="1"/>
  <c r="I258" i="5"/>
  <c r="I229" i="5" s="1"/>
  <c r="C259" i="5"/>
  <c r="J284" i="5"/>
  <c r="N284" i="5"/>
  <c r="C27" i="6"/>
  <c r="L26" i="6"/>
  <c r="C26" i="6" s="1"/>
  <c r="D49" i="6"/>
  <c r="D24" i="6"/>
  <c r="D285" i="6" s="1"/>
  <c r="I193" i="6"/>
  <c r="C245" i="6"/>
  <c r="C259" i="6"/>
  <c r="C281" i="6"/>
  <c r="C22" i="4"/>
  <c r="C28" i="4"/>
  <c r="C45" i="4"/>
  <c r="C141" i="4"/>
  <c r="F150" i="4"/>
  <c r="C150" i="4" s="1"/>
  <c r="I215" i="4"/>
  <c r="I203" i="4" s="1"/>
  <c r="I194" i="4" s="1"/>
  <c r="F226" i="4"/>
  <c r="C233" i="4"/>
  <c r="F234" i="4"/>
  <c r="C234" i="4" s="1"/>
  <c r="I259" i="4"/>
  <c r="C259" i="4" s="1"/>
  <c r="I263" i="4"/>
  <c r="C263" i="4" s="1"/>
  <c r="L31" i="5"/>
  <c r="F287" i="5"/>
  <c r="C21" i="6"/>
  <c r="F66" i="6"/>
  <c r="C66" i="6" s="1"/>
  <c r="L68" i="6"/>
  <c r="L66" i="6" s="1"/>
  <c r="C69" i="6"/>
  <c r="C77" i="6"/>
  <c r="I79" i="6"/>
  <c r="I83" i="6"/>
  <c r="I82" i="6" s="1"/>
  <c r="C89" i="6"/>
  <c r="C112" i="6"/>
  <c r="C131" i="6"/>
  <c r="C151" i="6"/>
  <c r="I165" i="6"/>
  <c r="I164" i="6" s="1"/>
  <c r="C179" i="6"/>
  <c r="I184" i="6"/>
  <c r="I183" i="6" s="1"/>
  <c r="C183" i="6" s="1"/>
  <c r="I187" i="6"/>
  <c r="C205" i="6"/>
  <c r="F269" i="6"/>
  <c r="E51" i="7"/>
  <c r="E50" i="7" s="1"/>
  <c r="C94" i="7"/>
  <c r="C165" i="7"/>
  <c r="K193" i="7"/>
  <c r="C215" i="7"/>
  <c r="O203" i="7"/>
  <c r="J284" i="7"/>
  <c r="N284" i="7"/>
  <c r="M51" i="8"/>
  <c r="M50" i="8" s="1"/>
  <c r="E74" i="8"/>
  <c r="C79" i="8"/>
  <c r="C121" i="8"/>
  <c r="O129" i="8"/>
  <c r="C150" i="8"/>
  <c r="C178" i="8"/>
  <c r="F186" i="8"/>
  <c r="C186" i="8" s="1"/>
  <c r="C187" i="8"/>
  <c r="F190" i="8"/>
  <c r="C190" i="8" s="1"/>
  <c r="C191" i="8"/>
  <c r="E193" i="8"/>
  <c r="D194" i="8"/>
  <c r="H193" i="8"/>
  <c r="H229" i="8"/>
  <c r="C232" i="8"/>
  <c r="F251" i="3"/>
  <c r="F259" i="3"/>
  <c r="F263" i="3"/>
  <c r="C263" i="3" s="1"/>
  <c r="F79" i="4"/>
  <c r="F83" i="4"/>
  <c r="F111" i="4"/>
  <c r="C111" i="4" s="1"/>
  <c r="F115" i="4"/>
  <c r="C115" i="4" s="1"/>
  <c r="C238" i="4"/>
  <c r="C55" i="5"/>
  <c r="C67" i="5"/>
  <c r="C95" i="5"/>
  <c r="C103" i="5"/>
  <c r="C131" i="5"/>
  <c r="C175" i="5"/>
  <c r="C179" i="5"/>
  <c r="C191" i="5"/>
  <c r="C195" i="5"/>
  <c r="F204" i="5"/>
  <c r="E20" i="6"/>
  <c r="M20" i="6"/>
  <c r="C58" i="6"/>
  <c r="F75" i="6"/>
  <c r="F83" i="6"/>
  <c r="F102" i="6"/>
  <c r="C128" i="6"/>
  <c r="F129" i="6"/>
  <c r="L135" i="6"/>
  <c r="C135" i="6" s="1"/>
  <c r="C136" i="6"/>
  <c r="L143" i="6"/>
  <c r="C143" i="6" s="1"/>
  <c r="C144" i="6"/>
  <c r="C160" i="6"/>
  <c r="F165" i="6"/>
  <c r="F173" i="6"/>
  <c r="C184" i="6"/>
  <c r="C198" i="6"/>
  <c r="F203" i="6"/>
  <c r="F215" i="6"/>
  <c r="C233" i="6"/>
  <c r="F250" i="6"/>
  <c r="C250" i="6" s="1"/>
  <c r="F258" i="6"/>
  <c r="C258" i="6" s="1"/>
  <c r="C282" i="6"/>
  <c r="L287" i="7"/>
  <c r="L286" i="7" s="1"/>
  <c r="D51" i="7"/>
  <c r="D50" i="7" s="1"/>
  <c r="C68" i="7"/>
  <c r="L66" i="7"/>
  <c r="C66" i="7" s="1"/>
  <c r="C88" i="7"/>
  <c r="O129" i="7"/>
  <c r="F173" i="7"/>
  <c r="C174" i="7"/>
  <c r="F186" i="7"/>
  <c r="C186" i="7" s="1"/>
  <c r="C187" i="7"/>
  <c r="F190" i="7"/>
  <c r="C190" i="7" s="1"/>
  <c r="C191" i="7"/>
  <c r="C197" i="7"/>
  <c r="L195" i="7"/>
  <c r="L194" i="7" s="1"/>
  <c r="C232" i="7"/>
  <c r="L230" i="7"/>
  <c r="L229" i="7" s="1"/>
  <c r="O230" i="7"/>
  <c r="O229" i="7" s="1"/>
  <c r="O284" i="7" s="1"/>
  <c r="I250" i="7"/>
  <c r="C251" i="7"/>
  <c r="G284" i="7"/>
  <c r="K284" i="7"/>
  <c r="C21" i="8"/>
  <c r="O287" i="8"/>
  <c r="G285" i="8"/>
  <c r="G49" i="8"/>
  <c r="F75" i="8"/>
  <c r="C76" i="8"/>
  <c r="O74" i="8"/>
  <c r="O82" i="8"/>
  <c r="K74" i="8"/>
  <c r="K51" i="8" s="1"/>
  <c r="K50" i="8" s="1"/>
  <c r="O173" i="8"/>
  <c r="O172" i="8" s="1"/>
  <c r="O194" i="8"/>
  <c r="D229" i="8"/>
  <c r="O258" i="8"/>
  <c r="F88" i="4"/>
  <c r="C88" i="4" s="1"/>
  <c r="C128" i="5"/>
  <c r="C136" i="5"/>
  <c r="C160" i="5"/>
  <c r="C184" i="5"/>
  <c r="C196" i="5"/>
  <c r="C260" i="5"/>
  <c r="C264" i="5"/>
  <c r="C272" i="5"/>
  <c r="M284" i="6"/>
  <c r="J285" i="7"/>
  <c r="J49" i="7"/>
  <c r="L52" i="7"/>
  <c r="O74" i="7"/>
  <c r="O51" i="7" s="1"/>
  <c r="O50" i="7" s="1"/>
  <c r="F129" i="7"/>
  <c r="O194" i="7"/>
  <c r="O193" i="7" s="1"/>
  <c r="F230" i="7"/>
  <c r="C234" i="7"/>
  <c r="D284" i="7"/>
  <c r="H284" i="7"/>
  <c r="H50" i="8"/>
  <c r="F66" i="8"/>
  <c r="C66" i="8" s="1"/>
  <c r="C68" i="8"/>
  <c r="N285" i="8"/>
  <c r="N49" i="8"/>
  <c r="F269" i="3"/>
  <c r="L288" i="5"/>
  <c r="C288" i="5" s="1"/>
  <c r="F287" i="6"/>
  <c r="L79" i="6"/>
  <c r="L75" i="6" s="1"/>
  <c r="L83" i="6"/>
  <c r="L102" i="6"/>
  <c r="L165" i="6"/>
  <c r="L164" i="6" s="1"/>
  <c r="L187" i="6"/>
  <c r="L191" i="6"/>
  <c r="L195" i="6"/>
  <c r="C195" i="6" s="1"/>
  <c r="L215" i="6"/>
  <c r="L203" i="6" s="1"/>
  <c r="L226" i="6"/>
  <c r="C226" i="6" s="1"/>
  <c r="L234" i="6"/>
  <c r="C234" i="6" s="1"/>
  <c r="L271" i="6"/>
  <c r="L269" i="6" s="1"/>
  <c r="L268" i="6" s="1"/>
  <c r="L275" i="6"/>
  <c r="C275" i="6" s="1"/>
  <c r="L279" i="6"/>
  <c r="C279" i="6" s="1"/>
  <c r="J284" i="6"/>
  <c r="N284" i="6"/>
  <c r="O287" i="7"/>
  <c r="O286" i="7" s="1"/>
  <c r="N285" i="7"/>
  <c r="N49" i="7"/>
  <c r="M285" i="7"/>
  <c r="M49" i="7"/>
  <c r="H285" i="7"/>
  <c r="H49" i="7"/>
  <c r="G285" i="7"/>
  <c r="G49" i="7"/>
  <c r="K50" i="7"/>
  <c r="F53" i="7"/>
  <c r="C54" i="7"/>
  <c r="C102" i="7"/>
  <c r="C150" i="7"/>
  <c r="C164" i="7"/>
  <c r="C245" i="7"/>
  <c r="E284" i="7"/>
  <c r="M284" i="7"/>
  <c r="O52" i="8"/>
  <c r="O51" i="8" s="1"/>
  <c r="C131" i="8"/>
  <c r="L130" i="8"/>
  <c r="C140" i="8"/>
  <c r="E186" i="8"/>
  <c r="E51" i="8" s="1"/>
  <c r="E50" i="8" s="1"/>
  <c r="F203" i="8"/>
  <c r="F194" i="8" s="1"/>
  <c r="C204" i="8"/>
  <c r="O229" i="8"/>
  <c r="F250" i="8"/>
  <c r="F111" i="7"/>
  <c r="F115" i="7"/>
  <c r="L121" i="7"/>
  <c r="C121" i="7" s="1"/>
  <c r="C122" i="7"/>
  <c r="I140" i="7"/>
  <c r="C140" i="7" s="1"/>
  <c r="F203" i="7"/>
  <c r="I204" i="7"/>
  <c r="I203" i="7" s="1"/>
  <c r="I194" i="7" s="1"/>
  <c r="C246" i="7"/>
  <c r="F287" i="7"/>
  <c r="I288" i="7"/>
  <c r="C288" i="7" s="1"/>
  <c r="L27" i="8"/>
  <c r="L33" i="8"/>
  <c r="C33" i="8" s="1"/>
  <c r="L36" i="8"/>
  <c r="C36" i="8" s="1"/>
  <c r="O44" i="8"/>
  <c r="C44" i="8" s="1"/>
  <c r="I54" i="8"/>
  <c r="F57" i="8"/>
  <c r="I102" i="8"/>
  <c r="I82" i="8" s="1"/>
  <c r="I74" i="8" s="1"/>
  <c r="C112" i="8"/>
  <c r="C116" i="8"/>
  <c r="C124" i="8"/>
  <c r="C128" i="8"/>
  <c r="I165" i="8"/>
  <c r="I164" i="8" s="1"/>
  <c r="I197" i="8"/>
  <c r="L269" i="8"/>
  <c r="L268" i="8" s="1"/>
  <c r="D284" i="8"/>
  <c r="M284" i="8"/>
  <c r="E49" i="9"/>
  <c r="E285" i="9"/>
  <c r="H285" i="9"/>
  <c r="H49" i="9"/>
  <c r="G285" i="9"/>
  <c r="G49" i="9"/>
  <c r="C68" i="9"/>
  <c r="L66" i="9"/>
  <c r="L52" i="9" s="1"/>
  <c r="C88" i="9"/>
  <c r="L82" i="9"/>
  <c r="C150" i="9"/>
  <c r="C194" i="9"/>
  <c r="G284" i="9"/>
  <c r="K284" i="9"/>
  <c r="C287" i="10"/>
  <c r="C54" i="10"/>
  <c r="L53" i="10"/>
  <c r="C83" i="10"/>
  <c r="F102" i="10"/>
  <c r="C102" i="10" s="1"/>
  <c r="C103" i="10"/>
  <c r="F173" i="10"/>
  <c r="C174" i="10"/>
  <c r="C191" i="10"/>
  <c r="D193" i="10"/>
  <c r="G193" i="10"/>
  <c r="G50" i="10" s="1"/>
  <c r="C268" i="10"/>
  <c r="C281" i="10"/>
  <c r="O287" i="11"/>
  <c r="O20" i="11"/>
  <c r="I52" i="11"/>
  <c r="F53" i="11"/>
  <c r="C54" i="11"/>
  <c r="C66" i="11"/>
  <c r="K74" i="11"/>
  <c r="J74" i="11"/>
  <c r="L288" i="6"/>
  <c r="C55" i="7"/>
  <c r="C227" i="7"/>
  <c r="E20" i="8"/>
  <c r="I20" i="8"/>
  <c r="M20" i="8"/>
  <c r="C22" i="8"/>
  <c r="C69" i="8"/>
  <c r="C77" i="8"/>
  <c r="L88" i="8"/>
  <c r="L82" i="8" s="1"/>
  <c r="C89" i="8"/>
  <c r="F94" i="8"/>
  <c r="F82" i="8" s="1"/>
  <c r="C82" i="8" s="1"/>
  <c r="F102" i="8"/>
  <c r="F130" i="8"/>
  <c r="J130" i="8"/>
  <c r="J129" i="8" s="1"/>
  <c r="J74" i="8" s="1"/>
  <c r="L135" i="8"/>
  <c r="C135" i="8" s="1"/>
  <c r="C136" i="8"/>
  <c r="L143" i="8"/>
  <c r="C143" i="8" s="1"/>
  <c r="C144" i="8"/>
  <c r="C160" i="8"/>
  <c r="F165" i="8"/>
  <c r="F173" i="8"/>
  <c r="C184" i="8"/>
  <c r="C188" i="8"/>
  <c r="C192" i="8"/>
  <c r="C196" i="8"/>
  <c r="L215" i="8"/>
  <c r="C215" i="8" s="1"/>
  <c r="C216" i="8"/>
  <c r="F237" i="8"/>
  <c r="F230" i="8" s="1"/>
  <c r="F245" i="8"/>
  <c r="L251" i="8"/>
  <c r="L250" i="8" s="1"/>
  <c r="C252" i="8"/>
  <c r="L259" i="8"/>
  <c r="L258" i="8" s="1"/>
  <c r="C260" i="8"/>
  <c r="I263" i="8"/>
  <c r="I258" i="8" s="1"/>
  <c r="I229" i="8" s="1"/>
  <c r="F263" i="8"/>
  <c r="E284" i="8"/>
  <c r="C288" i="8"/>
  <c r="O286" i="8"/>
  <c r="M50" i="9"/>
  <c r="C83" i="9"/>
  <c r="O82" i="9"/>
  <c r="O74" i="9" s="1"/>
  <c r="C111" i="9"/>
  <c r="C115" i="9"/>
  <c r="C129" i="9"/>
  <c r="C174" i="9"/>
  <c r="L173" i="9"/>
  <c r="I230" i="9"/>
  <c r="I229" i="9" s="1"/>
  <c r="C237" i="9"/>
  <c r="D284" i="9"/>
  <c r="H284" i="9"/>
  <c r="I75" i="10"/>
  <c r="C76" i="10"/>
  <c r="C130" i="10"/>
  <c r="C143" i="10"/>
  <c r="L129" i="10"/>
  <c r="J285" i="10"/>
  <c r="J49" i="10"/>
  <c r="N285" i="10"/>
  <c r="N49" i="10"/>
  <c r="C232" i="10"/>
  <c r="F287" i="11"/>
  <c r="C287" i="11" s="1"/>
  <c r="F20" i="11"/>
  <c r="C21" i="11"/>
  <c r="C76" i="11"/>
  <c r="O82" i="11"/>
  <c r="C88" i="11"/>
  <c r="I288" i="6"/>
  <c r="C288" i="6" s="1"/>
  <c r="L27" i="7"/>
  <c r="L33" i="7"/>
  <c r="C33" i="7" s="1"/>
  <c r="L36" i="7"/>
  <c r="C36" i="7" s="1"/>
  <c r="O44" i="7"/>
  <c r="C44" i="7" s="1"/>
  <c r="L111" i="7"/>
  <c r="L82" i="7" s="1"/>
  <c r="L115" i="7"/>
  <c r="L127" i="7"/>
  <c r="C127" i="7" s="1"/>
  <c r="I130" i="7"/>
  <c r="L135" i="7"/>
  <c r="L129" i="7" s="1"/>
  <c r="L143" i="7"/>
  <c r="C252" i="7"/>
  <c r="G284" i="8"/>
  <c r="K284" i="8"/>
  <c r="O284" i="8"/>
  <c r="O20" i="9"/>
  <c r="O287" i="9"/>
  <c r="O286" i="9" s="1"/>
  <c r="D285" i="9"/>
  <c r="D49" i="9"/>
  <c r="K285" i="9"/>
  <c r="K49" i="9"/>
  <c r="J49" i="9"/>
  <c r="J285" i="9"/>
  <c r="N49" i="9"/>
  <c r="N285" i="9"/>
  <c r="I164" i="9"/>
  <c r="C164" i="9" s="1"/>
  <c r="C165" i="9"/>
  <c r="C251" i="9"/>
  <c r="L250" i="9"/>
  <c r="C250" i="9" s="1"/>
  <c r="I284" i="9"/>
  <c r="F20" i="10"/>
  <c r="L74" i="10"/>
  <c r="C111" i="10"/>
  <c r="L82" i="10"/>
  <c r="D50" i="10"/>
  <c r="H49" i="10"/>
  <c r="H285" i="10"/>
  <c r="E285" i="10"/>
  <c r="E49" i="10"/>
  <c r="D284" i="10"/>
  <c r="H284" i="10"/>
  <c r="L26" i="11"/>
  <c r="C31" i="11"/>
  <c r="K51" i="11"/>
  <c r="K50" i="11" s="1"/>
  <c r="O74" i="11"/>
  <c r="O51" i="11" s="1"/>
  <c r="O50" i="11" s="1"/>
  <c r="I20" i="7"/>
  <c r="M20" i="7"/>
  <c r="I111" i="7"/>
  <c r="I82" i="7" s="1"/>
  <c r="I115" i="7"/>
  <c r="I135" i="7"/>
  <c r="C135" i="7" s="1"/>
  <c r="I143" i="7"/>
  <c r="C143" i="7" s="1"/>
  <c r="I159" i="7"/>
  <c r="C159" i="7" s="1"/>
  <c r="I183" i="7"/>
  <c r="C183" i="7" s="1"/>
  <c r="L94" i="8"/>
  <c r="L102" i="8"/>
  <c r="L165" i="8"/>
  <c r="L164" i="8" s="1"/>
  <c r="L197" i="8"/>
  <c r="L195" i="8" s="1"/>
  <c r="L237" i="8"/>
  <c r="L230" i="8" s="1"/>
  <c r="L229" i="8" s="1"/>
  <c r="L245" i="8"/>
  <c r="N284" i="8"/>
  <c r="H284" i="8"/>
  <c r="F287" i="9"/>
  <c r="C21" i="9"/>
  <c r="F20" i="9"/>
  <c r="L26" i="9"/>
  <c r="C26" i="9" s="1"/>
  <c r="C27" i="9"/>
  <c r="C53" i="9"/>
  <c r="C76" i="9"/>
  <c r="L75" i="9"/>
  <c r="I82" i="9"/>
  <c r="I74" i="9" s="1"/>
  <c r="I51" i="9" s="1"/>
  <c r="C121" i="9"/>
  <c r="C190" i="9"/>
  <c r="O186" i="9"/>
  <c r="C186" i="9" s="1"/>
  <c r="C259" i="9"/>
  <c r="L258" i="9"/>
  <c r="C258" i="9" s="1"/>
  <c r="J284" i="9"/>
  <c r="N284" i="9"/>
  <c r="C27" i="10"/>
  <c r="L26" i="10"/>
  <c r="C79" i="10"/>
  <c r="O75" i="10"/>
  <c r="O129" i="10"/>
  <c r="C190" i="10"/>
  <c r="M285" i="10"/>
  <c r="M49" i="10"/>
  <c r="O194" i="10"/>
  <c r="O193" i="10" s="1"/>
  <c r="K193" i="10"/>
  <c r="K50" i="10" s="1"/>
  <c r="C237" i="10"/>
  <c r="E284" i="10"/>
  <c r="J284" i="10"/>
  <c r="N284" i="10"/>
  <c r="O286" i="10"/>
  <c r="G51" i="11"/>
  <c r="I82" i="11"/>
  <c r="I74" i="11" s="1"/>
  <c r="C94" i="11"/>
  <c r="F66" i="9"/>
  <c r="C66" i="9" s="1"/>
  <c r="F102" i="9"/>
  <c r="C122" i="10"/>
  <c r="I140" i="10"/>
  <c r="C140" i="10" s="1"/>
  <c r="F159" i="10"/>
  <c r="F195" i="10"/>
  <c r="C198" i="10"/>
  <c r="F215" i="10"/>
  <c r="C215" i="10" s="1"/>
  <c r="F230" i="10"/>
  <c r="I251" i="10"/>
  <c r="I250" i="10" s="1"/>
  <c r="I229" i="10" s="1"/>
  <c r="I259" i="10"/>
  <c r="I258" i="10" s="1"/>
  <c r="C282" i="10"/>
  <c r="I42" i="11"/>
  <c r="C42" i="11" s="1"/>
  <c r="C69" i="11"/>
  <c r="C125" i="11"/>
  <c r="C143" i="11"/>
  <c r="J186" i="11"/>
  <c r="J51" i="11" s="1"/>
  <c r="J50" i="11" s="1"/>
  <c r="N186" i="11"/>
  <c r="N51" i="11" s="1"/>
  <c r="N50" i="11" s="1"/>
  <c r="O186" i="11"/>
  <c r="D193" i="11"/>
  <c r="D50" i="11" s="1"/>
  <c r="H193" i="11"/>
  <c r="H50" i="11" s="1"/>
  <c r="I203" i="11"/>
  <c r="K284" i="11"/>
  <c r="O230" i="11"/>
  <c r="O229" i="11" s="1"/>
  <c r="C245" i="11"/>
  <c r="C251" i="11"/>
  <c r="C259" i="11"/>
  <c r="I258" i="11"/>
  <c r="D284" i="11"/>
  <c r="H284" i="11"/>
  <c r="C279" i="11"/>
  <c r="N284" i="11"/>
  <c r="O286" i="11"/>
  <c r="C42" i="12"/>
  <c r="D52" i="12"/>
  <c r="I53" i="12"/>
  <c r="I52" i="12" s="1"/>
  <c r="N51" i="12"/>
  <c r="N50" i="12" s="1"/>
  <c r="I75" i="12"/>
  <c r="C83" i="12"/>
  <c r="C115" i="12"/>
  <c r="C183" i="12"/>
  <c r="F186" i="12"/>
  <c r="C186" i="12" s="1"/>
  <c r="C187" i="12"/>
  <c r="F190" i="12"/>
  <c r="C190" i="12" s="1"/>
  <c r="C191" i="12"/>
  <c r="E193" i="12"/>
  <c r="H193" i="12"/>
  <c r="J194" i="12"/>
  <c r="J193" i="12" s="1"/>
  <c r="D229" i="12"/>
  <c r="C234" i="12"/>
  <c r="F250" i="12"/>
  <c r="C250" i="12" s="1"/>
  <c r="C251" i="12"/>
  <c r="I258" i="12"/>
  <c r="G284" i="12"/>
  <c r="L26" i="13"/>
  <c r="C26" i="13" s="1"/>
  <c r="C31" i="13"/>
  <c r="F269" i="8"/>
  <c r="C272" i="8"/>
  <c r="F281" i="8"/>
  <c r="C54" i="9"/>
  <c r="C166" i="9"/>
  <c r="C198" i="9"/>
  <c r="D287" i="9"/>
  <c r="D286" i="9" s="1"/>
  <c r="H287" i="9"/>
  <c r="H286" i="9" s="1"/>
  <c r="L287" i="9"/>
  <c r="L286" i="9" s="1"/>
  <c r="C84" i="10"/>
  <c r="C175" i="10"/>
  <c r="C179" i="10"/>
  <c r="L186" i="10"/>
  <c r="C186" i="10" s="1"/>
  <c r="F204" i="10"/>
  <c r="C238" i="10"/>
  <c r="C246" i="10"/>
  <c r="F251" i="10"/>
  <c r="F259" i="10"/>
  <c r="F263" i="10"/>
  <c r="F288" i="10"/>
  <c r="C295" i="10"/>
  <c r="E20" i="11"/>
  <c r="I20" i="11"/>
  <c r="M20" i="11"/>
  <c r="C22" i="11"/>
  <c r="L57" i="11"/>
  <c r="L53" i="11" s="1"/>
  <c r="L52" i="11" s="1"/>
  <c r="C58" i="11"/>
  <c r="F75" i="11"/>
  <c r="F83" i="11"/>
  <c r="F111" i="11"/>
  <c r="F115" i="11"/>
  <c r="L121" i="11"/>
  <c r="C121" i="11" s="1"/>
  <c r="C122" i="11"/>
  <c r="L173" i="11"/>
  <c r="L172" i="11" s="1"/>
  <c r="C187" i="11"/>
  <c r="I194" i="11"/>
  <c r="E193" i="11"/>
  <c r="E50" i="11" s="1"/>
  <c r="F203" i="11"/>
  <c r="C204" i="11"/>
  <c r="F230" i="11"/>
  <c r="C232" i="11"/>
  <c r="C237" i="11"/>
  <c r="L258" i="11"/>
  <c r="O268" i="11"/>
  <c r="E284" i="11"/>
  <c r="J284" i="11"/>
  <c r="J51" i="12"/>
  <c r="J50" i="12" s="1"/>
  <c r="J49" i="12" s="1"/>
  <c r="D74" i="12"/>
  <c r="I82" i="12"/>
  <c r="O173" i="12"/>
  <c r="O172" i="12" s="1"/>
  <c r="C197" i="12"/>
  <c r="K194" i="12"/>
  <c r="K193" i="12" s="1"/>
  <c r="C263" i="12"/>
  <c r="D284" i="12"/>
  <c r="N284" i="12"/>
  <c r="C288" i="12"/>
  <c r="I271" i="8"/>
  <c r="I269" i="8" s="1"/>
  <c r="I268" i="8" s="1"/>
  <c r="I275" i="8"/>
  <c r="C275" i="8" s="1"/>
  <c r="C151" i="9"/>
  <c r="C77" i="10"/>
  <c r="O20" i="12"/>
  <c r="O287" i="12"/>
  <c r="O286" i="12" s="1"/>
  <c r="E51" i="12"/>
  <c r="E50" i="12" s="1"/>
  <c r="H50" i="12"/>
  <c r="K50" i="12"/>
  <c r="K49" i="12" s="1"/>
  <c r="F173" i="12"/>
  <c r="D193" i="12"/>
  <c r="H284" i="12"/>
  <c r="E284" i="12"/>
  <c r="J284" i="12"/>
  <c r="I287" i="13"/>
  <c r="I286" i="13" s="1"/>
  <c r="I20" i="13"/>
  <c r="J285" i="13"/>
  <c r="J49" i="13"/>
  <c r="F269" i="9"/>
  <c r="L263" i="10"/>
  <c r="L258" i="10" s="1"/>
  <c r="L229" i="10" s="1"/>
  <c r="L288" i="10"/>
  <c r="L286" i="10" s="1"/>
  <c r="L79" i="11"/>
  <c r="L75" i="11" s="1"/>
  <c r="L83" i="11"/>
  <c r="L111" i="11"/>
  <c r="L115" i="11"/>
  <c r="L129" i="11"/>
  <c r="C140" i="11"/>
  <c r="C183" i="11"/>
  <c r="C191" i="11"/>
  <c r="N193" i="11"/>
  <c r="O195" i="11"/>
  <c r="O194" i="11" s="1"/>
  <c r="O193" i="11" s="1"/>
  <c r="G194" i="11"/>
  <c r="G193" i="11" s="1"/>
  <c r="M193" i="11"/>
  <c r="M50" i="11" s="1"/>
  <c r="M284" i="11"/>
  <c r="F287" i="12"/>
  <c r="C21" i="12"/>
  <c r="J285" i="12"/>
  <c r="M49" i="12"/>
  <c r="M285" i="12"/>
  <c r="G285" i="12"/>
  <c r="G49" i="12"/>
  <c r="F75" i="12"/>
  <c r="O82" i="12"/>
  <c r="O74" i="12" s="1"/>
  <c r="O51" i="12" s="1"/>
  <c r="C121" i="12"/>
  <c r="E74" i="12"/>
  <c r="F129" i="12"/>
  <c r="C165" i="12"/>
  <c r="C195" i="12"/>
  <c r="C215" i="12"/>
  <c r="C226" i="12"/>
  <c r="O230" i="12"/>
  <c r="O229" i="12" s="1"/>
  <c r="O193" i="12" s="1"/>
  <c r="I230" i="12"/>
  <c r="I229" i="12" s="1"/>
  <c r="C237" i="12"/>
  <c r="F258" i="12"/>
  <c r="C258" i="12" s="1"/>
  <c r="C259" i="12"/>
  <c r="F269" i="12"/>
  <c r="C271" i="12"/>
  <c r="M284" i="12"/>
  <c r="K284" i="12"/>
  <c r="I286" i="12"/>
  <c r="L287" i="13"/>
  <c r="L20" i="13"/>
  <c r="C160" i="11"/>
  <c r="F165" i="11"/>
  <c r="I174" i="11"/>
  <c r="I173" i="11" s="1"/>
  <c r="I172" i="11" s="1"/>
  <c r="I178" i="11"/>
  <c r="C184" i="11"/>
  <c r="C188" i="11"/>
  <c r="C192" i="11"/>
  <c r="C196" i="11"/>
  <c r="I234" i="11"/>
  <c r="C240" i="11"/>
  <c r="C248" i="11"/>
  <c r="C252" i="11"/>
  <c r="F269" i="11"/>
  <c r="H20" i="12"/>
  <c r="L27" i="12"/>
  <c r="L33" i="12"/>
  <c r="C33" i="12" s="1"/>
  <c r="L36" i="12"/>
  <c r="C36" i="12" s="1"/>
  <c r="O44" i="12"/>
  <c r="C44" i="12" s="1"/>
  <c r="F54" i="12"/>
  <c r="E20" i="13"/>
  <c r="M20" i="13"/>
  <c r="C76" i="13"/>
  <c r="L75" i="13"/>
  <c r="C79" i="13"/>
  <c r="O74" i="13"/>
  <c r="O82" i="13"/>
  <c r="L129" i="13"/>
  <c r="E51" i="13"/>
  <c r="E50" i="13" s="1"/>
  <c r="F164" i="13"/>
  <c r="C164" i="13" s="1"/>
  <c r="C165" i="13"/>
  <c r="I173" i="13"/>
  <c r="C174" i="13"/>
  <c r="H193" i="13"/>
  <c r="H50" i="13" s="1"/>
  <c r="M193" i="13"/>
  <c r="K284" i="13"/>
  <c r="F230" i="13"/>
  <c r="C232" i="13"/>
  <c r="C237" i="13"/>
  <c r="L258" i="13"/>
  <c r="O269" i="13"/>
  <c r="O268" i="13" s="1"/>
  <c r="C275" i="13"/>
  <c r="E284" i="13"/>
  <c r="J284" i="13"/>
  <c r="L26" i="14"/>
  <c r="C31" i="14"/>
  <c r="C68" i="14"/>
  <c r="N193" i="14"/>
  <c r="F150" i="11"/>
  <c r="F174" i="11"/>
  <c r="F178" i="11"/>
  <c r="C178" i="11" s="1"/>
  <c r="F186" i="11"/>
  <c r="C186" i="11" s="1"/>
  <c r="F190" i="11"/>
  <c r="C190" i="11" s="1"/>
  <c r="F194" i="11"/>
  <c r="C205" i="11"/>
  <c r="C233" i="11"/>
  <c r="F250" i="11"/>
  <c r="C250" i="11" s="1"/>
  <c r="F258" i="11"/>
  <c r="C258" i="11" s="1"/>
  <c r="F288" i="11"/>
  <c r="C295" i="11"/>
  <c r="E20" i="12"/>
  <c r="I20" i="12"/>
  <c r="M20" i="12"/>
  <c r="C22" i="12"/>
  <c r="C67" i="12"/>
  <c r="F68" i="12"/>
  <c r="F66" i="12" s="1"/>
  <c r="C66" i="12" s="1"/>
  <c r="F88" i="12"/>
  <c r="F82" i="12" s="1"/>
  <c r="L94" i="12"/>
  <c r="C94" i="12" s="1"/>
  <c r="C95" i="12"/>
  <c r="L102" i="12"/>
  <c r="C102" i="12" s="1"/>
  <c r="C103" i="12"/>
  <c r="L130" i="12"/>
  <c r="C131" i="12"/>
  <c r="L150" i="12"/>
  <c r="C150" i="12" s="1"/>
  <c r="C151" i="12"/>
  <c r="F164" i="12"/>
  <c r="C164" i="12" s="1"/>
  <c r="L174" i="12"/>
  <c r="C175" i="12"/>
  <c r="L178" i="12"/>
  <c r="C178" i="12" s="1"/>
  <c r="C179" i="12"/>
  <c r="F204" i="12"/>
  <c r="C227" i="12"/>
  <c r="C231" i="12"/>
  <c r="C235" i="12"/>
  <c r="L269" i="12"/>
  <c r="L268" i="12" s="1"/>
  <c r="C272" i="12"/>
  <c r="C276" i="12"/>
  <c r="C280" i="12"/>
  <c r="F20" i="13"/>
  <c r="C20" i="13" s="1"/>
  <c r="J20" i="13"/>
  <c r="N20" i="13"/>
  <c r="D49" i="13"/>
  <c r="G285" i="13"/>
  <c r="K285" i="13"/>
  <c r="C140" i="13"/>
  <c r="O186" i="13"/>
  <c r="F195" i="13"/>
  <c r="N285" i="13"/>
  <c r="C271" i="13"/>
  <c r="F269" i="13"/>
  <c r="O53" i="14"/>
  <c r="O52" i="14" s="1"/>
  <c r="C76" i="14"/>
  <c r="C287" i="13"/>
  <c r="C75" i="13"/>
  <c r="M50" i="13"/>
  <c r="O193" i="13"/>
  <c r="M284" i="13"/>
  <c r="O287" i="14"/>
  <c r="O20" i="14"/>
  <c r="F53" i="14"/>
  <c r="C54" i="14"/>
  <c r="L226" i="11"/>
  <c r="C226" i="11" s="1"/>
  <c r="L230" i="11"/>
  <c r="L229" i="11" s="1"/>
  <c r="L234" i="11"/>
  <c r="L288" i="11"/>
  <c r="L286" i="11" s="1"/>
  <c r="L68" i="12"/>
  <c r="L66" i="12" s="1"/>
  <c r="L52" i="12" s="1"/>
  <c r="L76" i="12"/>
  <c r="L75" i="12" s="1"/>
  <c r="L88" i="12"/>
  <c r="L82" i="12" s="1"/>
  <c r="L140" i="12"/>
  <c r="C140" i="12" s="1"/>
  <c r="L204" i="12"/>
  <c r="L203" i="12" s="1"/>
  <c r="L194" i="12" s="1"/>
  <c r="L193" i="12" s="1"/>
  <c r="L232" i="12"/>
  <c r="L230" i="12" s="1"/>
  <c r="L229" i="12" s="1"/>
  <c r="L281" i="12"/>
  <c r="C21" i="13"/>
  <c r="F190" i="13"/>
  <c r="I203" i="13"/>
  <c r="I194" i="13" s="1"/>
  <c r="G284" i="13"/>
  <c r="D284" i="13"/>
  <c r="H284" i="13"/>
  <c r="C279" i="13"/>
  <c r="N284" i="13"/>
  <c r="O286" i="13"/>
  <c r="F20" i="14"/>
  <c r="C21" i="14"/>
  <c r="D285" i="14"/>
  <c r="D49" i="14"/>
  <c r="C88" i="14"/>
  <c r="F130" i="13"/>
  <c r="C141" i="13"/>
  <c r="I143" i="13"/>
  <c r="I129" i="13" s="1"/>
  <c r="I74" i="13" s="1"/>
  <c r="F150" i="13"/>
  <c r="C150" i="13" s="1"/>
  <c r="C153" i="13"/>
  <c r="I159" i="13"/>
  <c r="C177" i="13"/>
  <c r="F178" i="13"/>
  <c r="C181" i="13"/>
  <c r="I183" i="13"/>
  <c r="C183" i="13" s="1"/>
  <c r="I187" i="13"/>
  <c r="L204" i="13"/>
  <c r="C205" i="13"/>
  <c r="I234" i="13"/>
  <c r="I230" i="13" s="1"/>
  <c r="I229" i="13" s="1"/>
  <c r="C240" i="13"/>
  <c r="C248" i="13"/>
  <c r="C252" i="13"/>
  <c r="C260" i="13"/>
  <c r="C264" i="13"/>
  <c r="C270" i="13"/>
  <c r="C282" i="13"/>
  <c r="L94" i="14"/>
  <c r="C98" i="14"/>
  <c r="O102" i="14"/>
  <c r="C114" i="14"/>
  <c r="I115" i="14"/>
  <c r="C128" i="14"/>
  <c r="F127" i="14"/>
  <c r="C127" i="14" s="1"/>
  <c r="N129" i="14"/>
  <c r="N74" i="14" s="1"/>
  <c r="N51" i="14" s="1"/>
  <c r="N50" i="14" s="1"/>
  <c r="L129" i="14"/>
  <c r="C138" i="14"/>
  <c r="C139" i="14"/>
  <c r="C140" i="14"/>
  <c r="C144" i="14"/>
  <c r="F143" i="14"/>
  <c r="C143" i="14" s="1"/>
  <c r="F150" i="14"/>
  <c r="C150" i="14" s="1"/>
  <c r="I150" i="14"/>
  <c r="C154" i="14"/>
  <c r="C155" i="14"/>
  <c r="C163" i="14"/>
  <c r="C170" i="14"/>
  <c r="C171" i="14"/>
  <c r="M172" i="14"/>
  <c r="C179" i="14"/>
  <c r="H194" i="14"/>
  <c r="H193" i="14" s="1"/>
  <c r="H50" i="14" s="1"/>
  <c r="L195" i="14"/>
  <c r="L194" i="14" s="1"/>
  <c r="C202" i="14"/>
  <c r="C207" i="14"/>
  <c r="C218" i="14"/>
  <c r="C219" i="14"/>
  <c r="C226" i="14"/>
  <c r="M229" i="14"/>
  <c r="C234" i="14"/>
  <c r="C235" i="14"/>
  <c r="L237" i="14"/>
  <c r="E258" i="14"/>
  <c r="C260" i="14"/>
  <c r="F259" i="14"/>
  <c r="C271" i="14"/>
  <c r="I269" i="14"/>
  <c r="I268" i="14" s="1"/>
  <c r="C288" i="14"/>
  <c r="O286" i="14"/>
  <c r="F115" i="13"/>
  <c r="F143" i="13"/>
  <c r="C143" i="13" s="1"/>
  <c r="F159" i="13"/>
  <c r="C159" i="13" s="1"/>
  <c r="C166" i="13"/>
  <c r="C198" i="13"/>
  <c r="F203" i="13"/>
  <c r="F215" i="13"/>
  <c r="C233" i="13"/>
  <c r="F250" i="13"/>
  <c r="C250" i="13" s="1"/>
  <c r="F258" i="13"/>
  <c r="C258" i="13" s="1"/>
  <c r="F288" i="13"/>
  <c r="C295" i="13"/>
  <c r="E20" i="14"/>
  <c r="I20" i="14"/>
  <c r="M20" i="14"/>
  <c r="C22" i="14"/>
  <c r="L57" i="14"/>
  <c r="L53" i="14" s="1"/>
  <c r="L52" i="14" s="1"/>
  <c r="C58" i="14"/>
  <c r="F75" i="14"/>
  <c r="F83" i="14"/>
  <c r="O94" i="14"/>
  <c r="O82" i="14" s="1"/>
  <c r="O74" i="14" s="1"/>
  <c r="I102" i="14"/>
  <c r="C102" i="14" s="1"/>
  <c r="C103" i="14"/>
  <c r="C116" i="14"/>
  <c r="F115" i="14"/>
  <c r="C115" i="14" s="1"/>
  <c r="C123" i="14"/>
  <c r="I121" i="14"/>
  <c r="C121" i="14" s="1"/>
  <c r="C126" i="14"/>
  <c r="J129" i="14"/>
  <c r="J74" i="14" s="1"/>
  <c r="C131" i="14"/>
  <c r="M129" i="14"/>
  <c r="M74" i="14" s="1"/>
  <c r="C146" i="14"/>
  <c r="C147" i="14"/>
  <c r="C158" i="14"/>
  <c r="C162" i="14"/>
  <c r="N173" i="14"/>
  <c r="N172" i="14" s="1"/>
  <c r="N284" i="14" s="1"/>
  <c r="O174" i="14"/>
  <c r="O173" i="14" s="1"/>
  <c r="O172" i="14" s="1"/>
  <c r="L173" i="14"/>
  <c r="L172" i="14" s="1"/>
  <c r="C178" i="14"/>
  <c r="C182" i="14"/>
  <c r="C206" i="14"/>
  <c r="C211" i="14"/>
  <c r="C222" i="14"/>
  <c r="C223" i="14"/>
  <c r="C227" i="14"/>
  <c r="E229" i="14"/>
  <c r="G230" i="14"/>
  <c r="G229" i="14" s="1"/>
  <c r="G193" i="14" s="1"/>
  <c r="G50" i="14" s="1"/>
  <c r="K230" i="14"/>
  <c r="K229" i="14" s="1"/>
  <c r="K193" i="14" s="1"/>
  <c r="K50" i="14" s="1"/>
  <c r="O230" i="14"/>
  <c r="C246" i="14"/>
  <c r="C247" i="14"/>
  <c r="C248" i="14"/>
  <c r="F245" i="14"/>
  <c r="C245" i="14" s="1"/>
  <c r="O251" i="14"/>
  <c r="O250" i="14" s="1"/>
  <c r="C262" i="14"/>
  <c r="O263" i="14"/>
  <c r="G284" i="14"/>
  <c r="O287" i="15"/>
  <c r="O286" i="15" s="1"/>
  <c r="D285" i="15"/>
  <c r="D49" i="15"/>
  <c r="C94" i="14"/>
  <c r="I94" i="14"/>
  <c r="I82" i="14" s="1"/>
  <c r="I74" i="14" s="1"/>
  <c r="I51" i="14" s="1"/>
  <c r="C95" i="14"/>
  <c r="C130" i="14"/>
  <c r="I129" i="14"/>
  <c r="M193" i="14"/>
  <c r="C232" i="14"/>
  <c r="L230" i="14"/>
  <c r="L229" i="14" s="1"/>
  <c r="C240" i="14"/>
  <c r="F237" i="14"/>
  <c r="C252" i="14"/>
  <c r="F251" i="14"/>
  <c r="C264" i="14"/>
  <c r="F263" i="14"/>
  <c r="H284" i="14"/>
  <c r="I286" i="14"/>
  <c r="L183" i="13"/>
  <c r="L172" i="13" s="1"/>
  <c r="L187" i="13"/>
  <c r="L186" i="13" s="1"/>
  <c r="L191" i="13"/>
  <c r="L190" i="13" s="1"/>
  <c r="L195" i="13"/>
  <c r="L215" i="13"/>
  <c r="L226" i="13"/>
  <c r="C226" i="13" s="1"/>
  <c r="L234" i="13"/>
  <c r="L230" i="13" s="1"/>
  <c r="L229" i="13" s="1"/>
  <c r="L288" i="13"/>
  <c r="L79" i="14"/>
  <c r="C79" i="14" s="1"/>
  <c r="L83" i="14"/>
  <c r="L102" i="14"/>
  <c r="C106" i="14"/>
  <c r="C112" i="14"/>
  <c r="F111" i="14"/>
  <c r="C111" i="14" s="1"/>
  <c r="E129" i="14"/>
  <c r="E74" i="14" s="1"/>
  <c r="E51" i="14" s="1"/>
  <c r="E50" i="14" s="1"/>
  <c r="C136" i="14"/>
  <c r="F135" i="14"/>
  <c r="C135" i="14" s="1"/>
  <c r="C160" i="14"/>
  <c r="F159" i="14"/>
  <c r="C159" i="14" s="1"/>
  <c r="C168" i="14"/>
  <c r="F165" i="14"/>
  <c r="F174" i="14"/>
  <c r="C184" i="14"/>
  <c r="F183" i="14"/>
  <c r="C183" i="14" s="1"/>
  <c r="C188" i="14"/>
  <c r="F187" i="14"/>
  <c r="C192" i="14"/>
  <c r="F191" i="14"/>
  <c r="E193" i="14"/>
  <c r="C196" i="14"/>
  <c r="F195" i="14"/>
  <c r="O203" i="14"/>
  <c r="O194" i="14" s="1"/>
  <c r="C216" i="14"/>
  <c r="F215" i="14"/>
  <c r="C215" i="14" s="1"/>
  <c r="I230" i="14"/>
  <c r="I229" i="14" s="1"/>
  <c r="I284" i="14" s="1"/>
  <c r="O258" i="14"/>
  <c r="D284" i="14"/>
  <c r="I287" i="15"/>
  <c r="I286" i="15" s="1"/>
  <c r="I20" i="15"/>
  <c r="C21" i="15"/>
  <c r="H285" i="15"/>
  <c r="H49" i="15"/>
  <c r="C122" i="14"/>
  <c r="C198" i="14"/>
  <c r="I204" i="14"/>
  <c r="I203" i="14" s="1"/>
  <c r="I194" i="14" s="1"/>
  <c r="I193" i="14" s="1"/>
  <c r="F281" i="14"/>
  <c r="F20" i="15"/>
  <c r="J20" i="15"/>
  <c r="N20" i="15"/>
  <c r="O53" i="15"/>
  <c r="O52" i="15" s="1"/>
  <c r="O51" i="15" s="1"/>
  <c r="C115" i="15"/>
  <c r="K74" i="15"/>
  <c r="K51" i="15" s="1"/>
  <c r="C143" i="15"/>
  <c r="L173" i="15"/>
  <c r="L172" i="15" s="1"/>
  <c r="J193" i="15"/>
  <c r="J50" i="15" s="1"/>
  <c r="I195" i="15"/>
  <c r="I194" i="15" s="1"/>
  <c r="I193" i="15" s="1"/>
  <c r="C279" i="15"/>
  <c r="E284" i="15"/>
  <c r="F204" i="14"/>
  <c r="G20" i="15"/>
  <c r="K20" i="15"/>
  <c r="F286" i="15"/>
  <c r="C286" i="15" s="1"/>
  <c r="C287" i="15"/>
  <c r="L27" i="15"/>
  <c r="L33" i="15"/>
  <c r="C33" i="15" s="1"/>
  <c r="L36" i="15"/>
  <c r="C36" i="15" s="1"/>
  <c r="O44" i="15"/>
  <c r="C44" i="15" s="1"/>
  <c r="M51" i="15"/>
  <c r="C56" i="15"/>
  <c r="N74" i="15"/>
  <c r="N51" i="15" s="1"/>
  <c r="N50" i="15" s="1"/>
  <c r="C127" i="15"/>
  <c r="G74" i="15"/>
  <c r="G51" i="15" s="1"/>
  <c r="G50" i="15" s="1"/>
  <c r="I129" i="15"/>
  <c r="C159" i="15"/>
  <c r="M193" i="15"/>
  <c r="K194" i="15"/>
  <c r="K193" i="15" s="1"/>
  <c r="I203" i="15"/>
  <c r="O258" i="15"/>
  <c r="L258" i="15"/>
  <c r="L229" i="15" s="1"/>
  <c r="C263" i="15"/>
  <c r="O269" i="15"/>
  <c r="O268" i="15" s="1"/>
  <c r="C275" i="15"/>
  <c r="C281" i="15"/>
  <c r="F269" i="14"/>
  <c r="D20" i="15"/>
  <c r="H20" i="15"/>
  <c r="L129" i="15"/>
  <c r="L74" i="15" s="1"/>
  <c r="C183" i="15"/>
  <c r="C186" i="15"/>
  <c r="C190" i="15"/>
  <c r="E193" i="15"/>
  <c r="E50" i="15" s="1"/>
  <c r="G194" i="15"/>
  <c r="G193" i="15" s="1"/>
  <c r="C55" i="15"/>
  <c r="L54" i="15"/>
  <c r="O229" i="15"/>
  <c r="O284" i="15" s="1"/>
  <c r="C258" i="15"/>
  <c r="I57" i="15"/>
  <c r="I53" i="15" s="1"/>
  <c r="I52" i="15" s="1"/>
  <c r="L66" i="15"/>
  <c r="F68" i="15"/>
  <c r="C71" i="15"/>
  <c r="F76" i="15"/>
  <c r="C83" i="15"/>
  <c r="F88" i="15"/>
  <c r="C88" i="15" s="1"/>
  <c r="I121" i="15"/>
  <c r="I82" i="15" s="1"/>
  <c r="I74" i="15" s="1"/>
  <c r="I284" i="15" s="1"/>
  <c r="C131" i="15"/>
  <c r="F140" i="15"/>
  <c r="C140" i="15" s="1"/>
  <c r="C187" i="15"/>
  <c r="C191" i="15"/>
  <c r="C195" i="15"/>
  <c r="F204" i="15"/>
  <c r="F232" i="15"/>
  <c r="C251" i="15"/>
  <c r="C259" i="15"/>
  <c r="K284" i="15"/>
  <c r="K74" i="16"/>
  <c r="K51" i="16" s="1"/>
  <c r="C111" i="16"/>
  <c r="C121" i="16"/>
  <c r="C127" i="16"/>
  <c r="G186" i="16"/>
  <c r="M193" i="16"/>
  <c r="J229" i="16"/>
  <c r="C268" i="16"/>
  <c r="L269" i="16"/>
  <c r="L268" i="16" s="1"/>
  <c r="C271" i="16"/>
  <c r="F57" i="15"/>
  <c r="C80" i="15"/>
  <c r="F121" i="15"/>
  <c r="C121" i="15" s="1"/>
  <c r="F165" i="15"/>
  <c r="F237" i="15"/>
  <c r="C237" i="15" s="1"/>
  <c r="F245" i="15"/>
  <c r="C245" i="15" s="1"/>
  <c r="F269" i="15"/>
  <c r="D284" i="15"/>
  <c r="H284" i="15"/>
  <c r="G74" i="16"/>
  <c r="G51" i="16" s="1"/>
  <c r="G50" i="16" s="1"/>
  <c r="I82" i="16"/>
  <c r="M50" i="16"/>
  <c r="C140" i="16"/>
  <c r="N50" i="16"/>
  <c r="O173" i="16"/>
  <c r="O172" i="16" s="1"/>
  <c r="L173" i="16"/>
  <c r="L172" i="16" s="1"/>
  <c r="C183" i="16"/>
  <c r="D186" i="16"/>
  <c r="H186" i="16"/>
  <c r="K194" i="16"/>
  <c r="K193" i="16" s="1"/>
  <c r="E193" i="16"/>
  <c r="E50" i="16" s="1"/>
  <c r="J193" i="16"/>
  <c r="J50" i="16" s="1"/>
  <c r="N193" i="16"/>
  <c r="H229" i="16"/>
  <c r="H193" i="16" s="1"/>
  <c r="C245" i="16"/>
  <c r="O258" i="16"/>
  <c r="F94" i="15"/>
  <c r="C94" i="15" s="1"/>
  <c r="F102" i="15"/>
  <c r="C102" i="15" s="1"/>
  <c r="F130" i="15"/>
  <c r="F150" i="15"/>
  <c r="C150" i="15" s="1"/>
  <c r="F174" i="15"/>
  <c r="F178" i="15"/>
  <c r="C178" i="15" s="1"/>
  <c r="M284" i="15"/>
  <c r="H51" i="16"/>
  <c r="C79" i="16"/>
  <c r="O129" i="16"/>
  <c r="L129" i="16"/>
  <c r="D193" i="16"/>
  <c r="L193" i="16"/>
  <c r="C195" i="16"/>
  <c r="O230" i="16"/>
  <c r="O229" i="16" s="1"/>
  <c r="C232" i="16"/>
  <c r="I230" i="16"/>
  <c r="I229" i="16" s="1"/>
  <c r="J284" i="15"/>
  <c r="N284" i="15"/>
  <c r="O287" i="16"/>
  <c r="O286" i="16" s="1"/>
  <c r="O20" i="16"/>
  <c r="D51" i="16"/>
  <c r="D50" i="16" s="1"/>
  <c r="O74" i="16"/>
  <c r="O51" i="16" s="1"/>
  <c r="O193" i="16"/>
  <c r="I193" i="16"/>
  <c r="C21" i="16"/>
  <c r="F54" i="16"/>
  <c r="L68" i="16"/>
  <c r="L66" i="16" s="1"/>
  <c r="L52" i="16" s="1"/>
  <c r="L76" i="16"/>
  <c r="L75" i="16" s="1"/>
  <c r="L88" i="16"/>
  <c r="L82" i="16" s="1"/>
  <c r="F94" i="16"/>
  <c r="C94" i="16" s="1"/>
  <c r="C97" i="16"/>
  <c r="F102" i="16"/>
  <c r="C102" i="16" s="1"/>
  <c r="F130" i="16"/>
  <c r="C141" i="16"/>
  <c r="I143" i="16"/>
  <c r="I129" i="16" s="1"/>
  <c r="F150" i="16"/>
  <c r="C150" i="16" s="1"/>
  <c r="I159" i="16"/>
  <c r="C159" i="16" s="1"/>
  <c r="C165" i="16"/>
  <c r="F174" i="16"/>
  <c r="F178" i="16"/>
  <c r="C178" i="16" s="1"/>
  <c r="I187" i="16"/>
  <c r="C197" i="16"/>
  <c r="F226" i="16"/>
  <c r="C226" i="16" s="1"/>
  <c r="F230" i="16"/>
  <c r="F234" i="16"/>
  <c r="C234" i="16" s="1"/>
  <c r="C269" i="16"/>
  <c r="J284" i="16"/>
  <c r="N284" i="16"/>
  <c r="J285" i="22"/>
  <c r="H52" i="22"/>
  <c r="C54" i="22"/>
  <c r="L53" i="22"/>
  <c r="L52" i="22" s="1"/>
  <c r="M51" i="22"/>
  <c r="M50" i="22" s="1"/>
  <c r="L31" i="16"/>
  <c r="I68" i="16"/>
  <c r="I76" i="16"/>
  <c r="F83" i="16"/>
  <c r="F115" i="16"/>
  <c r="C115" i="16" s="1"/>
  <c r="F135" i="16"/>
  <c r="C135" i="16" s="1"/>
  <c r="F143" i="16"/>
  <c r="F215" i="16"/>
  <c r="C215" i="16" s="1"/>
  <c r="F251" i="16"/>
  <c r="F259" i="16"/>
  <c r="F263" i="16"/>
  <c r="C263" i="16" s="1"/>
  <c r="C272" i="16"/>
  <c r="C273" i="16"/>
  <c r="G284" i="16"/>
  <c r="K284" i="16"/>
  <c r="O284" i="16"/>
  <c r="I287" i="22"/>
  <c r="I286" i="22" s="1"/>
  <c r="C21" i="22"/>
  <c r="I20" i="22"/>
  <c r="O51" i="22"/>
  <c r="G285" i="22"/>
  <c r="G49" i="22"/>
  <c r="D74" i="22"/>
  <c r="H74" i="22"/>
  <c r="I75" i="22"/>
  <c r="C76" i="22"/>
  <c r="F88" i="16"/>
  <c r="C88" i="16" s="1"/>
  <c r="L190" i="16"/>
  <c r="L186" i="16" s="1"/>
  <c r="F204" i="16"/>
  <c r="D284" i="16"/>
  <c r="H284" i="16"/>
  <c r="L287" i="22"/>
  <c r="L286" i="22" s="1"/>
  <c r="K285" i="22"/>
  <c r="K49" i="22"/>
  <c r="N285" i="22"/>
  <c r="N49" i="22"/>
  <c r="F286" i="16"/>
  <c r="C286" i="16" s="1"/>
  <c r="C287" i="16"/>
  <c r="E284" i="16"/>
  <c r="M284" i="16"/>
  <c r="D51" i="22"/>
  <c r="D50" i="22" s="1"/>
  <c r="E285" i="22"/>
  <c r="E49" i="22"/>
  <c r="L35" i="22"/>
  <c r="L36" i="22"/>
  <c r="C36" i="22" s="1"/>
  <c r="F57" i="22"/>
  <c r="C67" i="22"/>
  <c r="I68" i="22"/>
  <c r="I66" i="22" s="1"/>
  <c r="I52" i="22" s="1"/>
  <c r="F79" i="22"/>
  <c r="F83" i="22"/>
  <c r="C102" i="22"/>
  <c r="C121" i="22"/>
  <c r="I129" i="22"/>
  <c r="C183" i="22"/>
  <c r="L186" i="22"/>
  <c r="I195" i="22"/>
  <c r="J20" i="22"/>
  <c r="N20" i="22"/>
  <c r="L31" i="22"/>
  <c r="O44" i="22"/>
  <c r="F68" i="22"/>
  <c r="D186" i="22"/>
  <c r="H186" i="22"/>
  <c r="I186" i="22"/>
  <c r="C195" i="22"/>
  <c r="G20" i="22"/>
  <c r="K20" i="22"/>
  <c r="O20" i="22"/>
  <c r="F286" i="22"/>
  <c r="C143" i="22"/>
  <c r="L173" i="22"/>
  <c r="L172" i="22" s="1"/>
  <c r="C91" i="22"/>
  <c r="F88" i="22"/>
  <c r="C88" i="22" s="1"/>
  <c r="C204" i="22"/>
  <c r="F203" i="22"/>
  <c r="C95" i="22"/>
  <c r="C103" i="22"/>
  <c r="C122" i="22"/>
  <c r="F127" i="22"/>
  <c r="C127" i="22" s="1"/>
  <c r="F132" i="22"/>
  <c r="C133" i="22"/>
  <c r="L140" i="22"/>
  <c r="L129" i="22" s="1"/>
  <c r="L74" i="22" s="1"/>
  <c r="I143" i="22"/>
  <c r="F150" i="22"/>
  <c r="C150" i="22" s="1"/>
  <c r="C165" i="22"/>
  <c r="F174" i="22"/>
  <c r="F178" i="22"/>
  <c r="C178" i="22" s="1"/>
  <c r="F186" i="22"/>
  <c r="C186" i="22" s="1"/>
  <c r="F190" i="22"/>
  <c r="C190" i="22" s="1"/>
  <c r="C197" i="22"/>
  <c r="C205" i="22"/>
  <c r="C226" i="22"/>
  <c r="O230" i="22"/>
  <c r="O229" i="22" s="1"/>
  <c r="O284" i="22" s="1"/>
  <c r="C234" i="22"/>
  <c r="C245" i="22"/>
  <c r="J284" i="22"/>
  <c r="F268" i="22"/>
  <c r="E284" i="22"/>
  <c r="C288" i="22"/>
  <c r="O286" i="22"/>
  <c r="C42" i="23"/>
  <c r="E285" i="23"/>
  <c r="E49" i="23"/>
  <c r="C166" i="22"/>
  <c r="C198" i="22"/>
  <c r="I204" i="22"/>
  <c r="I203" i="22" s="1"/>
  <c r="N284" i="22"/>
  <c r="C281" i="22"/>
  <c r="K284" i="22"/>
  <c r="H284" i="22"/>
  <c r="O287" i="23"/>
  <c r="O286" i="23" s="1"/>
  <c r="D285" i="23"/>
  <c r="D49" i="23"/>
  <c r="H285" i="23"/>
  <c r="H49" i="23"/>
  <c r="G284" i="22"/>
  <c r="D284" i="22"/>
  <c r="M284" i="22"/>
  <c r="F287" i="23"/>
  <c r="F20" i="23"/>
  <c r="C21" i="23"/>
  <c r="F230" i="22"/>
  <c r="I251" i="22"/>
  <c r="I250" i="22" s="1"/>
  <c r="I229" i="22" s="1"/>
  <c r="I259" i="22"/>
  <c r="I258" i="22" s="1"/>
  <c r="I271" i="22"/>
  <c r="G20" i="23"/>
  <c r="K20" i="23"/>
  <c r="L27" i="23"/>
  <c r="L33" i="23"/>
  <c r="C33" i="23" s="1"/>
  <c r="L36" i="23"/>
  <c r="C36" i="23" s="1"/>
  <c r="O44" i="23"/>
  <c r="C44" i="23" s="1"/>
  <c r="M285" i="23"/>
  <c r="O52" i="23"/>
  <c r="C53" i="23"/>
  <c r="C83" i="23"/>
  <c r="L129" i="23"/>
  <c r="C165" i="23"/>
  <c r="I230" i="23"/>
  <c r="I229" i="23" s="1"/>
  <c r="C245" i="23"/>
  <c r="D284" i="23"/>
  <c r="H284" i="23"/>
  <c r="L237" i="22"/>
  <c r="L230" i="22" s="1"/>
  <c r="C238" i="22"/>
  <c r="C246" i="22"/>
  <c r="F251" i="22"/>
  <c r="F259" i="22"/>
  <c r="F263" i="22"/>
  <c r="C270" i="22"/>
  <c r="C282" i="22"/>
  <c r="D20" i="23"/>
  <c r="H20" i="23"/>
  <c r="G49" i="23"/>
  <c r="K49" i="23"/>
  <c r="J285" i="23"/>
  <c r="N285" i="23"/>
  <c r="I82" i="23"/>
  <c r="J284" i="23"/>
  <c r="L251" i="22"/>
  <c r="L250" i="22" s="1"/>
  <c r="L263" i="22"/>
  <c r="L258" i="22" s="1"/>
  <c r="L271" i="22"/>
  <c r="L275" i="22"/>
  <c r="C275" i="22" s="1"/>
  <c r="L279" i="22"/>
  <c r="C279" i="22" s="1"/>
  <c r="I129" i="23"/>
  <c r="C129" i="23" s="1"/>
  <c r="C164" i="23"/>
  <c r="C204" i="23"/>
  <c r="I203" i="23"/>
  <c r="C230" i="23"/>
  <c r="O284" i="23"/>
  <c r="I159" i="23"/>
  <c r="C159" i="23" s="1"/>
  <c r="F174" i="23"/>
  <c r="C289" i="23"/>
  <c r="F111" i="23"/>
  <c r="C114" i="23"/>
  <c r="F115" i="23"/>
  <c r="C115" i="23" s="1"/>
  <c r="L121" i="23"/>
  <c r="L82" i="23" s="1"/>
  <c r="L74" i="23" s="1"/>
  <c r="F127" i="23"/>
  <c r="C127" i="23" s="1"/>
  <c r="C130" i="23"/>
  <c r="F251" i="23"/>
  <c r="F259" i="23"/>
  <c r="C103" i="23"/>
  <c r="I121" i="23"/>
  <c r="C121" i="23" s="1"/>
  <c r="C131" i="23"/>
  <c r="L51" i="23" l="1"/>
  <c r="L50" i="23" s="1"/>
  <c r="L284" i="23"/>
  <c r="E285" i="15"/>
  <c r="E49" i="15"/>
  <c r="L193" i="15"/>
  <c r="J285" i="16"/>
  <c r="J49" i="16"/>
  <c r="I50" i="14"/>
  <c r="E284" i="14"/>
  <c r="M285" i="11"/>
  <c r="M49" i="11"/>
  <c r="E285" i="11"/>
  <c r="E49" i="11"/>
  <c r="H285" i="11"/>
  <c r="H49" i="11"/>
  <c r="J285" i="11"/>
  <c r="J49" i="11"/>
  <c r="J51" i="8"/>
  <c r="J50" i="8" s="1"/>
  <c r="J284" i="8"/>
  <c r="E285" i="8"/>
  <c r="E49" i="8"/>
  <c r="O285" i="7"/>
  <c r="O49" i="7"/>
  <c r="E285" i="16"/>
  <c r="E49" i="16"/>
  <c r="I51" i="15"/>
  <c r="I50" i="15" s="1"/>
  <c r="J284" i="14"/>
  <c r="J51" i="14"/>
  <c r="J50" i="14" s="1"/>
  <c r="C82" i="12"/>
  <c r="L193" i="10"/>
  <c r="D285" i="11"/>
  <c r="D49" i="11"/>
  <c r="J285" i="3"/>
  <c r="J49" i="3"/>
  <c r="O193" i="3"/>
  <c r="O284" i="3"/>
  <c r="G285" i="15"/>
  <c r="G49" i="15"/>
  <c r="K285" i="14"/>
  <c r="K49" i="14"/>
  <c r="O50" i="12"/>
  <c r="C230" i="8"/>
  <c r="K285" i="8"/>
  <c r="K49" i="8"/>
  <c r="I193" i="3"/>
  <c r="J285" i="15"/>
  <c r="J49" i="15"/>
  <c r="E285" i="14"/>
  <c r="E49" i="14"/>
  <c r="G285" i="14"/>
  <c r="G49" i="14"/>
  <c r="M284" i="14"/>
  <c r="M51" i="14"/>
  <c r="M50" i="14" s="1"/>
  <c r="H285" i="14"/>
  <c r="H49" i="14"/>
  <c r="N285" i="14"/>
  <c r="N49" i="14"/>
  <c r="I193" i="13"/>
  <c r="N285" i="11"/>
  <c r="N49" i="11"/>
  <c r="I193" i="10"/>
  <c r="O285" i="11"/>
  <c r="O49" i="11"/>
  <c r="H285" i="3"/>
  <c r="H49" i="3"/>
  <c r="C263" i="22"/>
  <c r="C52" i="23"/>
  <c r="O51" i="23"/>
  <c r="O50" i="23" s="1"/>
  <c r="C271" i="22"/>
  <c r="I269" i="22"/>
  <c r="C203" i="22"/>
  <c r="O193" i="22"/>
  <c r="C287" i="22"/>
  <c r="F194" i="22"/>
  <c r="C44" i="22"/>
  <c r="F82" i="22"/>
  <c r="C82" i="22" s="1"/>
  <c r="C83" i="22"/>
  <c r="C57" i="22"/>
  <c r="F53" i="22"/>
  <c r="C143" i="16"/>
  <c r="C76" i="16"/>
  <c r="I75" i="16"/>
  <c r="M285" i="22"/>
  <c r="M49" i="22"/>
  <c r="F53" i="16"/>
  <c r="C54" i="16"/>
  <c r="C174" i="15"/>
  <c r="F173" i="15"/>
  <c r="C57" i="15"/>
  <c r="F53" i="15"/>
  <c r="G284" i="15"/>
  <c r="F203" i="15"/>
  <c r="C204" i="15"/>
  <c r="F82" i="15"/>
  <c r="C82" i="15" s="1"/>
  <c r="M50" i="15"/>
  <c r="C27" i="15"/>
  <c r="L26" i="15"/>
  <c r="C281" i="14"/>
  <c r="C187" i="14"/>
  <c r="F173" i="14"/>
  <c r="C174" i="14"/>
  <c r="L82" i="14"/>
  <c r="C263" i="14"/>
  <c r="F230" i="14"/>
  <c r="C237" i="14"/>
  <c r="F129" i="14"/>
  <c r="C129" i="14" s="1"/>
  <c r="K284" i="14"/>
  <c r="C83" i="14"/>
  <c r="F82" i="14"/>
  <c r="F82" i="13"/>
  <c r="C115" i="13"/>
  <c r="F129" i="13"/>
  <c r="C129" i="13" s="1"/>
  <c r="C130" i="13"/>
  <c r="F287" i="14"/>
  <c r="C191" i="13"/>
  <c r="M285" i="13"/>
  <c r="M49" i="13"/>
  <c r="C195" i="13"/>
  <c r="F194" i="13"/>
  <c r="C204" i="12"/>
  <c r="F203" i="12"/>
  <c r="L173" i="12"/>
  <c r="L172" i="12" s="1"/>
  <c r="C174" i="11"/>
  <c r="F173" i="11"/>
  <c r="C26" i="14"/>
  <c r="L20" i="14"/>
  <c r="O284" i="13"/>
  <c r="C230" i="13"/>
  <c r="F229" i="13"/>
  <c r="C229" i="13" s="1"/>
  <c r="E285" i="13"/>
  <c r="E49" i="13"/>
  <c r="F164" i="11"/>
  <c r="C164" i="11" s="1"/>
  <c r="C165" i="11"/>
  <c r="F74" i="12"/>
  <c r="C75" i="12"/>
  <c r="L82" i="11"/>
  <c r="L74" i="11" s="1"/>
  <c r="L51" i="11" s="1"/>
  <c r="L50" i="11" s="1"/>
  <c r="F268" i="9"/>
  <c r="C269" i="9"/>
  <c r="C174" i="12"/>
  <c r="C83" i="11"/>
  <c r="F82" i="11"/>
  <c r="C82" i="11" s="1"/>
  <c r="C263" i="10"/>
  <c r="C281" i="8"/>
  <c r="N285" i="12"/>
  <c r="N49" i="12"/>
  <c r="K285" i="12"/>
  <c r="O74" i="10"/>
  <c r="O51" i="10" s="1"/>
  <c r="O50" i="10" s="1"/>
  <c r="F52" i="9"/>
  <c r="K285" i="11"/>
  <c r="K49" i="11"/>
  <c r="D49" i="10"/>
  <c r="D285" i="10"/>
  <c r="I129" i="7"/>
  <c r="I74" i="7" s="1"/>
  <c r="I51" i="7" s="1"/>
  <c r="I50" i="7" s="1"/>
  <c r="C245" i="8"/>
  <c r="C173" i="8"/>
  <c r="F172" i="8"/>
  <c r="C172" i="8" s="1"/>
  <c r="C130" i="8"/>
  <c r="F129" i="8"/>
  <c r="C129" i="8" s="1"/>
  <c r="C79" i="11"/>
  <c r="C173" i="10"/>
  <c r="F172" i="10"/>
  <c r="C172" i="10" s="1"/>
  <c r="C203" i="7"/>
  <c r="C115" i="7"/>
  <c r="L203" i="8"/>
  <c r="L194" i="8" s="1"/>
  <c r="L129" i="8"/>
  <c r="L74" i="8" s="1"/>
  <c r="L51" i="8" s="1"/>
  <c r="O20" i="7"/>
  <c r="L230" i="6"/>
  <c r="L229" i="6" s="1"/>
  <c r="C191" i="6"/>
  <c r="L190" i="6"/>
  <c r="C190" i="6" s="1"/>
  <c r="L82" i="6"/>
  <c r="L74" i="6" s="1"/>
  <c r="F268" i="3"/>
  <c r="C269" i="3"/>
  <c r="C75" i="8"/>
  <c r="I229" i="7"/>
  <c r="C250" i="7"/>
  <c r="C204" i="7"/>
  <c r="C215" i="6"/>
  <c r="C173" i="6"/>
  <c r="F172" i="6"/>
  <c r="I186" i="6"/>
  <c r="C187" i="6"/>
  <c r="L26" i="5"/>
  <c r="C31" i="5"/>
  <c r="N285" i="5"/>
  <c r="N49" i="5"/>
  <c r="L129" i="3"/>
  <c r="E285" i="6"/>
  <c r="E49" i="6"/>
  <c r="C68" i="6"/>
  <c r="L286" i="6"/>
  <c r="C53" i="5"/>
  <c r="F52" i="5"/>
  <c r="F229" i="5"/>
  <c r="C230" i="5"/>
  <c r="L193" i="5"/>
  <c r="L50" i="5" s="1"/>
  <c r="O51" i="5"/>
  <c r="O50" i="5" s="1"/>
  <c r="F230" i="4"/>
  <c r="F129" i="4"/>
  <c r="C129" i="4" s="1"/>
  <c r="C178" i="3"/>
  <c r="C130" i="3"/>
  <c r="F129" i="3"/>
  <c r="C129" i="3" s="1"/>
  <c r="C83" i="3"/>
  <c r="F82" i="3"/>
  <c r="N285" i="6"/>
  <c r="N49" i="6"/>
  <c r="I74" i="5"/>
  <c r="I284" i="5" s="1"/>
  <c r="L286" i="5"/>
  <c r="I268" i="4"/>
  <c r="C269" i="4"/>
  <c r="I52" i="4"/>
  <c r="C53" i="4"/>
  <c r="D24" i="3"/>
  <c r="D49" i="3"/>
  <c r="N285" i="3"/>
  <c r="N49" i="3"/>
  <c r="C111" i="23"/>
  <c r="F82" i="23"/>
  <c r="C259" i="22"/>
  <c r="F258" i="22"/>
  <c r="C258" i="22" s="1"/>
  <c r="L229" i="22"/>
  <c r="C27" i="23"/>
  <c r="L26" i="23"/>
  <c r="F173" i="22"/>
  <c r="C174" i="22"/>
  <c r="C140" i="22"/>
  <c r="C31" i="22"/>
  <c r="I194" i="22"/>
  <c r="C79" i="22"/>
  <c r="F75" i="22"/>
  <c r="C204" i="16"/>
  <c r="F203" i="16"/>
  <c r="I74" i="22"/>
  <c r="I51" i="22" s="1"/>
  <c r="C259" i="16"/>
  <c r="F258" i="16"/>
  <c r="C258" i="16" s="1"/>
  <c r="C68" i="16"/>
  <c r="I66" i="16"/>
  <c r="L51" i="22"/>
  <c r="I186" i="16"/>
  <c r="C187" i="16"/>
  <c r="F129" i="16"/>
  <c r="C129" i="16" s="1"/>
  <c r="C130" i="16"/>
  <c r="O50" i="16"/>
  <c r="H50" i="16"/>
  <c r="N285" i="16"/>
  <c r="N49" i="16"/>
  <c r="G285" i="16"/>
  <c r="G49" i="16"/>
  <c r="C165" i="15"/>
  <c r="F164" i="15"/>
  <c r="C164" i="15" s="1"/>
  <c r="K50" i="16"/>
  <c r="F75" i="15"/>
  <c r="C76" i="15"/>
  <c r="L53" i="15"/>
  <c r="L52" i="15" s="1"/>
  <c r="L51" i="15" s="1"/>
  <c r="L50" i="15" s="1"/>
  <c r="C54" i="15"/>
  <c r="F268" i="14"/>
  <c r="C268" i="14" s="1"/>
  <c r="C269" i="14"/>
  <c r="C204" i="14"/>
  <c r="F203" i="14"/>
  <c r="C203" i="14" s="1"/>
  <c r="F164" i="14"/>
  <c r="C164" i="14" s="1"/>
  <c r="C165" i="14"/>
  <c r="F74" i="14"/>
  <c r="C288" i="13"/>
  <c r="L203" i="13"/>
  <c r="F173" i="13"/>
  <c r="C178" i="13"/>
  <c r="L129" i="12"/>
  <c r="L74" i="12" s="1"/>
  <c r="C150" i="11"/>
  <c r="F129" i="11"/>
  <c r="C129" i="11" s="1"/>
  <c r="I172" i="13"/>
  <c r="I51" i="13" s="1"/>
  <c r="I50" i="13" s="1"/>
  <c r="L74" i="13"/>
  <c r="L51" i="13" s="1"/>
  <c r="C54" i="12"/>
  <c r="F53" i="12"/>
  <c r="C27" i="12"/>
  <c r="L26" i="12"/>
  <c r="F268" i="11"/>
  <c r="C269" i="11"/>
  <c r="C234" i="11"/>
  <c r="C269" i="12"/>
  <c r="F268" i="12"/>
  <c r="O284" i="12"/>
  <c r="I193" i="12"/>
  <c r="C173" i="12"/>
  <c r="F172" i="12"/>
  <c r="C172" i="12" s="1"/>
  <c r="O284" i="11"/>
  <c r="F229" i="11"/>
  <c r="C229" i="11" s="1"/>
  <c r="C75" i="11"/>
  <c r="C259" i="10"/>
  <c r="F258" i="10"/>
  <c r="C258" i="10" s="1"/>
  <c r="C204" i="10"/>
  <c r="F203" i="10"/>
  <c r="C203" i="10" s="1"/>
  <c r="C230" i="12"/>
  <c r="L287" i="12"/>
  <c r="L286" i="12" s="1"/>
  <c r="F194" i="10"/>
  <c r="C195" i="10"/>
  <c r="C102" i="9"/>
  <c r="F82" i="9"/>
  <c r="K285" i="10"/>
  <c r="K49" i="10"/>
  <c r="C75" i="9"/>
  <c r="L74" i="9"/>
  <c r="F286" i="9"/>
  <c r="C286" i="9" s="1"/>
  <c r="C287" i="9"/>
  <c r="C271" i="8"/>
  <c r="O51" i="9"/>
  <c r="O50" i="9" s="1"/>
  <c r="C57" i="11"/>
  <c r="I129" i="10"/>
  <c r="C237" i="8"/>
  <c r="C165" i="8"/>
  <c r="F164" i="8"/>
  <c r="C164" i="8" s="1"/>
  <c r="C102" i="8"/>
  <c r="I51" i="11"/>
  <c r="F82" i="10"/>
  <c r="O284" i="9"/>
  <c r="C230" i="9"/>
  <c r="F286" i="7"/>
  <c r="C287" i="7"/>
  <c r="C111" i="7"/>
  <c r="L186" i="6"/>
  <c r="C259" i="8"/>
  <c r="I286" i="6"/>
  <c r="L193" i="7"/>
  <c r="C173" i="7"/>
  <c r="F172" i="7"/>
  <c r="C172" i="7" s="1"/>
  <c r="C203" i="6"/>
  <c r="C165" i="6"/>
  <c r="F164" i="6"/>
  <c r="C164" i="6" s="1"/>
  <c r="C102" i="6"/>
  <c r="C204" i="5"/>
  <c r="F203" i="5"/>
  <c r="C259" i="3"/>
  <c r="F258" i="3"/>
  <c r="C258" i="3" s="1"/>
  <c r="E24" i="7"/>
  <c r="E285" i="7"/>
  <c r="E49" i="7"/>
  <c r="C79" i="6"/>
  <c r="I51" i="5"/>
  <c r="I50" i="5" s="1"/>
  <c r="L129" i="6"/>
  <c r="C129" i="6" s="1"/>
  <c r="C53" i="6"/>
  <c r="F52" i="6"/>
  <c r="I75" i="6"/>
  <c r="I74" i="6" s="1"/>
  <c r="L50" i="4"/>
  <c r="C174" i="3"/>
  <c r="F173" i="3"/>
  <c r="F74" i="3"/>
  <c r="C230" i="6"/>
  <c r="F229" i="6"/>
  <c r="C229" i="6" s="1"/>
  <c r="L52" i="6"/>
  <c r="H284" i="3"/>
  <c r="C195" i="3"/>
  <c r="F194" i="3"/>
  <c r="F52" i="3"/>
  <c r="K285" i="3"/>
  <c r="K49" i="3"/>
  <c r="I75" i="3"/>
  <c r="I74" i="3" s="1"/>
  <c r="I51" i="3" s="1"/>
  <c r="I50" i="3" s="1"/>
  <c r="C259" i="23"/>
  <c r="F258" i="23"/>
  <c r="C258" i="23" s="1"/>
  <c r="I74" i="23"/>
  <c r="I51" i="23" s="1"/>
  <c r="C251" i="22"/>
  <c r="F250" i="22"/>
  <c r="C250" i="22" s="1"/>
  <c r="C287" i="23"/>
  <c r="F286" i="23"/>
  <c r="C286" i="23" s="1"/>
  <c r="C237" i="22"/>
  <c r="L33" i="22"/>
  <c r="C33" i="22" s="1"/>
  <c r="C35" i="22"/>
  <c r="D285" i="22"/>
  <c r="D49" i="22"/>
  <c r="D24" i="22"/>
  <c r="C251" i="16"/>
  <c r="F250" i="16"/>
  <c r="C250" i="16" s="1"/>
  <c r="L26" i="16"/>
  <c r="C31" i="16"/>
  <c r="F229" i="16"/>
  <c r="C230" i="16"/>
  <c r="L74" i="16"/>
  <c r="L284" i="16" s="1"/>
  <c r="D285" i="16"/>
  <c r="D49" i="16"/>
  <c r="C130" i="15"/>
  <c r="F129" i="15"/>
  <c r="C129" i="15" s="1"/>
  <c r="C269" i="15"/>
  <c r="F268" i="15"/>
  <c r="O193" i="15"/>
  <c r="O50" i="15" s="1"/>
  <c r="N285" i="15"/>
  <c r="N49" i="15"/>
  <c r="K50" i="15"/>
  <c r="C191" i="14"/>
  <c r="F190" i="14"/>
  <c r="C190" i="14" s="1"/>
  <c r="C251" i="14"/>
  <c r="F250" i="14"/>
  <c r="C250" i="14" s="1"/>
  <c r="O20" i="15"/>
  <c r="O229" i="14"/>
  <c r="O284" i="14" s="1"/>
  <c r="C215" i="13"/>
  <c r="I186" i="13"/>
  <c r="I284" i="13" s="1"/>
  <c r="C187" i="13"/>
  <c r="C57" i="14"/>
  <c r="F286" i="13"/>
  <c r="C204" i="13"/>
  <c r="F52" i="14"/>
  <c r="C53" i="14"/>
  <c r="C88" i="12"/>
  <c r="C288" i="11"/>
  <c r="C232" i="12"/>
  <c r="C130" i="12"/>
  <c r="F286" i="12"/>
  <c r="C287" i="12"/>
  <c r="H285" i="12"/>
  <c r="H49" i="12"/>
  <c r="I230" i="11"/>
  <c r="I229" i="11" s="1"/>
  <c r="I284" i="11" s="1"/>
  <c r="C115" i="11"/>
  <c r="C288" i="10"/>
  <c r="C251" i="10"/>
  <c r="F250" i="10"/>
  <c r="C250" i="10" s="1"/>
  <c r="C269" i="8"/>
  <c r="F268" i="8"/>
  <c r="C268" i="8" s="1"/>
  <c r="C281" i="12"/>
  <c r="F229" i="12"/>
  <c r="C229" i="12" s="1"/>
  <c r="C76" i="12"/>
  <c r="D51" i="12"/>
  <c r="D50" i="12" s="1"/>
  <c r="F229" i="10"/>
  <c r="C230" i="10"/>
  <c r="F129" i="10"/>
  <c r="C129" i="10" s="1"/>
  <c r="C159" i="10"/>
  <c r="L20" i="10"/>
  <c r="C26" i="10"/>
  <c r="L20" i="9"/>
  <c r="L229" i="9"/>
  <c r="C173" i="9"/>
  <c r="L172" i="9"/>
  <c r="C172" i="9" s="1"/>
  <c r="M49" i="9"/>
  <c r="M285" i="9"/>
  <c r="C263" i="8"/>
  <c r="C94" i="8"/>
  <c r="F52" i="11"/>
  <c r="C53" i="11"/>
  <c r="C53" i="10"/>
  <c r="L52" i="10"/>
  <c r="C57" i="8"/>
  <c r="F53" i="8"/>
  <c r="C251" i="8"/>
  <c r="C88" i="8"/>
  <c r="C53" i="7"/>
  <c r="F52" i="7"/>
  <c r="C287" i="6"/>
  <c r="F286" i="6"/>
  <c r="C286" i="6" s="1"/>
  <c r="F258" i="8"/>
  <c r="C258" i="8" s="1"/>
  <c r="H285" i="8"/>
  <c r="H49" i="8"/>
  <c r="O193" i="8"/>
  <c r="O50" i="8" s="1"/>
  <c r="I172" i="7"/>
  <c r="C83" i="6"/>
  <c r="F82" i="6"/>
  <c r="C82" i="6" s="1"/>
  <c r="C83" i="4"/>
  <c r="F82" i="4"/>
  <c r="C82" i="4" s="1"/>
  <c r="C251" i="3"/>
  <c r="F250" i="3"/>
  <c r="C195" i="7"/>
  <c r="F268" i="6"/>
  <c r="C269" i="6"/>
  <c r="C226" i="4"/>
  <c r="F203" i="4"/>
  <c r="C271" i="6"/>
  <c r="J285" i="6"/>
  <c r="J49" i="6"/>
  <c r="F172" i="4"/>
  <c r="C172" i="4" s="1"/>
  <c r="C173" i="4"/>
  <c r="C150" i="3"/>
  <c r="C115" i="3"/>
  <c r="I172" i="6"/>
  <c r="I284" i="6" s="1"/>
  <c r="K285" i="6"/>
  <c r="K49" i="6"/>
  <c r="O284" i="5"/>
  <c r="C173" i="5"/>
  <c r="F172" i="5"/>
  <c r="C172" i="5" s="1"/>
  <c r="C82" i="5"/>
  <c r="J285" i="5"/>
  <c r="J49" i="5"/>
  <c r="C215" i="4"/>
  <c r="I74" i="4"/>
  <c r="C204" i="3"/>
  <c r="C68" i="3"/>
  <c r="O50" i="3"/>
  <c r="C251" i="23"/>
  <c r="F250" i="23"/>
  <c r="F173" i="23"/>
  <c r="C174" i="23"/>
  <c r="I194" i="23"/>
  <c r="I284" i="23" s="1"/>
  <c r="C203" i="23"/>
  <c r="L269" i="22"/>
  <c r="L268" i="22" s="1"/>
  <c r="L284" i="22" s="1"/>
  <c r="C230" i="22"/>
  <c r="O20" i="23"/>
  <c r="F130" i="22"/>
  <c r="C132" i="22"/>
  <c r="C286" i="22"/>
  <c r="C68" i="22"/>
  <c r="F66" i="22"/>
  <c r="C66" i="22" s="1"/>
  <c r="O50" i="22"/>
  <c r="O49" i="22" s="1"/>
  <c r="C83" i="16"/>
  <c r="F82" i="16"/>
  <c r="H51" i="22"/>
  <c r="H50" i="22" s="1"/>
  <c r="F173" i="16"/>
  <c r="C174" i="16"/>
  <c r="C190" i="16"/>
  <c r="M285" i="16"/>
  <c r="M49" i="16"/>
  <c r="F230" i="15"/>
  <c r="C232" i="15"/>
  <c r="F66" i="15"/>
  <c r="C66" i="15" s="1"/>
  <c r="C68" i="15"/>
  <c r="C195" i="14"/>
  <c r="F194" i="14"/>
  <c r="L194" i="13"/>
  <c r="L193" i="13" s="1"/>
  <c r="C203" i="13"/>
  <c r="C259" i="14"/>
  <c r="F258" i="14"/>
  <c r="C258" i="14" s="1"/>
  <c r="L193" i="14"/>
  <c r="C234" i="13"/>
  <c r="L75" i="14"/>
  <c r="L74" i="14" s="1"/>
  <c r="L284" i="14" s="1"/>
  <c r="C20" i="14"/>
  <c r="C190" i="13"/>
  <c r="F186" i="13"/>
  <c r="O51" i="14"/>
  <c r="F268" i="13"/>
  <c r="C269" i="13"/>
  <c r="C68" i="12"/>
  <c r="H285" i="13"/>
  <c r="H49" i="13"/>
  <c r="O51" i="13"/>
  <c r="O50" i="13" s="1"/>
  <c r="L286" i="13"/>
  <c r="C129" i="12"/>
  <c r="E49" i="12"/>
  <c r="E285" i="12"/>
  <c r="G284" i="11"/>
  <c r="C111" i="11"/>
  <c r="I74" i="12"/>
  <c r="I51" i="12" s="1"/>
  <c r="I50" i="12" s="1"/>
  <c r="F286" i="11"/>
  <c r="C286" i="11" s="1"/>
  <c r="L203" i="11"/>
  <c r="L194" i="11" s="1"/>
  <c r="L193" i="11" s="1"/>
  <c r="C195" i="11"/>
  <c r="G50" i="11"/>
  <c r="F286" i="10"/>
  <c r="C286" i="10" s="1"/>
  <c r="C20" i="9"/>
  <c r="C26" i="11"/>
  <c r="L20" i="11"/>
  <c r="C20" i="11" s="1"/>
  <c r="L74" i="7"/>
  <c r="L284" i="7" s="1"/>
  <c r="C27" i="7"/>
  <c r="L26" i="7"/>
  <c r="O284" i="10"/>
  <c r="I74" i="10"/>
  <c r="I51" i="10" s="1"/>
  <c r="I50" i="10" s="1"/>
  <c r="C75" i="10"/>
  <c r="G285" i="10"/>
  <c r="G49" i="10"/>
  <c r="G24" i="10"/>
  <c r="I193" i="9"/>
  <c r="I50" i="9" s="1"/>
  <c r="L51" i="9"/>
  <c r="C197" i="8"/>
  <c r="I195" i="8"/>
  <c r="I53" i="8"/>
  <c r="I52" i="8" s="1"/>
  <c r="I51" i="8" s="1"/>
  <c r="C54" i="8"/>
  <c r="C27" i="8"/>
  <c r="L26" i="8"/>
  <c r="I193" i="7"/>
  <c r="C250" i="8"/>
  <c r="C203" i="8"/>
  <c r="F82" i="7"/>
  <c r="K285" i="7"/>
  <c r="K49" i="7"/>
  <c r="L194" i="6"/>
  <c r="L193" i="6" s="1"/>
  <c r="F229" i="7"/>
  <c r="C230" i="7"/>
  <c r="C130" i="7"/>
  <c r="I286" i="7"/>
  <c r="O20" i="8"/>
  <c r="F287" i="8"/>
  <c r="D285" i="7"/>
  <c r="D49" i="7"/>
  <c r="C75" i="6"/>
  <c r="F74" i="6"/>
  <c r="C79" i="4"/>
  <c r="F75" i="4"/>
  <c r="D193" i="8"/>
  <c r="D50" i="8" s="1"/>
  <c r="M285" i="8"/>
  <c r="M49" i="8"/>
  <c r="F194" i="7"/>
  <c r="F286" i="5"/>
  <c r="C286" i="5" s="1"/>
  <c r="C287" i="5"/>
  <c r="I258" i="4"/>
  <c r="F194" i="6"/>
  <c r="F24" i="6"/>
  <c r="D20" i="6"/>
  <c r="C74" i="5"/>
  <c r="L82" i="3"/>
  <c r="L74" i="3" s="1"/>
  <c r="C258" i="5"/>
  <c r="O74" i="4"/>
  <c r="O51" i="4" s="1"/>
  <c r="O50" i="4" s="1"/>
  <c r="L20" i="4"/>
  <c r="C20" i="4" s="1"/>
  <c r="C26" i="4"/>
  <c r="F186" i="3"/>
  <c r="C186" i="3" s="1"/>
  <c r="C111" i="3"/>
  <c r="I24" i="6"/>
  <c r="I20" i="6" s="1"/>
  <c r="G20" i="6"/>
  <c r="O285" i="6"/>
  <c r="D285" i="5"/>
  <c r="D49" i="5"/>
  <c r="H285" i="4"/>
  <c r="H49" i="4"/>
  <c r="F286" i="4"/>
  <c r="C286" i="4" s="1"/>
  <c r="C287" i="4"/>
  <c r="C42" i="3"/>
  <c r="I20" i="3"/>
  <c r="C203" i="3"/>
  <c r="M285" i="3"/>
  <c r="M49" i="3"/>
  <c r="L284" i="3" l="1"/>
  <c r="L51" i="3"/>
  <c r="L50" i="3" s="1"/>
  <c r="I49" i="12"/>
  <c r="I285" i="12"/>
  <c r="O285" i="15"/>
  <c r="O49" i="15"/>
  <c r="I285" i="13"/>
  <c r="I49" i="13"/>
  <c r="L193" i="8"/>
  <c r="L284" i="8"/>
  <c r="L285" i="11"/>
  <c r="L49" i="11"/>
  <c r="I49" i="9"/>
  <c r="I285" i="9"/>
  <c r="O285" i="8"/>
  <c r="O49" i="8"/>
  <c r="L285" i="5"/>
  <c r="L49" i="5"/>
  <c r="L284" i="12"/>
  <c r="L51" i="12"/>
  <c r="L50" i="12" s="1"/>
  <c r="L49" i="12" s="1"/>
  <c r="L50" i="8"/>
  <c r="I285" i="7"/>
  <c r="I49" i="7"/>
  <c r="F286" i="8"/>
  <c r="C286" i="8" s="1"/>
  <c r="C287" i="8"/>
  <c r="H285" i="22"/>
  <c r="H49" i="22"/>
  <c r="F129" i="22"/>
  <c r="C129" i="22" s="1"/>
  <c r="C130" i="22"/>
  <c r="O285" i="4"/>
  <c r="O49" i="4"/>
  <c r="F193" i="7"/>
  <c r="C193" i="7" s="1"/>
  <c r="C194" i="7"/>
  <c r="C75" i="4"/>
  <c r="F74" i="4"/>
  <c r="C229" i="7"/>
  <c r="F74" i="7"/>
  <c r="C74" i="7" s="1"/>
  <c r="C82" i="7"/>
  <c r="C26" i="8"/>
  <c r="L20" i="8"/>
  <c r="I194" i="8"/>
  <c r="C195" i="8"/>
  <c r="I24" i="10"/>
  <c r="G20" i="10"/>
  <c r="I285" i="10"/>
  <c r="I49" i="10"/>
  <c r="C186" i="13"/>
  <c r="C230" i="15"/>
  <c r="F229" i="15"/>
  <c r="C229" i="15" s="1"/>
  <c r="L51" i="16"/>
  <c r="L50" i="16" s="1"/>
  <c r="C82" i="16"/>
  <c r="F74" i="16"/>
  <c r="F229" i="23"/>
  <c r="C250" i="23"/>
  <c r="F229" i="3"/>
  <c r="C229" i="3" s="1"/>
  <c r="C250" i="3"/>
  <c r="C52" i="10"/>
  <c r="L51" i="10"/>
  <c r="L50" i="10" s="1"/>
  <c r="C286" i="12"/>
  <c r="C286" i="13"/>
  <c r="D20" i="22"/>
  <c r="F24" i="22"/>
  <c r="C82" i="10"/>
  <c r="F74" i="10"/>
  <c r="F284" i="10" s="1"/>
  <c r="C284" i="10" s="1"/>
  <c r="F193" i="10"/>
  <c r="C193" i="10" s="1"/>
  <c r="C194" i="10"/>
  <c r="F74" i="11"/>
  <c r="C74" i="11" s="1"/>
  <c r="C230" i="11"/>
  <c r="F74" i="15"/>
  <c r="C74" i="15" s="1"/>
  <c r="C75" i="15"/>
  <c r="H285" i="16"/>
  <c r="H49" i="16"/>
  <c r="C203" i="16"/>
  <c r="F194" i="16"/>
  <c r="C82" i="23"/>
  <c r="F74" i="23"/>
  <c r="C52" i="4"/>
  <c r="I51" i="4"/>
  <c r="I50" i="4" s="1"/>
  <c r="C26" i="5"/>
  <c r="L20" i="5"/>
  <c r="C20" i="5" s="1"/>
  <c r="I284" i="7"/>
  <c r="C129" i="7"/>
  <c r="O285" i="10"/>
  <c r="O49" i="10"/>
  <c r="F172" i="11"/>
  <c r="C172" i="11" s="1"/>
  <c r="C173" i="11"/>
  <c r="F186" i="14"/>
  <c r="C186" i="14" s="1"/>
  <c r="C53" i="15"/>
  <c r="F52" i="15"/>
  <c r="I74" i="16"/>
  <c r="I284" i="16" s="1"/>
  <c r="C75" i="16"/>
  <c r="O285" i="22"/>
  <c r="I284" i="3"/>
  <c r="L284" i="10"/>
  <c r="L51" i="14"/>
  <c r="L50" i="14" s="1"/>
  <c r="G285" i="11"/>
  <c r="G49" i="11"/>
  <c r="L284" i="6"/>
  <c r="C229" i="10"/>
  <c r="C26" i="16"/>
  <c r="L20" i="16"/>
  <c r="C20" i="16" s="1"/>
  <c r="C52" i="3"/>
  <c r="C74" i="3"/>
  <c r="L285" i="4"/>
  <c r="L49" i="4"/>
  <c r="C203" i="5"/>
  <c r="F194" i="5"/>
  <c r="C286" i="7"/>
  <c r="O285" i="9"/>
  <c r="O49" i="9"/>
  <c r="C82" i="9"/>
  <c r="F74" i="9"/>
  <c r="C74" i="9" s="1"/>
  <c r="F52" i="12"/>
  <c r="C53" i="12"/>
  <c r="C74" i="14"/>
  <c r="K285" i="16"/>
  <c r="K49" i="16"/>
  <c r="O285" i="16"/>
  <c r="O49" i="16"/>
  <c r="C186" i="16"/>
  <c r="F172" i="22"/>
  <c r="C172" i="22" s="1"/>
  <c r="C173" i="22"/>
  <c r="L193" i="22"/>
  <c r="D20" i="3"/>
  <c r="F24" i="3"/>
  <c r="F229" i="4"/>
  <c r="C230" i="4"/>
  <c r="C229" i="5"/>
  <c r="F284" i="5"/>
  <c r="C284" i="5" s="1"/>
  <c r="F74" i="8"/>
  <c r="C74" i="8" s="1"/>
  <c r="C203" i="12"/>
  <c r="F194" i="12"/>
  <c r="C287" i="14"/>
  <c r="F286" i="14"/>
  <c r="C286" i="14" s="1"/>
  <c r="F74" i="13"/>
  <c r="C82" i="13"/>
  <c r="C26" i="15"/>
  <c r="L20" i="15"/>
  <c r="C20" i="15" s="1"/>
  <c r="F52" i="16"/>
  <c r="C53" i="16"/>
  <c r="C194" i="22"/>
  <c r="I268" i="22"/>
  <c r="C269" i="22"/>
  <c r="L284" i="11"/>
  <c r="I284" i="12"/>
  <c r="J285" i="14"/>
  <c r="J49" i="14"/>
  <c r="J49" i="8"/>
  <c r="J285" i="8"/>
  <c r="C258" i="4"/>
  <c r="I229" i="4"/>
  <c r="I193" i="4" s="1"/>
  <c r="O285" i="13"/>
  <c r="O49" i="13"/>
  <c r="I193" i="23"/>
  <c r="C194" i="23"/>
  <c r="C24" i="6"/>
  <c r="F20" i="6"/>
  <c r="C20" i="6" s="1"/>
  <c r="C74" i="6"/>
  <c r="C26" i="7"/>
  <c r="L20" i="7"/>
  <c r="C268" i="13"/>
  <c r="C194" i="14"/>
  <c r="F172" i="16"/>
  <c r="C172" i="16" s="1"/>
  <c r="C173" i="16"/>
  <c r="F229" i="22"/>
  <c r="O49" i="3"/>
  <c r="O285" i="3"/>
  <c r="C268" i="6"/>
  <c r="F284" i="6"/>
  <c r="C284" i="6" s="1"/>
  <c r="C52" i="7"/>
  <c r="F51" i="7"/>
  <c r="F52" i="8"/>
  <c r="C53" i="8"/>
  <c r="L193" i="9"/>
  <c r="L50" i="9" s="1"/>
  <c r="L284" i="9"/>
  <c r="D49" i="12"/>
  <c r="D24" i="12"/>
  <c r="D285" i="12" s="1"/>
  <c r="C52" i="14"/>
  <c r="I285" i="3"/>
  <c r="I49" i="3"/>
  <c r="C194" i="3"/>
  <c r="F193" i="3"/>
  <c r="C193" i="3" s="1"/>
  <c r="L51" i="6"/>
  <c r="L50" i="6" s="1"/>
  <c r="C75" i="3"/>
  <c r="I51" i="6"/>
  <c r="I50" i="6" s="1"/>
  <c r="I285" i="5"/>
  <c r="I49" i="5"/>
  <c r="F24" i="7"/>
  <c r="E20" i="7"/>
  <c r="C229" i="9"/>
  <c r="I193" i="11"/>
  <c r="I50" i="11" s="1"/>
  <c r="C268" i="12"/>
  <c r="F284" i="12"/>
  <c r="C284" i="12" s="1"/>
  <c r="C268" i="11"/>
  <c r="F284" i="11"/>
  <c r="C284" i="11" s="1"/>
  <c r="F172" i="13"/>
  <c r="C172" i="13" s="1"/>
  <c r="C173" i="13"/>
  <c r="C75" i="14"/>
  <c r="L285" i="15"/>
  <c r="L49" i="15"/>
  <c r="L50" i="22"/>
  <c r="F74" i="22"/>
  <c r="C74" i="22" s="1"/>
  <c r="C75" i="22"/>
  <c r="L26" i="22"/>
  <c r="D285" i="3"/>
  <c r="C268" i="4"/>
  <c r="I284" i="4"/>
  <c r="O285" i="5"/>
  <c r="O49" i="5"/>
  <c r="C52" i="5"/>
  <c r="F51" i="5"/>
  <c r="C186" i="6"/>
  <c r="C268" i="3"/>
  <c r="C74" i="12"/>
  <c r="F193" i="11"/>
  <c r="C193" i="11" s="1"/>
  <c r="C82" i="14"/>
  <c r="C203" i="15"/>
  <c r="F194" i="15"/>
  <c r="C173" i="15"/>
  <c r="F172" i="15"/>
  <c r="C172" i="15" s="1"/>
  <c r="F229" i="8"/>
  <c r="O285" i="12"/>
  <c r="O49" i="12"/>
  <c r="O193" i="14"/>
  <c r="O50" i="14" s="1"/>
  <c r="O284" i="4"/>
  <c r="I285" i="14"/>
  <c r="I49" i="14"/>
  <c r="F193" i="6"/>
  <c r="C193" i="6" s="1"/>
  <c r="C194" i="6"/>
  <c r="D49" i="8"/>
  <c r="D24" i="8"/>
  <c r="D285" i="8" s="1"/>
  <c r="C203" i="11"/>
  <c r="F172" i="23"/>
  <c r="C172" i="23" s="1"/>
  <c r="C173" i="23"/>
  <c r="C203" i="4"/>
  <c r="F194" i="4"/>
  <c r="C52" i="11"/>
  <c r="F51" i="11"/>
  <c r="K285" i="15"/>
  <c r="K49" i="15"/>
  <c r="C268" i="15"/>
  <c r="C229" i="16"/>
  <c r="F284" i="16"/>
  <c r="I50" i="23"/>
  <c r="F172" i="3"/>
  <c r="C172" i="3" s="1"/>
  <c r="C173" i="3"/>
  <c r="F51" i="6"/>
  <c r="C52" i="6"/>
  <c r="L285" i="12"/>
  <c r="C26" i="12"/>
  <c r="L20" i="12"/>
  <c r="L50" i="13"/>
  <c r="C66" i="16"/>
  <c r="I52" i="16"/>
  <c r="I51" i="16" s="1"/>
  <c r="I50" i="16" s="1"/>
  <c r="C26" i="23"/>
  <c r="L20" i="23"/>
  <c r="C20" i="23" s="1"/>
  <c r="C82" i="3"/>
  <c r="C172" i="6"/>
  <c r="L51" i="7"/>
  <c r="L50" i="7" s="1"/>
  <c r="C52" i="9"/>
  <c r="F51" i="9"/>
  <c r="C268" i="9"/>
  <c r="F193" i="9"/>
  <c r="C193" i="9" s="1"/>
  <c r="F284" i="9"/>
  <c r="C284" i="9" s="1"/>
  <c r="C194" i="11"/>
  <c r="F193" i="13"/>
  <c r="C193" i="13" s="1"/>
  <c r="C194" i="13"/>
  <c r="F229" i="14"/>
  <c r="C230" i="14"/>
  <c r="F172" i="14"/>
  <c r="C172" i="14" s="1"/>
  <c r="C173" i="14"/>
  <c r="M285" i="15"/>
  <c r="M49" i="15"/>
  <c r="C53" i="22"/>
  <c r="F52" i="22"/>
  <c r="O285" i="23"/>
  <c r="O49" i="23"/>
  <c r="I284" i="10"/>
  <c r="M285" i="14"/>
  <c r="M49" i="14"/>
  <c r="L284" i="13"/>
  <c r="I285" i="15"/>
  <c r="I49" i="15"/>
  <c r="L284" i="15"/>
  <c r="L285" i="23"/>
  <c r="L49" i="23"/>
  <c r="I285" i="11" l="1"/>
  <c r="I49" i="11"/>
  <c r="L285" i="9"/>
  <c r="L49" i="9"/>
  <c r="O285" i="14"/>
  <c r="O49" i="14"/>
  <c r="I285" i="16"/>
  <c r="I49" i="16"/>
  <c r="C194" i="15"/>
  <c r="F193" i="15"/>
  <c r="C193" i="15" s="1"/>
  <c r="F50" i="5"/>
  <c r="C51" i="5"/>
  <c r="C51" i="9"/>
  <c r="F50" i="9"/>
  <c r="F284" i="15"/>
  <c r="C284" i="15" s="1"/>
  <c r="C51" i="11"/>
  <c r="F50" i="11"/>
  <c r="C229" i="8"/>
  <c r="F193" i="8"/>
  <c r="C193" i="8" s="1"/>
  <c r="F284" i="3"/>
  <c r="C284" i="3" s="1"/>
  <c r="F51" i="14"/>
  <c r="F51" i="8"/>
  <c r="C52" i="8"/>
  <c r="F284" i="13"/>
  <c r="C284" i="13" s="1"/>
  <c r="F193" i="12"/>
  <c r="C193" i="12" s="1"/>
  <c r="C194" i="12"/>
  <c r="F51" i="12"/>
  <c r="C52" i="12"/>
  <c r="F51" i="3"/>
  <c r="F284" i="8"/>
  <c r="F193" i="16"/>
  <c r="C193" i="16" s="1"/>
  <c r="C194" i="16"/>
  <c r="C24" i="22"/>
  <c r="F20" i="22"/>
  <c r="L49" i="10"/>
  <c r="L285" i="10"/>
  <c r="L285" i="16"/>
  <c r="L49" i="16"/>
  <c r="C74" i="4"/>
  <c r="F51" i="4"/>
  <c r="C229" i="14"/>
  <c r="F284" i="14"/>
  <c r="C284" i="14" s="1"/>
  <c r="L285" i="13"/>
  <c r="L49" i="13"/>
  <c r="I285" i="23"/>
  <c r="I49" i="23"/>
  <c r="F24" i="8"/>
  <c r="D20" i="8"/>
  <c r="L285" i="22"/>
  <c r="L49" i="22"/>
  <c r="I285" i="6"/>
  <c r="I49" i="6"/>
  <c r="F50" i="7"/>
  <c r="C51" i="7"/>
  <c r="I284" i="22"/>
  <c r="C268" i="22"/>
  <c r="C52" i="16"/>
  <c r="F51" i="16"/>
  <c r="C74" i="13"/>
  <c r="F51" i="13"/>
  <c r="L285" i="14"/>
  <c r="L49" i="14"/>
  <c r="C74" i="23"/>
  <c r="F51" i="23"/>
  <c r="F193" i="23"/>
  <c r="C193" i="23" s="1"/>
  <c r="C229" i="23"/>
  <c r="F284" i="23"/>
  <c r="C284" i="23" s="1"/>
  <c r="I193" i="8"/>
  <c r="I50" i="8" s="1"/>
  <c r="C194" i="8"/>
  <c r="I284" i="8"/>
  <c r="L285" i="7"/>
  <c r="L49" i="7"/>
  <c r="F50" i="6"/>
  <c r="C51" i="6"/>
  <c r="C284" i="16"/>
  <c r="F193" i="4"/>
  <c r="C193" i="4" s="1"/>
  <c r="C194" i="4"/>
  <c r="C26" i="22"/>
  <c r="L20" i="22"/>
  <c r="C24" i="7"/>
  <c r="F20" i="7"/>
  <c r="C20" i="7" s="1"/>
  <c r="F24" i="12"/>
  <c r="D20" i="12"/>
  <c r="C229" i="4"/>
  <c r="F284" i="4"/>
  <c r="C284" i="4" s="1"/>
  <c r="C74" i="10"/>
  <c r="F51" i="10"/>
  <c r="C74" i="16"/>
  <c r="F284" i="7"/>
  <c r="C284" i="7" s="1"/>
  <c r="L285" i="8"/>
  <c r="L49" i="8"/>
  <c r="L285" i="3"/>
  <c r="L49" i="3"/>
  <c r="F51" i="22"/>
  <c r="C52" i="22"/>
  <c r="L285" i="6"/>
  <c r="L49" i="6"/>
  <c r="C229" i="22"/>
  <c r="F284" i="22"/>
  <c r="C284" i="22" s="1"/>
  <c r="F193" i="14"/>
  <c r="C193" i="14" s="1"/>
  <c r="F193" i="22"/>
  <c r="C24" i="3"/>
  <c r="F20" i="3"/>
  <c r="C20" i="3" s="1"/>
  <c r="F193" i="5"/>
  <c r="C193" i="5" s="1"/>
  <c r="C194" i="5"/>
  <c r="C52" i="15"/>
  <c r="F51" i="15"/>
  <c r="I49" i="4"/>
  <c r="I285" i="4"/>
  <c r="I193" i="22"/>
  <c r="I50" i="22" s="1"/>
  <c r="I20" i="10"/>
  <c r="C20" i="10" s="1"/>
  <c r="C24" i="10"/>
  <c r="F50" i="15" l="1"/>
  <c r="C51" i="15"/>
  <c r="F50" i="22"/>
  <c r="C51" i="22"/>
  <c r="C193" i="22"/>
  <c r="C50" i="6"/>
  <c r="F285" i="6"/>
  <c r="C285" i="6" s="1"/>
  <c r="F49" i="6"/>
  <c r="C49" i="6" s="1"/>
  <c r="I285" i="8"/>
  <c r="I49" i="8"/>
  <c r="C51" i="23"/>
  <c r="F50" i="23"/>
  <c r="C51" i="13"/>
  <c r="F50" i="13"/>
  <c r="C51" i="4"/>
  <c r="F50" i="4"/>
  <c r="C24" i="8"/>
  <c r="F20" i="8"/>
  <c r="C20" i="8" s="1"/>
  <c r="F285" i="5"/>
  <c r="C285" i="5" s="1"/>
  <c r="F49" i="5"/>
  <c r="C49" i="5" s="1"/>
  <c r="C50" i="5"/>
  <c r="F50" i="10"/>
  <c r="C51" i="10"/>
  <c r="C24" i="12"/>
  <c r="F20" i="12"/>
  <c r="C20" i="12" s="1"/>
  <c r="C51" i="16"/>
  <c r="F50" i="16"/>
  <c r="C20" i="22"/>
  <c r="C284" i="8"/>
  <c r="C51" i="8"/>
  <c r="F50" i="8"/>
  <c r="F49" i="9"/>
  <c r="C49" i="9" s="1"/>
  <c r="F285" i="9"/>
  <c r="C285" i="9" s="1"/>
  <c r="C50" i="9"/>
  <c r="C51" i="12"/>
  <c r="F50" i="12"/>
  <c r="I285" i="22"/>
  <c r="I49" i="22"/>
  <c r="F285" i="7"/>
  <c r="C285" i="7" s="1"/>
  <c r="F49" i="7"/>
  <c r="C49" i="7" s="1"/>
  <c r="C50" i="7"/>
  <c r="C51" i="3"/>
  <c r="F50" i="3"/>
  <c r="C51" i="14"/>
  <c r="F50" i="14"/>
  <c r="F285" i="11"/>
  <c r="C285" i="11" s="1"/>
  <c r="F49" i="11"/>
  <c r="C49" i="11" s="1"/>
  <c r="C50" i="11"/>
  <c r="F285" i="8" l="1"/>
  <c r="C285" i="8" s="1"/>
  <c r="C50" i="8"/>
  <c r="F49" i="8"/>
  <c r="C49" i="8" s="1"/>
  <c r="F285" i="16"/>
  <c r="C285" i="16" s="1"/>
  <c r="F49" i="16"/>
  <c r="C49" i="16" s="1"/>
  <c r="C50" i="16"/>
  <c r="F285" i="22"/>
  <c r="C285" i="22" s="1"/>
  <c r="C50" i="22"/>
  <c r="F49" i="22"/>
  <c r="C49" i="22" s="1"/>
  <c r="C50" i="10"/>
  <c r="F285" i="10"/>
  <c r="C285" i="10" s="1"/>
  <c r="F49" i="10"/>
  <c r="C49" i="10" s="1"/>
  <c r="F285" i="13"/>
  <c r="C285" i="13" s="1"/>
  <c r="F49" i="13"/>
  <c r="C49" i="13" s="1"/>
  <c r="C50" i="13"/>
  <c r="F285" i="14"/>
  <c r="C285" i="14" s="1"/>
  <c r="F49" i="14"/>
  <c r="C49" i="14" s="1"/>
  <c r="C50" i="14"/>
  <c r="F285" i="15"/>
  <c r="C285" i="15" s="1"/>
  <c r="C50" i="15"/>
  <c r="F49" i="15"/>
  <c r="C49" i="15" s="1"/>
  <c r="C50" i="12"/>
  <c r="F285" i="12"/>
  <c r="C285" i="12" s="1"/>
  <c r="F49" i="12"/>
  <c r="C49" i="12" s="1"/>
  <c r="F49" i="4"/>
  <c r="C49" i="4" s="1"/>
  <c r="F285" i="4"/>
  <c r="C285" i="4" s="1"/>
  <c r="C50" i="4"/>
  <c r="F285" i="23"/>
  <c r="C285" i="23" s="1"/>
  <c r="C50" i="23"/>
  <c r="F49" i="23"/>
  <c r="C49" i="23" s="1"/>
  <c r="F285" i="3"/>
  <c r="C285" i="3" s="1"/>
  <c r="F49" i="3"/>
  <c r="C49" i="3" s="1"/>
  <c r="C50" i="3"/>
  <c r="E67" i="2" l="1"/>
  <c r="O296" i="2" l="1"/>
  <c r="L296" i="2"/>
  <c r="I296" i="2"/>
  <c r="F296" i="2"/>
  <c r="C296" i="2" s="1"/>
  <c r="O295" i="2"/>
  <c r="L295" i="2"/>
  <c r="I295" i="2"/>
  <c r="F295" i="2"/>
  <c r="O294" i="2"/>
  <c r="L294" i="2"/>
  <c r="I294" i="2"/>
  <c r="F294" i="2"/>
  <c r="O293" i="2"/>
  <c r="L293" i="2"/>
  <c r="I293" i="2"/>
  <c r="F293" i="2"/>
  <c r="O292" i="2"/>
  <c r="L292" i="2"/>
  <c r="I292" i="2"/>
  <c r="F292" i="2"/>
  <c r="C292" i="2" s="1"/>
  <c r="O291" i="2"/>
  <c r="L291" i="2"/>
  <c r="I291" i="2"/>
  <c r="F291" i="2"/>
  <c r="O290" i="2"/>
  <c r="L290" i="2"/>
  <c r="I290" i="2"/>
  <c r="F290" i="2"/>
  <c r="O289" i="2"/>
  <c r="L289" i="2"/>
  <c r="I289" i="2"/>
  <c r="F289" i="2"/>
  <c r="N288" i="2"/>
  <c r="M288" i="2"/>
  <c r="K288" i="2"/>
  <c r="J288" i="2"/>
  <c r="H288" i="2"/>
  <c r="G288" i="2"/>
  <c r="E288" i="2"/>
  <c r="D288" i="2"/>
  <c r="O283" i="2"/>
  <c r="L283" i="2"/>
  <c r="I283" i="2"/>
  <c r="F283" i="2"/>
  <c r="O282" i="2"/>
  <c r="L282" i="2"/>
  <c r="L281" i="2" s="1"/>
  <c r="I282" i="2"/>
  <c r="I281" i="2" s="1"/>
  <c r="F282" i="2"/>
  <c r="O281" i="2"/>
  <c r="N281" i="2"/>
  <c r="M281" i="2"/>
  <c r="K281" i="2"/>
  <c r="J281" i="2"/>
  <c r="H281" i="2"/>
  <c r="G281" i="2"/>
  <c r="F281" i="2"/>
  <c r="E281" i="2"/>
  <c r="D281" i="2"/>
  <c r="O280" i="2"/>
  <c r="O279" i="2" s="1"/>
  <c r="L280" i="2"/>
  <c r="L279" i="2" s="1"/>
  <c r="I280" i="2"/>
  <c r="I279" i="2" s="1"/>
  <c r="F280" i="2"/>
  <c r="N279" i="2"/>
  <c r="N268" i="2" s="1"/>
  <c r="M279" i="2"/>
  <c r="M268" i="2" s="1"/>
  <c r="K279" i="2"/>
  <c r="J279" i="2"/>
  <c r="J268" i="2" s="1"/>
  <c r="H279" i="2"/>
  <c r="H268" i="2" s="1"/>
  <c r="G279" i="2"/>
  <c r="G268" i="2" s="1"/>
  <c r="E279" i="2"/>
  <c r="D279" i="2"/>
  <c r="O278" i="2"/>
  <c r="L278" i="2"/>
  <c r="I278" i="2"/>
  <c r="F278" i="2"/>
  <c r="O277" i="2"/>
  <c r="L277" i="2"/>
  <c r="C277" i="2" s="1"/>
  <c r="I277" i="2"/>
  <c r="F277" i="2"/>
  <c r="O276" i="2"/>
  <c r="L276" i="2"/>
  <c r="I276" i="2"/>
  <c r="F276" i="2"/>
  <c r="N275" i="2"/>
  <c r="M275" i="2"/>
  <c r="K275" i="2"/>
  <c r="J275" i="2"/>
  <c r="H275" i="2"/>
  <c r="G275" i="2"/>
  <c r="E275" i="2"/>
  <c r="D275" i="2"/>
  <c r="O274" i="2"/>
  <c r="L274" i="2"/>
  <c r="I274" i="2"/>
  <c r="F274" i="2"/>
  <c r="O273" i="2"/>
  <c r="L273" i="2"/>
  <c r="I273" i="2"/>
  <c r="F273" i="2"/>
  <c r="O272" i="2"/>
  <c r="L272" i="2"/>
  <c r="I272" i="2"/>
  <c r="I271" i="2" s="1"/>
  <c r="F272" i="2"/>
  <c r="N271" i="2"/>
  <c r="M271" i="2"/>
  <c r="K271" i="2"/>
  <c r="J271" i="2"/>
  <c r="H271" i="2"/>
  <c r="G271" i="2"/>
  <c r="E271" i="2"/>
  <c r="E269" i="2" s="1"/>
  <c r="E268" i="2" s="1"/>
  <c r="D271" i="2"/>
  <c r="O270" i="2"/>
  <c r="L270" i="2"/>
  <c r="I270" i="2"/>
  <c r="F270" i="2"/>
  <c r="K268" i="2"/>
  <c r="O267" i="2"/>
  <c r="L267" i="2"/>
  <c r="I267" i="2"/>
  <c r="F267" i="2"/>
  <c r="C267" i="2" s="1"/>
  <c r="O266" i="2"/>
  <c r="L266" i="2"/>
  <c r="I266" i="2"/>
  <c r="F266" i="2"/>
  <c r="O265" i="2"/>
  <c r="L265" i="2"/>
  <c r="I265" i="2"/>
  <c r="F265" i="2"/>
  <c r="O264" i="2"/>
  <c r="L264" i="2"/>
  <c r="L263" i="2" s="1"/>
  <c r="I264" i="2"/>
  <c r="F264" i="2"/>
  <c r="N263" i="2"/>
  <c r="M263" i="2"/>
  <c r="K263" i="2"/>
  <c r="J263" i="2"/>
  <c r="H263" i="2"/>
  <c r="G263" i="2"/>
  <c r="E263" i="2"/>
  <c r="D263" i="2"/>
  <c r="O262" i="2"/>
  <c r="L262" i="2"/>
  <c r="I262" i="2"/>
  <c r="F262" i="2"/>
  <c r="E259" i="2"/>
  <c r="O261" i="2"/>
  <c r="L261" i="2"/>
  <c r="I261" i="2"/>
  <c r="F261" i="2"/>
  <c r="O260" i="2"/>
  <c r="L260" i="2"/>
  <c r="I260" i="2"/>
  <c r="F260" i="2"/>
  <c r="O259" i="2"/>
  <c r="N259" i="2"/>
  <c r="M259" i="2"/>
  <c r="K259" i="2"/>
  <c r="J259" i="2"/>
  <c r="H259" i="2"/>
  <c r="H258" i="2" s="1"/>
  <c r="G259" i="2"/>
  <c r="D259" i="2"/>
  <c r="O257" i="2"/>
  <c r="L257" i="2"/>
  <c r="I257" i="2"/>
  <c r="F257" i="2"/>
  <c r="O256" i="2"/>
  <c r="L256" i="2"/>
  <c r="I256" i="2"/>
  <c r="F256" i="2"/>
  <c r="O255" i="2"/>
  <c r="L255" i="2"/>
  <c r="I255" i="2"/>
  <c r="F255" i="2"/>
  <c r="O254" i="2"/>
  <c r="L254" i="2"/>
  <c r="I254" i="2"/>
  <c r="F254" i="2"/>
  <c r="O253" i="2"/>
  <c r="L253" i="2"/>
  <c r="I253" i="2"/>
  <c r="F253" i="2"/>
  <c r="O252" i="2"/>
  <c r="L252" i="2"/>
  <c r="L251" i="2" s="1"/>
  <c r="I252" i="2"/>
  <c r="F252" i="2"/>
  <c r="N251" i="2"/>
  <c r="N250" i="2" s="1"/>
  <c r="M251" i="2"/>
  <c r="K251" i="2"/>
  <c r="K250" i="2" s="1"/>
  <c r="J251" i="2"/>
  <c r="J250" i="2" s="1"/>
  <c r="H251" i="2"/>
  <c r="H250" i="2" s="1"/>
  <c r="G251" i="2"/>
  <c r="G250" i="2" s="1"/>
  <c r="E251" i="2"/>
  <c r="E250" i="2" s="1"/>
  <c r="D251" i="2"/>
  <c r="D250" i="2" s="1"/>
  <c r="M250" i="2"/>
  <c r="O249" i="2"/>
  <c r="L249" i="2"/>
  <c r="I249" i="2"/>
  <c r="F249" i="2"/>
  <c r="O248" i="2"/>
  <c r="L248" i="2"/>
  <c r="I248" i="2"/>
  <c r="F248" i="2"/>
  <c r="O247" i="2"/>
  <c r="L247" i="2"/>
  <c r="I247" i="2"/>
  <c r="F247" i="2"/>
  <c r="O246" i="2"/>
  <c r="L246" i="2"/>
  <c r="I246" i="2"/>
  <c r="F246" i="2"/>
  <c r="N245" i="2"/>
  <c r="M245" i="2"/>
  <c r="K245" i="2"/>
  <c r="J245" i="2"/>
  <c r="H245" i="2"/>
  <c r="G245" i="2"/>
  <c r="E245" i="2"/>
  <c r="D245" i="2"/>
  <c r="O244" i="2"/>
  <c r="L244" i="2"/>
  <c r="I244" i="2"/>
  <c r="F244" i="2"/>
  <c r="O243" i="2"/>
  <c r="L243" i="2"/>
  <c r="I243" i="2"/>
  <c r="F243" i="2"/>
  <c r="O242" i="2"/>
  <c r="L242" i="2"/>
  <c r="I242" i="2"/>
  <c r="F242" i="2"/>
  <c r="O241" i="2"/>
  <c r="L241" i="2"/>
  <c r="I241" i="2"/>
  <c r="F241" i="2"/>
  <c r="O240" i="2"/>
  <c r="L240" i="2"/>
  <c r="I240" i="2"/>
  <c r="F240" i="2"/>
  <c r="O239" i="2"/>
  <c r="L239" i="2"/>
  <c r="I239" i="2"/>
  <c r="F239" i="2"/>
  <c r="O238" i="2"/>
  <c r="L238" i="2"/>
  <c r="I238" i="2"/>
  <c r="F238" i="2"/>
  <c r="F237" i="2" s="1"/>
  <c r="N237" i="2"/>
  <c r="M237" i="2"/>
  <c r="K237" i="2"/>
  <c r="J237" i="2"/>
  <c r="H237" i="2"/>
  <c r="G237" i="2"/>
  <c r="E237" i="2"/>
  <c r="D237" i="2"/>
  <c r="O236" i="2"/>
  <c r="L236" i="2"/>
  <c r="I236" i="2"/>
  <c r="F236" i="2"/>
  <c r="O235" i="2"/>
  <c r="O234" i="2" s="1"/>
  <c r="L235" i="2"/>
  <c r="I235" i="2"/>
  <c r="F235" i="2"/>
  <c r="F234" i="2" s="1"/>
  <c r="N234" i="2"/>
  <c r="M234" i="2"/>
  <c r="K234" i="2"/>
  <c r="J234" i="2"/>
  <c r="H234" i="2"/>
  <c r="G234" i="2"/>
  <c r="E234" i="2"/>
  <c r="D234" i="2"/>
  <c r="O233" i="2"/>
  <c r="L233" i="2"/>
  <c r="L232" i="2" s="1"/>
  <c r="I233" i="2"/>
  <c r="F233" i="2"/>
  <c r="O232" i="2"/>
  <c r="N232" i="2"/>
  <c r="N230" i="2" s="1"/>
  <c r="M232" i="2"/>
  <c r="K232" i="2"/>
  <c r="J232" i="2"/>
  <c r="H232" i="2"/>
  <c r="G232" i="2"/>
  <c r="F232" i="2"/>
  <c r="E232" i="2"/>
  <c r="D232" i="2"/>
  <c r="O231" i="2"/>
  <c r="L231" i="2"/>
  <c r="I231" i="2"/>
  <c r="F231" i="2"/>
  <c r="O228" i="2"/>
  <c r="L228" i="2"/>
  <c r="I228" i="2"/>
  <c r="F228" i="2"/>
  <c r="O227" i="2"/>
  <c r="O226" i="2" s="1"/>
  <c r="L227" i="2"/>
  <c r="L226" i="2" s="1"/>
  <c r="I227" i="2"/>
  <c r="F227" i="2"/>
  <c r="F226" i="2" s="1"/>
  <c r="N226" i="2"/>
  <c r="M226" i="2"/>
  <c r="K226" i="2"/>
  <c r="J226" i="2"/>
  <c r="I226" i="2"/>
  <c r="H226" i="2"/>
  <c r="G226" i="2"/>
  <c r="E226" i="2"/>
  <c r="D226" i="2"/>
  <c r="O225" i="2"/>
  <c r="L225" i="2"/>
  <c r="I225" i="2"/>
  <c r="F225" i="2"/>
  <c r="O224" i="2"/>
  <c r="L224" i="2"/>
  <c r="I224" i="2"/>
  <c r="F224" i="2"/>
  <c r="O223" i="2"/>
  <c r="L223" i="2"/>
  <c r="I223" i="2"/>
  <c r="F223" i="2"/>
  <c r="O222" i="2"/>
  <c r="L222" i="2"/>
  <c r="I222" i="2"/>
  <c r="F222" i="2"/>
  <c r="O221" i="2"/>
  <c r="L221" i="2"/>
  <c r="I221" i="2"/>
  <c r="F221" i="2"/>
  <c r="O220" i="2"/>
  <c r="L220" i="2"/>
  <c r="I220" i="2"/>
  <c r="F220" i="2"/>
  <c r="O219" i="2"/>
  <c r="L219" i="2"/>
  <c r="I219" i="2"/>
  <c r="F219" i="2"/>
  <c r="O218" i="2"/>
  <c r="L218" i="2"/>
  <c r="I218" i="2"/>
  <c r="F218" i="2"/>
  <c r="O217" i="2"/>
  <c r="L217" i="2"/>
  <c r="I217" i="2"/>
  <c r="F217" i="2"/>
  <c r="O216" i="2"/>
  <c r="L216" i="2"/>
  <c r="I216" i="2"/>
  <c r="F216" i="2"/>
  <c r="N215" i="2"/>
  <c r="M215" i="2"/>
  <c r="K215" i="2"/>
  <c r="J215" i="2"/>
  <c r="H215" i="2"/>
  <c r="G215" i="2"/>
  <c r="E215" i="2"/>
  <c r="D215" i="2"/>
  <c r="O214" i="2"/>
  <c r="L214" i="2"/>
  <c r="I214" i="2"/>
  <c r="F214" i="2"/>
  <c r="O213" i="2"/>
  <c r="L213" i="2"/>
  <c r="I213" i="2"/>
  <c r="F213" i="2"/>
  <c r="O212" i="2"/>
  <c r="L212" i="2"/>
  <c r="I212" i="2"/>
  <c r="F212" i="2"/>
  <c r="O211" i="2"/>
  <c r="L211" i="2"/>
  <c r="I211" i="2"/>
  <c r="F211" i="2"/>
  <c r="O210" i="2"/>
  <c r="L210" i="2"/>
  <c r="I210" i="2"/>
  <c r="F210" i="2"/>
  <c r="O209" i="2"/>
  <c r="L209" i="2"/>
  <c r="I209" i="2"/>
  <c r="F209" i="2"/>
  <c r="O208" i="2"/>
  <c r="L208" i="2"/>
  <c r="I208" i="2"/>
  <c r="F208" i="2"/>
  <c r="O207" i="2"/>
  <c r="L207" i="2"/>
  <c r="I207" i="2"/>
  <c r="F207" i="2"/>
  <c r="O206" i="2"/>
  <c r="L206" i="2"/>
  <c r="I206" i="2"/>
  <c r="F206" i="2"/>
  <c r="O205" i="2"/>
  <c r="L205" i="2"/>
  <c r="L204" i="2" s="1"/>
  <c r="I205" i="2"/>
  <c r="F205" i="2"/>
  <c r="N204" i="2"/>
  <c r="N203" i="2" s="1"/>
  <c r="M204" i="2"/>
  <c r="K204" i="2"/>
  <c r="J204" i="2"/>
  <c r="H204" i="2"/>
  <c r="G204" i="2"/>
  <c r="E204" i="2"/>
  <c r="D204" i="2"/>
  <c r="D203" i="2"/>
  <c r="O202" i="2"/>
  <c r="L202" i="2"/>
  <c r="I202" i="2"/>
  <c r="F202" i="2"/>
  <c r="C202" i="2" s="1"/>
  <c r="O201" i="2"/>
  <c r="L201" i="2"/>
  <c r="I201" i="2"/>
  <c r="F201" i="2"/>
  <c r="O200" i="2"/>
  <c r="L200" i="2"/>
  <c r="I200" i="2"/>
  <c r="F200" i="2"/>
  <c r="C200" i="2" s="1"/>
  <c r="O199" i="2"/>
  <c r="L199" i="2"/>
  <c r="I199" i="2"/>
  <c r="F199" i="2"/>
  <c r="O198" i="2"/>
  <c r="L198" i="2"/>
  <c r="L197" i="2" s="1"/>
  <c r="I198" i="2"/>
  <c r="I197" i="2" s="1"/>
  <c r="F198" i="2"/>
  <c r="N197" i="2"/>
  <c r="N195" i="2" s="1"/>
  <c r="M197" i="2"/>
  <c r="M195" i="2" s="1"/>
  <c r="K197" i="2"/>
  <c r="K195" i="2" s="1"/>
  <c r="J197" i="2"/>
  <c r="J195" i="2" s="1"/>
  <c r="H197" i="2"/>
  <c r="G197" i="2"/>
  <c r="G195" i="2" s="1"/>
  <c r="E197" i="2"/>
  <c r="E195" i="2" s="1"/>
  <c r="D197" i="2"/>
  <c r="D195" i="2" s="1"/>
  <c r="D194" i="2" s="1"/>
  <c r="O196" i="2"/>
  <c r="L196" i="2"/>
  <c r="L195" i="2" s="1"/>
  <c r="I196" i="2"/>
  <c r="F196" i="2"/>
  <c r="C196" i="2" s="1"/>
  <c r="H195" i="2"/>
  <c r="O192" i="2"/>
  <c r="O191" i="2" s="1"/>
  <c r="O190" i="2" s="1"/>
  <c r="L192" i="2"/>
  <c r="L191" i="2" s="1"/>
  <c r="L190" i="2" s="1"/>
  <c r="I192" i="2"/>
  <c r="I191" i="2" s="1"/>
  <c r="I190" i="2" s="1"/>
  <c r="F192" i="2"/>
  <c r="F191" i="2" s="1"/>
  <c r="F190" i="2" s="1"/>
  <c r="N191" i="2"/>
  <c r="M191" i="2"/>
  <c r="M190" i="2" s="1"/>
  <c r="M186" i="2" s="1"/>
  <c r="K191" i="2"/>
  <c r="K190" i="2" s="1"/>
  <c r="J191" i="2"/>
  <c r="H191" i="2"/>
  <c r="H190" i="2" s="1"/>
  <c r="G191" i="2"/>
  <c r="G190" i="2" s="1"/>
  <c r="E191" i="2"/>
  <c r="E190" i="2" s="1"/>
  <c r="D191" i="2"/>
  <c r="N190" i="2"/>
  <c r="J190" i="2"/>
  <c r="D190" i="2"/>
  <c r="O189" i="2"/>
  <c r="L189" i="2"/>
  <c r="I189" i="2"/>
  <c r="F189" i="2"/>
  <c r="O188" i="2"/>
  <c r="L188" i="2"/>
  <c r="I188" i="2"/>
  <c r="I187" i="2" s="1"/>
  <c r="F188" i="2"/>
  <c r="O187" i="2"/>
  <c r="N187" i="2"/>
  <c r="M187" i="2"/>
  <c r="K187" i="2"/>
  <c r="J187" i="2"/>
  <c r="H187" i="2"/>
  <c r="G187" i="2"/>
  <c r="F187" i="2"/>
  <c r="E187" i="2"/>
  <c r="D187" i="2"/>
  <c r="O185" i="2"/>
  <c r="L185" i="2"/>
  <c r="I185" i="2"/>
  <c r="F185" i="2"/>
  <c r="O184" i="2"/>
  <c r="O183" i="2" s="1"/>
  <c r="L184" i="2"/>
  <c r="L183" i="2" s="1"/>
  <c r="I184" i="2"/>
  <c r="I183" i="2" s="1"/>
  <c r="F184" i="2"/>
  <c r="C184" i="2" s="1"/>
  <c r="N183" i="2"/>
  <c r="M183" i="2"/>
  <c r="K183" i="2"/>
  <c r="J183" i="2"/>
  <c r="H183" i="2"/>
  <c r="G183" i="2"/>
  <c r="F183" i="2"/>
  <c r="E183" i="2"/>
  <c r="D183" i="2"/>
  <c r="O182" i="2"/>
  <c r="L182" i="2"/>
  <c r="I182" i="2"/>
  <c r="F182" i="2"/>
  <c r="O181" i="2"/>
  <c r="L181" i="2"/>
  <c r="I181" i="2"/>
  <c r="F181" i="2"/>
  <c r="O180" i="2"/>
  <c r="L180" i="2"/>
  <c r="I180" i="2"/>
  <c r="F180" i="2"/>
  <c r="O179" i="2"/>
  <c r="O178" i="2" s="1"/>
  <c r="L179" i="2"/>
  <c r="I179" i="2"/>
  <c r="F179" i="2"/>
  <c r="N178" i="2"/>
  <c r="M178" i="2"/>
  <c r="K178" i="2"/>
  <c r="J178" i="2"/>
  <c r="H178" i="2"/>
  <c r="G178" i="2"/>
  <c r="E178" i="2"/>
  <c r="D178" i="2"/>
  <c r="O177" i="2"/>
  <c r="L177" i="2"/>
  <c r="I177" i="2"/>
  <c r="F177" i="2"/>
  <c r="O176" i="2"/>
  <c r="L176" i="2"/>
  <c r="I176" i="2"/>
  <c r="F176" i="2"/>
  <c r="O175" i="2"/>
  <c r="O174" i="2" s="1"/>
  <c r="O173" i="2" s="1"/>
  <c r="L175" i="2"/>
  <c r="I175" i="2"/>
  <c r="F175" i="2"/>
  <c r="F174" i="2" s="1"/>
  <c r="N174" i="2"/>
  <c r="M174" i="2"/>
  <c r="K174" i="2"/>
  <c r="K173" i="2" s="1"/>
  <c r="J174" i="2"/>
  <c r="J173" i="2" s="1"/>
  <c r="J172" i="2" s="1"/>
  <c r="H174" i="2"/>
  <c r="G174" i="2"/>
  <c r="E174" i="2"/>
  <c r="D174" i="2"/>
  <c r="D173" i="2" s="1"/>
  <c r="M173" i="2"/>
  <c r="M172" i="2" s="1"/>
  <c r="O171" i="2"/>
  <c r="L171" i="2"/>
  <c r="I171" i="2"/>
  <c r="F171" i="2"/>
  <c r="O170" i="2"/>
  <c r="L170" i="2"/>
  <c r="I170" i="2"/>
  <c r="F170" i="2"/>
  <c r="O169" i="2"/>
  <c r="L169" i="2"/>
  <c r="I169" i="2"/>
  <c r="F169" i="2"/>
  <c r="O168" i="2"/>
  <c r="L168" i="2"/>
  <c r="I168" i="2"/>
  <c r="F168" i="2"/>
  <c r="O167" i="2"/>
  <c r="L167" i="2"/>
  <c r="I167" i="2"/>
  <c r="F167" i="2"/>
  <c r="O166" i="2"/>
  <c r="L166" i="2"/>
  <c r="I166" i="2"/>
  <c r="F166" i="2"/>
  <c r="N165" i="2"/>
  <c r="M165" i="2"/>
  <c r="M164" i="2" s="1"/>
  <c r="K165" i="2"/>
  <c r="K164" i="2" s="1"/>
  <c r="J165" i="2"/>
  <c r="J164" i="2" s="1"/>
  <c r="H165" i="2"/>
  <c r="H164" i="2" s="1"/>
  <c r="G165" i="2"/>
  <c r="E165" i="2"/>
  <c r="E164" i="2" s="1"/>
  <c r="D165" i="2"/>
  <c r="D164" i="2" s="1"/>
  <c r="N164" i="2"/>
  <c r="G164" i="2"/>
  <c r="O163" i="2"/>
  <c r="L163" i="2"/>
  <c r="I163" i="2"/>
  <c r="F163" i="2"/>
  <c r="O162" i="2"/>
  <c r="L162" i="2"/>
  <c r="I162" i="2"/>
  <c r="F162" i="2"/>
  <c r="O161" i="2"/>
  <c r="L161" i="2"/>
  <c r="I161" i="2"/>
  <c r="F161" i="2"/>
  <c r="O160" i="2"/>
  <c r="O159" i="2" s="1"/>
  <c r="L160" i="2"/>
  <c r="L159" i="2" s="1"/>
  <c r="I160" i="2"/>
  <c r="I159" i="2" s="1"/>
  <c r="F160" i="2"/>
  <c r="N159" i="2"/>
  <c r="M159" i="2"/>
  <c r="K159" i="2"/>
  <c r="J159" i="2"/>
  <c r="H159" i="2"/>
  <c r="G159" i="2"/>
  <c r="E159" i="2"/>
  <c r="D159" i="2"/>
  <c r="O158" i="2"/>
  <c r="L158" i="2"/>
  <c r="I158" i="2"/>
  <c r="F158" i="2"/>
  <c r="O157" i="2"/>
  <c r="L157" i="2"/>
  <c r="I157" i="2"/>
  <c r="F157" i="2"/>
  <c r="O156" i="2"/>
  <c r="L156" i="2"/>
  <c r="I156" i="2"/>
  <c r="F156" i="2"/>
  <c r="O155" i="2"/>
  <c r="L155" i="2"/>
  <c r="I155" i="2"/>
  <c r="F155" i="2"/>
  <c r="O154" i="2"/>
  <c r="L154" i="2"/>
  <c r="I154" i="2"/>
  <c r="F154" i="2"/>
  <c r="O153" i="2"/>
  <c r="L153" i="2"/>
  <c r="I153" i="2"/>
  <c r="F153" i="2"/>
  <c r="O152" i="2"/>
  <c r="L152" i="2"/>
  <c r="I152" i="2"/>
  <c r="F152" i="2"/>
  <c r="O151" i="2"/>
  <c r="O150" i="2" s="1"/>
  <c r="L151" i="2"/>
  <c r="I151" i="2"/>
  <c r="F151" i="2"/>
  <c r="F150" i="2" s="1"/>
  <c r="N150" i="2"/>
  <c r="M150" i="2"/>
  <c r="K150" i="2"/>
  <c r="J150" i="2"/>
  <c r="H150" i="2"/>
  <c r="G150" i="2"/>
  <c r="E150" i="2"/>
  <c r="D150" i="2"/>
  <c r="O149" i="2"/>
  <c r="L149" i="2"/>
  <c r="I149" i="2"/>
  <c r="F149" i="2"/>
  <c r="O148" i="2"/>
  <c r="L148" i="2"/>
  <c r="I148" i="2"/>
  <c r="F148" i="2"/>
  <c r="O147" i="2"/>
  <c r="L147" i="2"/>
  <c r="I147" i="2"/>
  <c r="F147" i="2"/>
  <c r="O146" i="2"/>
  <c r="L146" i="2"/>
  <c r="I146" i="2"/>
  <c r="F146" i="2"/>
  <c r="O145" i="2"/>
  <c r="L145" i="2"/>
  <c r="I145" i="2"/>
  <c r="F145" i="2"/>
  <c r="O144" i="2"/>
  <c r="L144" i="2"/>
  <c r="I144" i="2"/>
  <c r="F144" i="2"/>
  <c r="N143" i="2"/>
  <c r="M143" i="2"/>
  <c r="K143" i="2"/>
  <c r="J143" i="2"/>
  <c r="H143" i="2"/>
  <c r="G143" i="2"/>
  <c r="E143" i="2"/>
  <c r="D143" i="2"/>
  <c r="O142" i="2"/>
  <c r="O140" i="2" s="1"/>
  <c r="L142" i="2"/>
  <c r="I142" i="2"/>
  <c r="F142" i="2"/>
  <c r="O141" i="2"/>
  <c r="L141" i="2"/>
  <c r="L140" i="2" s="1"/>
  <c r="I141" i="2"/>
  <c r="I140" i="2" s="1"/>
  <c r="F141" i="2"/>
  <c r="N140" i="2"/>
  <c r="M140" i="2"/>
  <c r="K140" i="2"/>
  <c r="J140" i="2"/>
  <c r="H140" i="2"/>
  <c r="G140" i="2"/>
  <c r="F140" i="2"/>
  <c r="E140" i="2"/>
  <c r="D140" i="2"/>
  <c r="O139" i="2"/>
  <c r="L139" i="2"/>
  <c r="I139" i="2"/>
  <c r="F139" i="2"/>
  <c r="C139" i="2" s="1"/>
  <c r="O138" i="2"/>
  <c r="L138" i="2"/>
  <c r="I138" i="2"/>
  <c r="F138" i="2"/>
  <c r="O137" i="2"/>
  <c r="L137" i="2"/>
  <c r="I137" i="2"/>
  <c r="F137" i="2"/>
  <c r="O136" i="2"/>
  <c r="O135" i="2" s="1"/>
  <c r="L136" i="2"/>
  <c r="I136" i="2"/>
  <c r="I135" i="2" s="1"/>
  <c r="F136" i="2"/>
  <c r="N135" i="2"/>
  <c r="M135" i="2"/>
  <c r="L135" i="2"/>
  <c r="K135" i="2"/>
  <c r="J135" i="2"/>
  <c r="H135" i="2"/>
  <c r="G135" i="2"/>
  <c r="E135" i="2"/>
  <c r="D135" i="2"/>
  <c r="O134" i="2"/>
  <c r="L134" i="2"/>
  <c r="I134" i="2"/>
  <c r="F134" i="2"/>
  <c r="O133" i="2"/>
  <c r="L133" i="2"/>
  <c r="I133" i="2"/>
  <c r="F133" i="2"/>
  <c r="O132" i="2"/>
  <c r="L132" i="2"/>
  <c r="I132" i="2"/>
  <c r="F132" i="2"/>
  <c r="O131" i="2"/>
  <c r="L131" i="2"/>
  <c r="L130" i="2" s="1"/>
  <c r="I131" i="2"/>
  <c r="I130" i="2" s="1"/>
  <c r="F131" i="2"/>
  <c r="N130" i="2"/>
  <c r="M130" i="2"/>
  <c r="K130" i="2"/>
  <c r="J130" i="2"/>
  <c r="H130" i="2"/>
  <c r="G130" i="2"/>
  <c r="E130" i="2"/>
  <c r="D130" i="2"/>
  <c r="O128" i="2"/>
  <c r="O127" i="2" s="1"/>
  <c r="L128" i="2"/>
  <c r="I128" i="2"/>
  <c r="I127" i="2" s="1"/>
  <c r="F128" i="2"/>
  <c r="N127" i="2"/>
  <c r="M127" i="2"/>
  <c r="K127" i="2"/>
  <c r="J127" i="2"/>
  <c r="H127" i="2"/>
  <c r="G127" i="2"/>
  <c r="F127" i="2"/>
  <c r="E127" i="2"/>
  <c r="D127" i="2"/>
  <c r="O126" i="2"/>
  <c r="L126" i="2"/>
  <c r="I126" i="2"/>
  <c r="F126" i="2"/>
  <c r="O125" i="2"/>
  <c r="L125" i="2"/>
  <c r="I125" i="2"/>
  <c r="F125" i="2"/>
  <c r="O124" i="2"/>
  <c r="L124" i="2"/>
  <c r="I124" i="2"/>
  <c r="F124" i="2"/>
  <c r="O123" i="2"/>
  <c r="L123" i="2"/>
  <c r="I123" i="2"/>
  <c r="F123" i="2"/>
  <c r="O122" i="2"/>
  <c r="L122" i="2"/>
  <c r="L121" i="2" s="1"/>
  <c r="I122" i="2"/>
  <c r="F122" i="2"/>
  <c r="O121" i="2"/>
  <c r="N121" i="2"/>
  <c r="M121" i="2"/>
  <c r="K121" i="2"/>
  <c r="J121" i="2"/>
  <c r="H121" i="2"/>
  <c r="G121" i="2"/>
  <c r="E121" i="2"/>
  <c r="D121" i="2"/>
  <c r="O120" i="2"/>
  <c r="L120" i="2"/>
  <c r="I120" i="2"/>
  <c r="F120" i="2"/>
  <c r="O119" i="2"/>
  <c r="L119" i="2"/>
  <c r="I119" i="2"/>
  <c r="F119" i="2"/>
  <c r="O118" i="2"/>
  <c r="L118" i="2"/>
  <c r="I118" i="2"/>
  <c r="F118" i="2"/>
  <c r="O117" i="2"/>
  <c r="L117" i="2"/>
  <c r="I117" i="2"/>
  <c r="F117" i="2"/>
  <c r="O116" i="2"/>
  <c r="L116" i="2"/>
  <c r="I116" i="2"/>
  <c r="I115" i="2" s="1"/>
  <c r="F116" i="2"/>
  <c r="N115" i="2"/>
  <c r="M115" i="2"/>
  <c r="K115" i="2"/>
  <c r="J115" i="2"/>
  <c r="H115" i="2"/>
  <c r="G115" i="2"/>
  <c r="E115" i="2"/>
  <c r="D115" i="2"/>
  <c r="O114" i="2"/>
  <c r="L114" i="2"/>
  <c r="I114" i="2"/>
  <c r="F114" i="2"/>
  <c r="O113" i="2"/>
  <c r="L113" i="2"/>
  <c r="I113" i="2"/>
  <c r="F113" i="2"/>
  <c r="O112" i="2"/>
  <c r="O111" i="2" s="1"/>
  <c r="L112" i="2"/>
  <c r="I112" i="2"/>
  <c r="F112" i="2"/>
  <c r="N111" i="2"/>
  <c r="M111" i="2"/>
  <c r="K111" i="2"/>
  <c r="J111" i="2"/>
  <c r="H111" i="2"/>
  <c r="G111" i="2"/>
  <c r="E111" i="2"/>
  <c r="D111" i="2"/>
  <c r="O110" i="2"/>
  <c r="L110" i="2"/>
  <c r="I110" i="2"/>
  <c r="F110" i="2"/>
  <c r="O109" i="2"/>
  <c r="L109" i="2"/>
  <c r="I109" i="2"/>
  <c r="F109" i="2"/>
  <c r="O108" i="2"/>
  <c r="L108" i="2"/>
  <c r="I108" i="2"/>
  <c r="F108" i="2"/>
  <c r="O107" i="2"/>
  <c r="L107" i="2"/>
  <c r="I107" i="2"/>
  <c r="F107" i="2"/>
  <c r="O106" i="2"/>
  <c r="L106" i="2"/>
  <c r="I106" i="2"/>
  <c r="F106" i="2"/>
  <c r="O105" i="2"/>
  <c r="L105" i="2"/>
  <c r="I105" i="2"/>
  <c r="F105" i="2"/>
  <c r="O104" i="2"/>
  <c r="L104" i="2"/>
  <c r="I104" i="2"/>
  <c r="F104" i="2"/>
  <c r="O103" i="2"/>
  <c r="L103" i="2"/>
  <c r="I103" i="2"/>
  <c r="F103" i="2"/>
  <c r="N102" i="2"/>
  <c r="M102" i="2"/>
  <c r="L102" i="2"/>
  <c r="K102" i="2"/>
  <c r="J102" i="2"/>
  <c r="H102" i="2"/>
  <c r="G102" i="2"/>
  <c r="E102" i="2"/>
  <c r="D102" i="2"/>
  <c r="O101" i="2"/>
  <c r="L101" i="2"/>
  <c r="I101" i="2"/>
  <c r="F101" i="2"/>
  <c r="O100" i="2"/>
  <c r="L100" i="2"/>
  <c r="I100" i="2"/>
  <c r="F100" i="2"/>
  <c r="O99" i="2"/>
  <c r="L99" i="2"/>
  <c r="C99" i="2" s="1"/>
  <c r="I99" i="2"/>
  <c r="F99" i="2"/>
  <c r="O98" i="2"/>
  <c r="L98" i="2"/>
  <c r="I98" i="2"/>
  <c r="F98" i="2"/>
  <c r="O97" i="2"/>
  <c r="L97" i="2"/>
  <c r="I97" i="2"/>
  <c r="F97" i="2"/>
  <c r="O96" i="2"/>
  <c r="L96" i="2"/>
  <c r="I96" i="2"/>
  <c r="F96" i="2"/>
  <c r="O95" i="2"/>
  <c r="L95" i="2"/>
  <c r="I95" i="2"/>
  <c r="I94" i="2" s="1"/>
  <c r="F95" i="2"/>
  <c r="N94" i="2"/>
  <c r="M94" i="2"/>
  <c r="K94" i="2"/>
  <c r="J94" i="2"/>
  <c r="H94" i="2"/>
  <c r="G94" i="2"/>
  <c r="E94" i="2"/>
  <c r="D94" i="2"/>
  <c r="O93" i="2"/>
  <c r="L93" i="2"/>
  <c r="I93" i="2"/>
  <c r="F93" i="2"/>
  <c r="O92" i="2"/>
  <c r="L92" i="2"/>
  <c r="I92" i="2"/>
  <c r="F92" i="2"/>
  <c r="O91" i="2"/>
  <c r="L91" i="2"/>
  <c r="I91" i="2"/>
  <c r="F91" i="2"/>
  <c r="O90" i="2"/>
  <c r="L90" i="2"/>
  <c r="I90" i="2"/>
  <c r="F90" i="2"/>
  <c r="O89" i="2"/>
  <c r="L89" i="2"/>
  <c r="L88" i="2" s="1"/>
  <c r="I89" i="2"/>
  <c r="F89" i="2"/>
  <c r="F88" i="2" s="1"/>
  <c r="N88" i="2"/>
  <c r="M88" i="2"/>
  <c r="K88" i="2"/>
  <c r="J88" i="2"/>
  <c r="H88" i="2"/>
  <c r="G88" i="2"/>
  <c r="E88" i="2"/>
  <c r="D88" i="2"/>
  <c r="O87" i="2"/>
  <c r="L87" i="2"/>
  <c r="C87" i="2" s="1"/>
  <c r="I87" i="2"/>
  <c r="F87" i="2"/>
  <c r="O86" i="2"/>
  <c r="L86" i="2"/>
  <c r="I86" i="2"/>
  <c r="F86" i="2"/>
  <c r="O85" i="2"/>
  <c r="L85" i="2"/>
  <c r="I85" i="2"/>
  <c r="F85" i="2"/>
  <c r="O84" i="2"/>
  <c r="L84" i="2"/>
  <c r="I84" i="2"/>
  <c r="F84" i="2"/>
  <c r="N83" i="2"/>
  <c r="M83" i="2"/>
  <c r="K83" i="2"/>
  <c r="J83" i="2"/>
  <c r="H83" i="2"/>
  <c r="G83" i="2"/>
  <c r="E83" i="2"/>
  <c r="D83" i="2"/>
  <c r="O81" i="2"/>
  <c r="L81" i="2"/>
  <c r="I81" i="2"/>
  <c r="F81" i="2"/>
  <c r="O80" i="2"/>
  <c r="L80" i="2"/>
  <c r="I80" i="2"/>
  <c r="I79" i="2" s="1"/>
  <c r="F80" i="2"/>
  <c r="O79" i="2"/>
  <c r="N79" i="2"/>
  <c r="M79" i="2"/>
  <c r="K79" i="2"/>
  <c r="J79" i="2"/>
  <c r="H79" i="2"/>
  <c r="G79" i="2"/>
  <c r="F79" i="2"/>
  <c r="E79" i="2"/>
  <c r="D79" i="2"/>
  <c r="O78" i="2"/>
  <c r="L78" i="2"/>
  <c r="I78" i="2"/>
  <c r="F78" i="2"/>
  <c r="O77" i="2"/>
  <c r="O76" i="2" s="1"/>
  <c r="L77" i="2"/>
  <c r="L76" i="2" s="1"/>
  <c r="I77" i="2"/>
  <c r="I76" i="2" s="1"/>
  <c r="F77" i="2"/>
  <c r="N76" i="2"/>
  <c r="N75" i="2" s="1"/>
  <c r="M76" i="2"/>
  <c r="K76" i="2"/>
  <c r="J76" i="2"/>
  <c r="H76" i="2"/>
  <c r="G76" i="2"/>
  <c r="F76" i="2"/>
  <c r="E76" i="2"/>
  <c r="D76" i="2"/>
  <c r="D75" i="2" s="1"/>
  <c r="H75" i="2"/>
  <c r="O73" i="2"/>
  <c r="L73" i="2"/>
  <c r="I73" i="2"/>
  <c r="F73" i="2"/>
  <c r="O72" i="2"/>
  <c r="L72" i="2"/>
  <c r="I72" i="2"/>
  <c r="F72" i="2"/>
  <c r="O71" i="2"/>
  <c r="L71" i="2"/>
  <c r="I71" i="2"/>
  <c r="F71" i="2"/>
  <c r="O70" i="2"/>
  <c r="L70" i="2"/>
  <c r="I70" i="2"/>
  <c r="F70" i="2"/>
  <c r="O69" i="2"/>
  <c r="L69" i="2"/>
  <c r="I69" i="2"/>
  <c r="F69" i="2"/>
  <c r="N68" i="2"/>
  <c r="N66" i="2" s="1"/>
  <c r="M68" i="2"/>
  <c r="M66" i="2" s="1"/>
  <c r="K68" i="2"/>
  <c r="K66" i="2" s="1"/>
  <c r="J68" i="2"/>
  <c r="J66" i="2" s="1"/>
  <c r="H68" i="2"/>
  <c r="G68" i="2"/>
  <c r="G66" i="2" s="1"/>
  <c r="E68" i="2"/>
  <c r="D68" i="2"/>
  <c r="D66" i="2" s="1"/>
  <c r="O67" i="2"/>
  <c r="L67" i="2"/>
  <c r="I67" i="2"/>
  <c r="F67" i="2"/>
  <c r="H66" i="2"/>
  <c r="O65" i="2"/>
  <c r="L65" i="2"/>
  <c r="I65" i="2"/>
  <c r="F65" i="2"/>
  <c r="O64" i="2"/>
  <c r="L64" i="2"/>
  <c r="I64" i="2"/>
  <c r="F64" i="2"/>
  <c r="O63" i="2"/>
  <c r="L63" i="2"/>
  <c r="I63" i="2"/>
  <c r="F63" i="2"/>
  <c r="O62" i="2"/>
  <c r="L62" i="2"/>
  <c r="I62" i="2"/>
  <c r="F62" i="2"/>
  <c r="O61" i="2"/>
  <c r="L61" i="2"/>
  <c r="I61" i="2"/>
  <c r="F61" i="2"/>
  <c r="O60" i="2"/>
  <c r="L60" i="2"/>
  <c r="I60" i="2"/>
  <c r="F60" i="2"/>
  <c r="O59" i="2"/>
  <c r="L59" i="2"/>
  <c r="I59" i="2"/>
  <c r="F59" i="2"/>
  <c r="O58" i="2"/>
  <c r="L58" i="2"/>
  <c r="I58" i="2"/>
  <c r="F58" i="2"/>
  <c r="N57" i="2"/>
  <c r="M57" i="2"/>
  <c r="K57" i="2"/>
  <c r="J57" i="2"/>
  <c r="H57" i="2"/>
  <c r="G57" i="2"/>
  <c r="E57" i="2"/>
  <c r="D57" i="2"/>
  <c r="O56" i="2"/>
  <c r="L56" i="2"/>
  <c r="I56" i="2"/>
  <c r="F56" i="2"/>
  <c r="O55" i="2"/>
  <c r="L55" i="2"/>
  <c r="L54" i="2" s="1"/>
  <c r="I55" i="2"/>
  <c r="I54" i="2" s="1"/>
  <c r="F55" i="2"/>
  <c r="O54" i="2"/>
  <c r="N54" i="2"/>
  <c r="M54" i="2"/>
  <c r="M53" i="2" s="1"/>
  <c r="K54" i="2"/>
  <c r="K53" i="2" s="1"/>
  <c r="K52" i="2" s="1"/>
  <c r="J54" i="2"/>
  <c r="H54" i="2"/>
  <c r="G54" i="2"/>
  <c r="G53" i="2" s="1"/>
  <c r="F54" i="2"/>
  <c r="E54" i="2"/>
  <c r="D54" i="2"/>
  <c r="O46" i="2"/>
  <c r="C46" i="2" s="1"/>
  <c r="O45" i="2"/>
  <c r="N44" i="2"/>
  <c r="M44" i="2"/>
  <c r="L43" i="2"/>
  <c r="L42" i="2" s="1"/>
  <c r="I43" i="2"/>
  <c r="F43" i="2"/>
  <c r="K42" i="2"/>
  <c r="J42" i="2"/>
  <c r="H42" i="2"/>
  <c r="G42" i="2"/>
  <c r="F42" i="2"/>
  <c r="E42" i="2"/>
  <c r="D42" i="2"/>
  <c r="F41" i="2"/>
  <c r="C41" i="2" s="1"/>
  <c r="L40" i="2"/>
  <c r="C40" i="2" s="1"/>
  <c r="L39" i="2"/>
  <c r="C39" i="2" s="1"/>
  <c r="L38" i="2"/>
  <c r="C38" i="2" s="1"/>
  <c r="L37" i="2"/>
  <c r="K36" i="2"/>
  <c r="J36" i="2"/>
  <c r="L35" i="2"/>
  <c r="C35" i="2" s="1"/>
  <c r="L34" i="2"/>
  <c r="C34" i="2"/>
  <c r="K33" i="2"/>
  <c r="J33" i="2"/>
  <c r="L32" i="2"/>
  <c r="C32" i="2" s="1"/>
  <c r="K31" i="2"/>
  <c r="J31" i="2"/>
  <c r="L30" i="2"/>
  <c r="C30" i="2" s="1"/>
  <c r="L29" i="2"/>
  <c r="C29" i="2" s="1"/>
  <c r="L28" i="2"/>
  <c r="C28" i="2" s="1"/>
  <c r="K27" i="2"/>
  <c r="J27" i="2"/>
  <c r="F25" i="2"/>
  <c r="C25" i="2" s="1"/>
  <c r="I24" i="2"/>
  <c r="F24" i="2"/>
  <c r="C24" i="2" s="1"/>
  <c r="O23" i="2"/>
  <c r="L23" i="2"/>
  <c r="I23" i="2"/>
  <c r="F23" i="2"/>
  <c r="O22" i="2"/>
  <c r="O21" i="2" s="1"/>
  <c r="L22" i="2"/>
  <c r="L21" i="2" s="1"/>
  <c r="L287" i="2" s="1"/>
  <c r="I22" i="2"/>
  <c r="I21" i="2" s="1"/>
  <c r="F22" i="2"/>
  <c r="N21" i="2"/>
  <c r="N287" i="2" s="1"/>
  <c r="N286" i="2" s="1"/>
  <c r="M21" i="2"/>
  <c r="M287" i="2" s="1"/>
  <c r="K21" i="2"/>
  <c r="J21" i="2"/>
  <c r="H21" i="2"/>
  <c r="H287" i="2" s="1"/>
  <c r="G21" i="2"/>
  <c r="E21" i="2"/>
  <c r="D21" i="2"/>
  <c r="D287" i="2" s="1"/>
  <c r="H20" i="2"/>
  <c r="K26" i="2" l="1"/>
  <c r="D82" i="2"/>
  <c r="C168" i="2"/>
  <c r="K186" i="2"/>
  <c r="C220" i="2"/>
  <c r="C240" i="2"/>
  <c r="C248" i="2"/>
  <c r="C249" i="2"/>
  <c r="C132" i="2"/>
  <c r="D53" i="2"/>
  <c r="C97" i="2"/>
  <c r="C160" i="2"/>
  <c r="C163" i="2"/>
  <c r="D230" i="2"/>
  <c r="K258" i="2"/>
  <c r="E258" i="2"/>
  <c r="E229" i="2" s="1"/>
  <c r="N258" i="2"/>
  <c r="C85" i="2"/>
  <c r="O83" i="2"/>
  <c r="E53" i="2"/>
  <c r="E52" i="2" s="1"/>
  <c r="J53" i="2"/>
  <c r="C109" i="2"/>
  <c r="C119" i="2"/>
  <c r="C147" i="2"/>
  <c r="C180" i="2"/>
  <c r="D186" i="2"/>
  <c r="H186" i="2"/>
  <c r="N186" i="2"/>
  <c r="E186" i="2"/>
  <c r="C224" i="2"/>
  <c r="M258" i="2"/>
  <c r="J258" i="2"/>
  <c r="L275" i="2"/>
  <c r="I275" i="2"/>
  <c r="O57" i="2"/>
  <c r="L94" i="2"/>
  <c r="O204" i="2"/>
  <c r="D286" i="2"/>
  <c r="J26" i="2"/>
  <c r="O68" i="2"/>
  <c r="O66" i="2" s="1"/>
  <c r="K82" i="2"/>
  <c r="I83" i="2"/>
  <c r="C95" i="2"/>
  <c r="C117" i="2"/>
  <c r="C118" i="2"/>
  <c r="N129" i="2"/>
  <c r="C151" i="2"/>
  <c r="F159" i="2"/>
  <c r="C159" i="2" s="1"/>
  <c r="C171" i="2"/>
  <c r="C175" i="2"/>
  <c r="O172" i="2"/>
  <c r="N173" i="2"/>
  <c r="N172" i="2" s="1"/>
  <c r="C212" i="2"/>
  <c r="C219" i="2"/>
  <c r="E230" i="2"/>
  <c r="J230" i="2"/>
  <c r="J229" i="2" s="1"/>
  <c r="H230" i="2"/>
  <c r="C252" i="2"/>
  <c r="L271" i="2"/>
  <c r="C289" i="2"/>
  <c r="F186" i="2"/>
  <c r="C23" i="2"/>
  <c r="M52" i="2"/>
  <c r="C62" i="2"/>
  <c r="M75" i="2"/>
  <c r="O75" i="2"/>
  <c r="C91" i="2"/>
  <c r="C93" i="2"/>
  <c r="J129" i="2"/>
  <c r="C144" i="2"/>
  <c r="C145" i="2"/>
  <c r="C179" i="2"/>
  <c r="C208" i="2"/>
  <c r="C223" i="2"/>
  <c r="K230" i="2"/>
  <c r="C239" i="2"/>
  <c r="C255" i="2"/>
  <c r="C22" i="2"/>
  <c r="C43" i="2"/>
  <c r="O44" i="2"/>
  <c r="C44" i="2" s="1"/>
  <c r="H53" i="2"/>
  <c r="H52" i="2" s="1"/>
  <c r="C58" i="2"/>
  <c r="C71" i="2"/>
  <c r="C104" i="2"/>
  <c r="C107" i="2"/>
  <c r="C108" i="2"/>
  <c r="H82" i="2"/>
  <c r="C125" i="2"/>
  <c r="C136" i="2"/>
  <c r="C137" i="2"/>
  <c r="I143" i="2"/>
  <c r="C156" i="2"/>
  <c r="I165" i="2"/>
  <c r="I164" i="2" s="1"/>
  <c r="G173" i="2"/>
  <c r="G172" i="2" s="1"/>
  <c r="J186" i="2"/>
  <c r="C192" i="2"/>
  <c r="C227" i="2"/>
  <c r="C235" i="2"/>
  <c r="C244" i="2"/>
  <c r="C273" i="2"/>
  <c r="E287" i="2"/>
  <c r="E286" i="2" s="1"/>
  <c r="L269" i="2"/>
  <c r="L268" i="2" s="1"/>
  <c r="M286" i="2"/>
  <c r="L31" i="2"/>
  <c r="C31" i="2" s="1"/>
  <c r="C72" i="2"/>
  <c r="K75" i="2"/>
  <c r="C81" i="2"/>
  <c r="C92" i="2"/>
  <c r="C98" i="2"/>
  <c r="I102" i="2"/>
  <c r="C110" i="2"/>
  <c r="C120" i="2"/>
  <c r="C131" i="2"/>
  <c r="C169" i="2"/>
  <c r="C170" i="2"/>
  <c r="K172" i="2"/>
  <c r="C185" i="2"/>
  <c r="C201" i="2"/>
  <c r="J203" i="2"/>
  <c r="J194" i="2" s="1"/>
  <c r="K203" i="2"/>
  <c r="C221" i="2"/>
  <c r="C222" i="2"/>
  <c r="O215" i="2"/>
  <c r="O203" i="2" s="1"/>
  <c r="H203" i="2"/>
  <c r="H194" i="2" s="1"/>
  <c r="I234" i="2"/>
  <c r="I237" i="2"/>
  <c r="C243" i="2"/>
  <c r="L245" i="2"/>
  <c r="O251" i="2"/>
  <c r="O250" i="2" s="1"/>
  <c r="L250" i="2"/>
  <c r="I263" i="2"/>
  <c r="C278" i="2"/>
  <c r="C281" i="2"/>
  <c r="D52" i="2"/>
  <c r="E82" i="2"/>
  <c r="E20" i="2"/>
  <c r="I42" i="2"/>
  <c r="I20" i="2" s="1"/>
  <c r="M20" i="2"/>
  <c r="G52" i="2"/>
  <c r="C61" i="2"/>
  <c r="C67" i="2"/>
  <c r="C69" i="2"/>
  <c r="C70" i="2"/>
  <c r="E75" i="2"/>
  <c r="J75" i="2"/>
  <c r="G75" i="2"/>
  <c r="C90" i="2"/>
  <c r="O88" i="2"/>
  <c r="M82" i="2"/>
  <c r="C100" i="2"/>
  <c r="C105" i="2"/>
  <c r="C124" i="2"/>
  <c r="C133" i="2"/>
  <c r="C134" i="2"/>
  <c r="C155" i="2"/>
  <c r="I174" i="2"/>
  <c r="C183" i="2"/>
  <c r="G186" i="2"/>
  <c r="O197" i="2"/>
  <c r="O195" i="2" s="1"/>
  <c r="C207" i="2"/>
  <c r="C216" i="2"/>
  <c r="M203" i="2"/>
  <c r="M194" i="2" s="1"/>
  <c r="G230" i="2"/>
  <c r="C247" i="2"/>
  <c r="C253" i="2"/>
  <c r="C274" i="2"/>
  <c r="C293" i="2"/>
  <c r="O53" i="2"/>
  <c r="M230" i="2"/>
  <c r="M229" i="2" s="1"/>
  <c r="I259" i="2"/>
  <c r="J287" i="2"/>
  <c r="J286" i="2" s="1"/>
  <c r="F21" i="2"/>
  <c r="C21" i="2" s="1"/>
  <c r="L33" i="2"/>
  <c r="C33" i="2" s="1"/>
  <c r="L36" i="2"/>
  <c r="C36" i="2" s="1"/>
  <c r="N53" i="2"/>
  <c r="N52" i="2" s="1"/>
  <c r="C54" i="2"/>
  <c r="C63" i="2"/>
  <c r="C64" i="2"/>
  <c r="C65" i="2"/>
  <c r="C77" i="2"/>
  <c r="C78" i="2"/>
  <c r="J82" i="2"/>
  <c r="I88" i="2"/>
  <c r="C88" i="2" s="1"/>
  <c r="C101" i="2"/>
  <c r="L115" i="2"/>
  <c r="I121" i="2"/>
  <c r="C126" i="2"/>
  <c r="D129" i="2"/>
  <c r="D74" i="2" s="1"/>
  <c r="M129" i="2"/>
  <c r="C140" i="2"/>
  <c r="C141" i="2"/>
  <c r="C142" i="2"/>
  <c r="O143" i="2"/>
  <c r="I150" i="2"/>
  <c r="I129" i="2" s="1"/>
  <c r="C157" i="2"/>
  <c r="C158" i="2"/>
  <c r="C161" i="2"/>
  <c r="C162" i="2"/>
  <c r="L165" i="2"/>
  <c r="L164" i="2" s="1"/>
  <c r="H173" i="2"/>
  <c r="H172" i="2" s="1"/>
  <c r="C176" i="2"/>
  <c r="I178" i="2"/>
  <c r="C188" i="2"/>
  <c r="C199" i="2"/>
  <c r="G203" i="2"/>
  <c r="G194" i="2" s="1"/>
  <c r="C211" i="2"/>
  <c r="E203" i="2"/>
  <c r="E194" i="2" s="1"/>
  <c r="C228" i="2"/>
  <c r="C231" i="2"/>
  <c r="N229" i="2"/>
  <c r="L237" i="2"/>
  <c r="I251" i="2"/>
  <c r="I250" i="2" s="1"/>
  <c r="D258" i="2"/>
  <c r="D229" i="2" s="1"/>
  <c r="O263" i="2"/>
  <c r="O258" i="2" s="1"/>
  <c r="C270" i="2"/>
  <c r="D269" i="2"/>
  <c r="D268" i="2" s="1"/>
  <c r="L288" i="2"/>
  <c r="L286" i="2" s="1"/>
  <c r="C290" i="2"/>
  <c r="F287" i="2"/>
  <c r="E129" i="2"/>
  <c r="O287" i="2"/>
  <c r="C103" i="2"/>
  <c r="F102" i="2"/>
  <c r="F115" i="2"/>
  <c r="C116" i="2"/>
  <c r="C42" i="2"/>
  <c r="L57" i="2"/>
  <c r="L53" i="2" s="1"/>
  <c r="L111" i="2"/>
  <c r="C112" i="2"/>
  <c r="I186" i="2"/>
  <c r="C113" i="2"/>
  <c r="I111" i="2"/>
  <c r="C138" i="2"/>
  <c r="F135" i="2"/>
  <c r="C135" i="2" s="1"/>
  <c r="L143" i="2"/>
  <c r="C148" i="2"/>
  <c r="H286" i="2"/>
  <c r="J52" i="2"/>
  <c r="F75" i="2"/>
  <c r="C76" i="2"/>
  <c r="C86" i="2"/>
  <c r="F83" i="2"/>
  <c r="C190" i="2"/>
  <c r="F279" i="2"/>
  <c r="C279" i="2" s="1"/>
  <c r="C280" i="2"/>
  <c r="D20" i="2"/>
  <c r="I287" i="2"/>
  <c r="L27" i="2"/>
  <c r="C55" i="2"/>
  <c r="C56" i="2"/>
  <c r="C59" i="2"/>
  <c r="C60" i="2"/>
  <c r="F57" i="2"/>
  <c r="E66" i="2"/>
  <c r="F68" i="2"/>
  <c r="F66" i="2" s="1"/>
  <c r="I68" i="2"/>
  <c r="I66" i="2" s="1"/>
  <c r="C73" i="2"/>
  <c r="I75" i="2"/>
  <c r="C80" i="2"/>
  <c r="L79" i="2"/>
  <c r="C79" i="2" s="1"/>
  <c r="G82" i="2"/>
  <c r="C167" i="2"/>
  <c r="F165" i="2"/>
  <c r="G287" i="2"/>
  <c r="G286" i="2" s="1"/>
  <c r="G20" i="2"/>
  <c r="C96" i="2"/>
  <c r="F94" i="2"/>
  <c r="C128" i="2"/>
  <c r="L127" i="2"/>
  <c r="C127" i="2" s="1"/>
  <c r="C146" i="2"/>
  <c r="F143" i="2"/>
  <c r="C152" i="2"/>
  <c r="L150" i="2"/>
  <c r="K287" i="2"/>
  <c r="K286" i="2" s="1"/>
  <c r="K20" i="2"/>
  <c r="C37" i="2"/>
  <c r="C45" i="2"/>
  <c r="I57" i="2"/>
  <c r="I53" i="2" s="1"/>
  <c r="L68" i="2"/>
  <c r="L66" i="2" s="1"/>
  <c r="N82" i="2"/>
  <c r="L83" i="2"/>
  <c r="C84" i="2"/>
  <c r="C89" i="2"/>
  <c r="O115" i="2"/>
  <c r="E173" i="2"/>
  <c r="E172" i="2" s="1"/>
  <c r="C236" i="2"/>
  <c r="L234" i="2"/>
  <c r="O186" i="2"/>
  <c r="C191" i="2"/>
  <c r="C226" i="2"/>
  <c r="H229" i="2"/>
  <c r="C254" i="2"/>
  <c r="F251" i="2"/>
  <c r="C262" i="2"/>
  <c r="F259" i="2"/>
  <c r="F275" i="2"/>
  <c r="C276" i="2"/>
  <c r="J20" i="2"/>
  <c r="N20" i="2"/>
  <c r="O94" i="2"/>
  <c r="C106" i="2"/>
  <c r="F111" i="2"/>
  <c r="C111" i="2" s="1"/>
  <c r="F121" i="2"/>
  <c r="C122" i="2"/>
  <c r="C123" i="2"/>
  <c r="G129" i="2"/>
  <c r="K129" i="2"/>
  <c r="K74" i="2" s="1"/>
  <c r="O130" i="2"/>
  <c r="O129" i="2" s="1"/>
  <c r="C149" i="2"/>
  <c r="C153" i="2"/>
  <c r="C154" i="2"/>
  <c r="O165" i="2"/>
  <c r="O164" i="2" s="1"/>
  <c r="L174" i="2"/>
  <c r="L178" i="2"/>
  <c r="F178" i="2"/>
  <c r="L187" i="2"/>
  <c r="L186" i="2" s="1"/>
  <c r="I195" i="2"/>
  <c r="N194" i="2"/>
  <c r="C209" i="2"/>
  <c r="C210" i="2"/>
  <c r="L215" i="2"/>
  <c r="L203" i="2" s="1"/>
  <c r="L194" i="2" s="1"/>
  <c r="I245" i="2"/>
  <c r="C256" i="2"/>
  <c r="C260" i="2"/>
  <c r="L259" i="2"/>
  <c r="L258" i="2" s="1"/>
  <c r="C266" i="2"/>
  <c r="F263" i="2"/>
  <c r="F271" i="2"/>
  <c r="C272" i="2"/>
  <c r="O288" i="2"/>
  <c r="O102" i="2"/>
  <c r="C114" i="2"/>
  <c r="H129" i="2"/>
  <c r="H74" i="2" s="1"/>
  <c r="F130" i="2"/>
  <c r="C166" i="2"/>
  <c r="D172" i="2"/>
  <c r="C177" i="2"/>
  <c r="C181" i="2"/>
  <c r="C182" i="2"/>
  <c r="C189" i="2"/>
  <c r="K194" i="2"/>
  <c r="C238" i="2"/>
  <c r="O237" i="2"/>
  <c r="O230" i="2" s="1"/>
  <c r="O229" i="2" s="1"/>
  <c r="C291" i="2"/>
  <c r="F288" i="2"/>
  <c r="F197" i="2"/>
  <c r="C198" i="2"/>
  <c r="F204" i="2"/>
  <c r="C205" i="2"/>
  <c r="C206" i="2"/>
  <c r="C214" i="2"/>
  <c r="C217" i="2"/>
  <c r="C218" i="2"/>
  <c r="F215" i="2"/>
  <c r="C225" i="2"/>
  <c r="K229" i="2"/>
  <c r="C241" i="2"/>
  <c r="C242" i="2"/>
  <c r="F245" i="2"/>
  <c r="C246" i="2"/>
  <c r="O245" i="2"/>
  <c r="G258" i="2"/>
  <c r="I269" i="2"/>
  <c r="I268" i="2" s="1"/>
  <c r="I288" i="2"/>
  <c r="I286" i="2" s="1"/>
  <c r="I204" i="2"/>
  <c r="C213" i="2"/>
  <c r="I215" i="2"/>
  <c r="I232" i="2"/>
  <c r="C233" i="2"/>
  <c r="C257" i="2"/>
  <c r="C261" i="2"/>
  <c r="C264" i="2"/>
  <c r="C265" i="2"/>
  <c r="O271" i="2"/>
  <c r="O275" i="2"/>
  <c r="C282" i="2"/>
  <c r="C283" i="2"/>
  <c r="C294" i="2"/>
  <c r="C295" i="2"/>
  <c r="E126" i="1"/>
  <c r="K51" i="2" l="1"/>
  <c r="O20" i="2"/>
  <c r="C245" i="2"/>
  <c r="C150" i="2"/>
  <c r="C263" i="2"/>
  <c r="C121" i="2"/>
  <c r="C234" i="2"/>
  <c r="N74" i="2"/>
  <c r="N51" i="2" s="1"/>
  <c r="N50" i="2" s="1"/>
  <c r="L129" i="2"/>
  <c r="C186" i="2"/>
  <c r="M74" i="2"/>
  <c r="M51" i="2" s="1"/>
  <c r="J74" i="2"/>
  <c r="J51" i="2" s="1"/>
  <c r="J50" i="2" s="1"/>
  <c r="J49" i="2" s="1"/>
  <c r="D51" i="2"/>
  <c r="J193" i="2"/>
  <c r="N193" i="2"/>
  <c r="C287" i="2"/>
  <c r="I173" i="2"/>
  <c r="I172" i="2" s="1"/>
  <c r="C237" i="2"/>
  <c r="O82" i="2"/>
  <c r="O74" i="2" s="1"/>
  <c r="I82" i="2"/>
  <c r="G229" i="2"/>
  <c r="O194" i="2"/>
  <c r="C94" i="2"/>
  <c r="C57" i="2"/>
  <c r="F53" i="2"/>
  <c r="F52" i="2" s="1"/>
  <c r="O286" i="2"/>
  <c r="O52" i="2"/>
  <c r="M193" i="2"/>
  <c r="D284" i="2"/>
  <c r="E193" i="2"/>
  <c r="I203" i="2"/>
  <c r="L173" i="2"/>
  <c r="L172" i="2" s="1"/>
  <c r="H193" i="2"/>
  <c r="D193" i="2"/>
  <c r="K193" i="2"/>
  <c r="K50" i="2" s="1"/>
  <c r="K285" i="2" s="1"/>
  <c r="F20" i="2"/>
  <c r="L82" i="2"/>
  <c r="G74" i="2"/>
  <c r="G51" i="2" s="1"/>
  <c r="E74" i="2"/>
  <c r="E284" i="2" s="1"/>
  <c r="I258" i="2"/>
  <c r="K284" i="2"/>
  <c r="H51" i="2"/>
  <c r="H50" i="2" s="1"/>
  <c r="H284" i="2"/>
  <c r="C271" i="2"/>
  <c r="F269" i="2"/>
  <c r="F82" i="2"/>
  <c r="C83" i="2"/>
  <c r="O269" i="2"/>
  <c r="O268" i="2" s="1"/>
  <c r="F230" i="2"/>
  <c r="C288" i="2"/>
  <c r="C178" i="2"/>
  <c r="F173" i="2"/>
  <c r="F250" i="2"/>
  <c r="C250" i="2" s="1"/>
  <c r="C251" i="2"/>
  <c r="L75" i="2"/>
  <c r="C66" i="2"/>
  <c r="L52" i="2"/>
  <c r="I74" i="2"/>
  <c r="C68" i="2"/>
  <c r="L26" i="2"/>
  <c r="C27" i="2"/>
  <c r="L230" i="2"/>
  <c r="L229" i="2" s="1"/>
  <c r="C115" i="2"/>
  <c r="J284" i="2"/>
  <c r="C215" i="2"/>
  <c r="C275" i="2"/>
  <c r="M284" i="2"/>
  <c r="F286" i="2"/>
  <c r="C187" i="2"/>
  <c r="C102" i="2"/>
  <c r="F203" i="2"/>
  <c r="C203" i="2" s="1"/>
  <c r="C204" i="2"/>
  <c r="C232" i="2"/>
  <c r="I230" i="2"/>
  <c r="F195" i="2"/>
  <c r="C197" i="2"/>
  <c r="C130" i="2"/>
  <c r="F129" i="2"/>
  <c r="C129" i="2" s="1"/>
  <c r="I194" i="2"/>
  <c r="C174" i="2"/>
  <c r="F258" i="2"/>
  <c r="C258" i="2" s="1"/>
  <c r="C259" i="2"/>
  <c r="I52" i="2"/>
  <c r="C143" i="2"/>
  <c r="C165" i="2"/>
  <c r="F164" i="2"/>
  <c r="C164" i="2" s="1"/>
  <c r="E51" i="2"/>
  <c r="E262" i="1"/>
  <c r="E67" i="1"/>
  <c r="E65" i="1"/>
  <c r="C53" i="2" l="1"/>
  <c r="N284" i="2"/>
  <c r="M50" i="2"/>
  <c r="M285" i="2" s="1"/>
  <c r="G284" i="2"/>
  <c r="D50" i="2"/>
  <c r="C286" i="2"/>
  <c r="O284" i="2"/>
  <c r="G193" i="2"/>
  <c r="G50" i="2" s="1"/>
  <c r="O51" i="2"/>
  <c r="E50" i="2"/>
  <c r="E49" i="2" s="1"/>
  <c r="I51" i="2"/>
  <c r="M49" i="2"/>
  <c r="O193" i="2"/>
  <c r="O50" i="2" s="1"/>
  <c r="O285" i="2" s="1"/>
  <c r="L74" i="2"/>
  <c r="L284" i="2" s="1"/>
  <c r="C82" i="2"/>
  <c r="C75" i="2"/>
  <c r="J285" i="2"/>
  <c r="K49" i="2"/>
  <c r="I229" i="2"/>
  <c r="I284" i="2" s="1"/>
  <c r="F74" i="2"/>
  <c r="O49" i="2"/>
  <c r="H285" i="2"/>
  <c r="H49" i="2"/>
  <c r="N285" i="2"/>
  <c r="N49" i="2"/>
  <c r="L193" i="2"/>
  <c r="F194" i="2"/>
  <c r="C195" i="2"/>
  <c r="D285" i="2"/>
  <c r="D49" i="2"/>
  <c r="C173" i="2"/>
  <c r="F172" i="2"/>
  <c r="C172" i="2" s="1"/>
  <c r="C269" i="2"/>
  <c r="F268" i="2"/>
  <c r="E285" i="2"/>
  <c r="C26" i="2"/>
  <c r="L20" i="2"/>
  <c r="C20" i="2" s="1"/>
  <c r="C230" i="2"/>
  <c r="F229" i="2"/>
  <c r="C52" i="2"/>
  <c r="I23" i="1"/>
  <c r="G49" i="2" l="1"/>
  <c r="G285" i="2"/>
  <c r="L51" i="2"/>
  <c r="I193" i="2"/>
  <c r="I50" i="2" s="1"/>
  <c r="C229" i="2"/>
  <c r="L50" i="2"/>
  <c r="L49" i="2" s="1"/>
  <c r="C74" i="2"/>
  <c r="F51" i="2"/>
  <c r="C51" i="2" s="1"/>
  <c r="C268" i="2"/>
  <c r="F284" i="2"/>
  <c r="C284" i="2" s="1"/>
  <c r="C194" i="2"/>
  <c r="F193" i="2"/>
  <c r="C193" i="2" s="1"/>
  <c r="E127" i="1"/>
  <c r="E150" i="1"/>
  <c r="E143" i="1"/>
  <c r="E140" i="1"/>
  <c r="H135" i="1"/>
  <c r="E135" i="1"/>
  <c r="E54" i="1"/>
  <c r="D54" i="1"/>
  <c r="N54" i="1"/>
  <c r="M54" i="1"/>
  <c r="K54" i="1"/>
  <c r="J54" i="1"/>
  <c r="H54" i="1"/>
  <c r="G54" i="1"/>
  <c r="L285" i="2" l="1"/>
  <c r="I285" i="2"/>
  <c r="I49" i="2"/>
  <c r="F50" i="2"/>
  <c r="O296" i="1"/>
  <c r="O295" i="1"/>
  <c r="O294" i="1"/>
  <c r="O293" i="1"/>
  <c r="O292" i="1"/>
  <c r="O291" i="1"/>
  <c r="O290" i="1"/>
  <c r="O289" i="1"/>
  <c r="L296" i="1"/>
  <c r="L295" i="1"/>
  <c r="L294" i="1"/>
  <c r="L293" i="1"/>
  <c r="L292" i="1"/>
  <c r="L291" i="1"/>
  <c r="L290" i="1"/>
  <c r="L289" i="1"/>
  <c r="I296" i="1"/>
  <c r="I295" i="1"/>
  <c r="I294" i="1"/>
  <c r="I293" i="1"/>
  <c r="I292" i="1"/>
  <c r="I291" i="1"/>
  <c r="I290" i="1"/>
  <c r="I289" i="1"/>
  <c r="F296" i="1"/>
  <c r="C296" i="1" s="1"/>
  <c r="F295" i="1"/>
  <c r="F294" i="1"/>
  <c r="C294" i="1" s="1"/>
  <c r="F293" i="1"/>
  <c r="F292" i="1"/>
  <c r="F291" i="1"/>
  <c r="F290" i="1"/>
  <c r="F289" i="1"/>
  <c r="G288" i="1"/>
  <c r="H288" i="1"/>
  <c r="J288" i="1"/>
  <c r="K288" i="1"/>
  <c r="M288" i="1"/>
  <c r="N288" i="1"/>
  <c r="D288" i="1"/>
  <c r="E288" i="1"/>
  <c r="O283" i="1"/>
  <c r="O282" i="1"/>
  <c r="L283" i="1"/>
  <c r="L282" i="1"/>
  <c r="I283" i="1"/>
  <c r="I282" i="1"/>
  <c r="F283" i="1"/>
  <c r="F282" i="1"/>
  <c r="G281" i="1"/>
  <c r="H281" i="1"/>
  <c r="J281" i="1"/>
  <c r="K281" i="1"/>
  <c r="M281" i="1"/>
  <c r="N281" i="1"/>
  <c r="D281" i="1"/>
  <c r="E281" i="1"/>
  <c r="G279" i="1"/>
  <c r="G268" i="1" s="1"/>
  <c r="H279" i="1"/>
  <c r="H268" i="1" s="1"/>
  <c r="J279" i="1"/>
  <c r="J268" i="1" s="1"/>
  <c r="K279" i="1"/>
  <c r="K268" i="1" s="1"/>
  <c r="M279" i="1"/>
  <c r="N279" i="1"/>
  <c r="N268" i="1" s="1"/>
  <c r="D279" i="1"/>
  <c r="E279" i="1"/>
  <c r="G275" i="1"/>
  <c r="H275" i="1"/>
  <c r="J275" i="1"/>
  <c r="K275" i="1"/>
  <c r="M275" i="1"/>
  <c r="N275" i="1"/>
  <c r="D275" i="1"/>
  <c r="E275" i="1"/>
  <c r="G271" i="1"/>
  <c r="H271" i="1"/>
  <c r="J271" i="1"/>
  <c r="K271" i="1"/>
  <c r="M271" i="1"/>
  <c r="N271" i="1"/>
  <c r="D271" i="1"/>
  <c r="D269" i="1" s="1"/>
  <c r="E271" i="1"/>
  <c r="M268" i="1"/>
  <c r="G263" i="1"/>
  <c r="H263" i="1"/>
  <c r="J263" i="1"/>
  <c r="K263" i="1"/>
  <c r="M263" i="1"/>
  <c r="N263" i="1"/>
  <c r="D263" i="1"/>
  <c r="E263" i="1"/>
  <c r="G259" i="1"/>
  <c r="H259" i="1"/>
  <c r="J259" i="1"/>
  <c r="K259" i="1"/>
  <c r="K258" i="1" s="1"/>
  <c r="M259" i="1"/>
  <c r="M258" i="1" s="1"/>
  <c r="N259" i="1"/>
  <c r="D259" i="1"/>
  <c r="E259" i="1"/>
  <c r="G258" i="1"/>
  <c r="H258" i="1"/>
  <c r="G251" i="1"/>
  <c r="G250" i="1" s="1"/>
  <c r="H251" i="1"/>
  <c r="J251" i="1"/>
  <c r="J250" i="1" s="1"/>
  <c r="K251" i="1"/>
  <c r="K250" i="1" s="1"/>
  <c r="M251" i="1"/>
  <c r="M250" i="1" s="1"/>
  <c r="N251" i="1"/>
  <c r="N250" i="1" s="1"/>
  <c r="D251" i="1"/>
  <c r="D250" i="1" s="1"/>
  <c r="E251" i="1"/>
  <c r="E250" i="1" s="1"/>
  <c r="H250" i="1"/>
  <c r="G245" i="1"/>
  <c r="H245" i="1"/>
  <c r="J245" i="1"/>
  <c r="K245" i="1"/>
  <c r="M245" i="1"/>
  <c r="N245" i="1"/>
  <c r="D245" i="1"/>
  <c r="E245" i="1"/>
  <c r="G237" i="1"/>
  <c r="H237" i="1"/>
  <c r="J237" i="1"/>
  <c r="K237" i="1"/>
  <c r="M237" i="1"/>
  <c r="N237" i="1"/>
  <c r="D237" i="1"/>
  <c r="E237" i="1"/>
  <c r="G234" i="1"/>
  <c r="H234" i="1"/>
  <c r="J234" i="1"/>
  <c r="K234" i="1"/>
  <c r="M234" i="1"/>
  <c r="N234" i="1"/>
  <c r="D234" i="1"/>
  <c r="E234" i="1"/>
  <c r="G232" i="1"/>
  <c r="G230" i="1" s="1"/>
  <c r="H232" i="1"/>
  <c r="J232" i="1"/>
  <c r="K232" i="1"/>
  <c r="K230" i="1" s="1"/>
  <c r="M232" i="1"/>
  <c r="N232" i="1"/>
  <c r="D232" i="1"/>
  <c r="E232" i="1"/>
  <c r="E230" i="1" s="1"/>
  <c r="M230" i="1"/>
  <c r="G226" i="1"/>
  <c r="H226" i="1"/>
  <c r="J226" i="1"/>
  <c r="K226" i="1"/>
  <c r="M226" i="1"/>
  <c r="N226" i="1"/>
  <c r="D226" i="1"/>
  <c r="E226" i="1"/>
  <c r="G215" i="1"/>
  <c r="H215" i="1"/>
  <c r="J215" i="1"/>
  <c r="K215" i="1"/>
  <c r="M215" i="1"/>
  <c r="N215" i="1"/>
  <c r="D215" i="1"/>
  <c r="E215" i="1"/>
  <c r="G204" i="1"/>
  <c r="H204" i="1"/>
  <c r="J204" i="1"/>
  <c r="K204" i="1"/>
  <c r="K203" i="1" s="1"/>
  <c r="M204" i="1"/>
  <c r="M203" i="1" s="1"/>
  <c r="N204" i="1"/>
  <c r="D204" i="1"/>
  <c r="E204" i="1"/>
  <c r="E203" i="1" s="1"/>
  <c r="G203" i="1"/>
  <c r="G197" i="1"/>
  <c r="H197" i="1"/>
  <c r="H195" i="1" s="1"/>
  <c r="J197" i="1"/>
  <c r="J195" i="1" s="1"/>
  <c r="K197" i="1"/>
  <c r="K195" i="1" s="1"/>
  <c r="M197" i="1"/>
  <c r="M195" i="1" s="1"/>
  <c r="N197" i="1"/>
  <c r="N195" i="1" s="1"/>
  <c r="D197" i="1"/>
  <c r="D195" i="1" s="1"/>
  <c r="E197" i="1"/>
  <c r="E195" i="1" s="1"/>
  <c r="G195" i="1"/>
  <c r="G191" i="1"/>
  <c r="G190" i="1" s="1"/>
  <c r="H191" i="1"/>
  <c r="H190" i="1" s="1"/>
  <c r="J191" i="1"/>
  <c r="J190" i="1" s="1"/>
  <c r="K191" i="1"/>
  <c r="K190" i="1" s="1"/>
  <c r="M191" i="1"/>
  <c r="M190" i="1" s="1"/>
  <c r="N191" i="1"/>
  <c r="N190" i="1" s="1"/>
  <c r="D191" i="1"/>
  <c r="D190" i="1" s="1"/>
  <c r="E191" i="1"/>
  <c r="E190" i="1" s="1"/>
  <c r="G187" i="1"/>
  <c r="H187" i="1"/>
  <c r="J187" i="1"/>
  <c r="K187" i="1"/>
  <c r="M187" i="1"/>
  <c r="N187" i="1"/>
  <c r="D187" i="1"/>
  <c r="E187" i="1"/>
  <c r="G183" i="1"/>
  <c r="H183" i="1"/>
  <c r="J183" i="1"/>
  <c r="K183" i="1"/>
  <c r="M183" i="1"/>
  <c r="N183" i="1"/>
  <c r="D183" i="1"/>
  <c r="E183" i="1"/>
  <c r="G178" i="1"/>
  <c r="H178" i="1"/>
  <c r="J178" i="1"/>
  <c r="K178" i="1"/>
  <c r="M178" i="1"/>
  <c r="N178" i="1"/>
  <c r="D178" i="1"/>
  <c r="E178" i="1"/>
  <c r="G174" i="1"/>
  <c r="H174" i="1"/>
  <c r="J174" i="1"/>
  <c r="K174" i="1"/>
  <c r="M174" i="1"/>
  <c r="M173" i="1" s="1"/>
  <c r="M172" i="1" s="1"/>
  <c r="N174" i="1"/>
  <c r="D174" i="1"/>
  <c r="D173" i="1" s="1"/>
  <c r="D172" i="1" s="1"/>
  <c r="E174" i="1"/>
  <c r="E173" i="1" s="1"/>
  <c r="E172" i="1" s="1"/>
  <c r="G165" i="1"/>
  <c r="H165" i="1"/>
  <c r="J165" i="1"/>
  <c r="J164" i="1" s="1"/>
  <c r="K165" i="1"/>
  <c r="K164" i="1" s="1"/>
  <c r="M165" i="1"/>
  <c r="M164" i="1" s="1"/>
  <c r="N165" i="1"/>
  <c r="N164" i="1" s="1"/>
  <c r="D165" i="1"/>
  <c r="D164" i="1" s="1"/>
  <c r="E165" i="1"/>
  <c r="E164" i="1" s="1"/>
  <c r="G164" i="1"/>
  <c r="H164" i="1"/>
  <c r="G159" i="1"/>
  <c r="H159" i="1"/>
  <c r="J159" i="1"/>
  <c r="K159" i="1"/>
  <c r="M159" i="1"/>
  <c r="N159" i="1"/>
  <c r="D159" i="1"/>
  <c r="E159" i="1"/>
  <c r="G150" i="1"/>
  <c r="H150" i="1"/>
  <c r="J150" i="1"/>
  <c r="K150" i="1"/>
  <c r="M150" i="1"/>
  <c r="N150" i="1"/>
  <c r="D150" i="1"/>
  <c r="G143" i="1"/>
  <c r="H143" i="1"/>
  <c r="J143" i="1"/>
  <c r="K143" i="1"/>
  <c r="M143" i="1"/>
  <c r="N143" i="1"/>
  <c r="D143" i="1"/>
  <c r="G140" i="1"/>
  <c r="H140" i="1"/>
  <c r="J140" i="1"/>
  <c r="K140" i="1"/>
  <c r="M140" i="1"/>
  <c r="N140" i="1"/>
  <c r="D140" i="1"/>
  <c r="G135" i="1"/>
  <c r="J135" i="1"/>
  <c r="K135" i="1"/>
  <c r="M135" i="1"/>
  <c r="N135" i="1"/>
  <c r="D135" i="1"/>
  <c r="G130" i="1"/>
  <c r="H130" i="1"/>
  <c r="J130" i="1"/>
  <c r="K130" i="1"/>
  <c r="M130" i="1"/>
  <c r="N130" i="1"/>
  <c r="D130" i="1"/>
  <c r="E130" i="1"/>
  <c r="G127" i="1"/>
  <c r="H127" i="1"/>
  <c r="J127" i="1"/>
  <c r="K127" i="1"/>
  <c r="M127" i="1"/>
  <c r="N127" i="1"/>
  <c r="D127" i="1"/>
  <c r="G121" i="1"/>
  <c r="H121" i="1"/>
  <c r="J121" i="1"/>
  <c r="K121" i="1"/>
  <c r="M121" i="1"/>
  <c r="N121" i="1"/>
  <c r="D121" i="1"/>
  <c r="E121" i="1"/>
  <c r="G115" i="1"/>
  <c r="H115" i="1"/>
  <c r="J115" i="1"/>
  <c r="K115" i="1"/>
  <c r="M115" i="1"/>
  <c r="N115" i="1"/>
  <c r="D115" i="1"/>
  <c r="E115" i="1"/>
  <c r="G111" i="1"/>
  <c r="H111" i="1"/>
  <c r="J111" i="1"/>
  <c r="K111" i="1"/>
  <c r="M111" i="1"/>
  <c r="N111" i="1"/>
  <c r="D111" i="1"/>
  <c r="E111" i="1"/>
  <c r="G102" i="1"/>
  <c r="H102" i="1"/>
  <c r="J102" i="1"/>
  <c r="K102" i="1"/>
  <c r="M102" i="1"/>
  <c r="N102" i="1"/>
  <c r="D102" i="1"/>
  <c r="E102" i="1"/>
  <c r="G94" i="1"/>
  <c r="H94" i="1"/>
  <c r="J94" i="1"/>
  <c r="K94" i="1"/>
  <c r="M94" i="1"/>
  <c r="N94" i="1"/>
  <c r="D94" i="1"/>
  <c r="E94" i="1"/>
  <c r="G88" i="1"/>
  <c r="H88" i="1"/>
  <c r="J88" i="1"/>
  <c r="K88" i="1"/>
  <c r="M88" i="1"/>
  <c r="N88" i="1"/>
  <c r="D88" i="1"/>
  <c r="E88" i="1"/>
  <c r="G83" i="1"/>
  <c r="H83" i="1"/>
  <c r="J83" i="1"/>
  <c r="K83" i="1"/>
  <c r="M83" i="1"/>
  <c r="M82" i="1" s="1"/>
  <c r="N83" i="1"/>
  <c r="D83" i="1"/>
  <c r="E83" i="1"/>
  <c r="E82" i="1" s="1"/>
  <c r="G79" i="1"/>
  <c r="H79" i="1"/>
  <c r="J79" i="1"/>
  <c r="K79" i="1"/>
  <c r="M79" i="1"/>
  <c r="N79" i="1"/>
  <c r="D79" i="1"/>
  <c r="E79" i="1"/>
  <c r="G76" i="1"/>
  <c r="H76" i="1"/>
  <c r="J76" i="1"/>
  <c r="K76" i="1"/>
  <c r="K75" i="1" s="1"/>
  <c r="M76" i="1"/>
  <c r="M75" i="1" s="1"/>
  <c r="N76" i="1"/>
  <c r="D76" i="1"/>
  <c r="D75" i="1" s="1"/>
  <c r="E76" i="1"/>
  <c r="E75" i="1" s="1"/>
  <c r="G68" i="1"/>
  <c r="G66" i="1" s="1"/>
  <c r="H68" i="1"/>
  <c r="H66" i="1" s="1"/>
  <c r="J68" i="1"/>
  <c r="J66" i="1" s="1"/>
  <c r="K68" i="1"/>
  <c r="K66" i="1" s="1"/>
  <c r="M68" i="1"/>
  <c r="M66" i="1" s="1"/>
  <c r="N68" i="1"/>
  <c r="N66" i="1" s="1"/>
  <c r="D68" i="1"/>
  <c r="D66" i="1" s="1"/>
  <c r="E68" i="1"/>
  <c r="E66" i="1" s="1"/>
  <c r="G57" i="1"/>
  <c r="H57" i="1"/>
  <c r="H53" i="1" s="1"/>
  <c r="J57" i="1"/>
  <c r="J53" i="1" s="1"/>
  <c r="K57" i="1"/>
  <c r="K53" i="1" s="1"/>
  <c r="M57" i="1"/>
  <c r="M53" i="1" s="1"/>
  <c r="N57" i="1"/>
  <c r="N53" i="1" s="1"/>
  <c r="D57" i="1"/>
  <c r="D53" i="1" s="1"/>
  <c r="E57" i="1"/>
  <c r="E53" i="1" s="1"/>
  <c r="G53" i="1"/>
  <c r="M44" i="1"/>
  <c r="N44" i="1"/>
  <c r="G42" i="1"/>
  <c r="H42" i="1"/>
  <c r="J42" i="1"/>
  <c r="K42" i="1"/>
  <c r="D42" i="1"/>
  <c r="E42" i="1"/>
  <c r="F41" i="1"/>
  <c r="C41" i="1" s="1"/>
  <c r="J36" i="1"/>
  <c r="K36" i="1"/>
  <c r="J33" i="1"/>
  <c r="K33" i="1"/>
  <c r="J31" i="1"/>
  <c r="K31" i="1"/>
  <c r="J27" i="1"/>
  <c r="K27" i="1"/>
  <c r="M21" i="1"/>
  <c r="G21" i="1"/>
  <c r="H21" i="1"/>
  <c r="H20" i="1" s="1"/>
  <c r="J21" i="1"/>
  <c r="K21" i="1"/>
  <c r="N21" i="1"/>
  <c r="D21" i="1"/>
  <c r="D20" i="1" s="1"/>
  <c r="E21" i="1"/>
  <c r="O280" i="1"/>
  <c r="O279" i="1" s="1"/>
  <c r="O278" i="1"/>
  <c r="O277" i="1"/>
  <c r="O276" i="1"/>
  <c r="O274" i="1"/>
  <c r="O273" i="1"/>
  <c r="O272" i="1"/>
  <c r="O270" i="1"/>
  <c r="O267" i="1"/>
  <c r="O266" i="1"/>
  <c r="O265" i="1"/>
  <c r="O264" i="1"/>
  <c r="O262" i="1"/>
  <c r="O261" i="1"/>
  <c r="O260" i="1"/>
  <c r="O257" i="1"/>
  <c r="O256" i="1"/>
  <c r="O255" i="1"/>
  <c r="O254" i="1"/>
  <c r="O253" i="1"/>
  <c r="O252" i="1"/>
  <c r="O249" i="1"/>
  <c r="O248" i="1"/>
  <c r="O247" i="1"/>
  <c r="O246" i="1"/>
  <c r="O244" i="1"/>
  <c r="O243" i="1"/>
  <c r="O242" i="1"/>
  <c r="O241" i="1"/>
  <c r="O240" i="1"/>
  <c r="O239" i="1"/>
  <c r="O238" i="1"/>
  <c r="O236" i="1"/>
  <c r="O235" i="1"/>
  <c r="O233" i="1"/>
  <c r="O231" i="1"/>
  <c r="O228" i="1"/>
  <c r="O227" i="1"/>
  <c r="O225" i="1"/>
  <c r="O224" i="1"/>
  <c r="O223" i="1"/>
  <c r="O222" i="1"/>
  <c r="O221" i="1"/>
  <c r="O220" i="1"/>
  <c r="O219" i="1"/>
  <c r="O218" i="1"/>
  <c r="O217" i="1"/>
  <c r="O216" i="1"/>
  <c r="O214" i="1"/>
  <c r="O213" i="1"/>
  <c r="O212" i="1"/>
  <c r="O211" i="1"/>
  <c r="O210" i="1"/>
  <c r="O209" i="1"/>
  <c r="O208" i="1"/>
  <c r="O207" i="1"/>
  <c r="O206" i="1"/>
  <c r="O205" i="1"/>
  <c r="O202" i="1"/>
  <c r="O201" i="1"/>
  <c r="O200" i="1"/>
  <c r="O199" i="1"/>
  <c r="O198" i="1"/>
  <c r="O196" i="1"/>
  <c r="O192" i="1"/>
  <c r="O189" i="1"/>
  <c r="O188" i="1"/>
  <c r="O185" i="1"/>
  <c r="O184" i="1"/>
  <c r="O182" i="1"/>
  <c r="O181" i="1"/>
  <c r="O180" i="1"/>
  <c r="O179" i="1"/>
  <c r="O177" i="1"/>
  <c r="O176" i="1"/>
  <c r="O175" i="1"/>
  <c r="O171" i="1"/>
  <c r="O170" i="1"/>
  <c r="O169" i="1"/>
  <c r="O168" i="1"/>
  <c r="O167" i="1"/>
  <c r="O166" i="1"/>
  <c r="O163" i="1"/>
  <c r="O162" i="1"/>
  <c r="O161" i="1"/>
  <c r="O160" i="1"/>
  <c r="O158" i="1"/>
  <c r="O157" i="1"/>
  <c r="O156" i="1"/>
  <c r="O155" i="1"/>
  <c r="O154" i="1"/>
  <c r="O153" i="1"/>
  <c r="O152" i="1"/>
  <c r="O151" i="1"/>
  <c r="O149" i="1"/>
  <c r="O148" i="1"/>
  <c r="O147" i="1"/>
  <c r="O146" i="1"/>
  <c r="O145" i="1"/>
  <c r="O144" i="1"/>
  <c r="O142" i="1"/>
  <c r="O141" i="1"/>
  <c r="O139" i="1"/>
  <c r="O138" i="1"/>
  <c r="O137" i="1"/>
  <c r="O136" i="1"/>
  <c r="O134" i="1"/>
  <c r="O133" i="1"/>
  <c r="O132" i="1"/>
  <c r="O131" i="1"/>
  <c r="O128" i="1"/>
  <c r="O126" i="1"/>
  <c r="O125" i="1"/>
  <c r="O124" i="1"/>
  <c r="O123" i="1"/>
  <c r="O122" i="1"/>
  <c r="O120" i="1"/>
  <c r="O119" i="1"/>
  <c r="O118" i="1"/>
  <c r="O117" i="1"/>
  <c r="O116" i="1"/>
  <c r="O114" i="1"/>
  <c r="O113" i="1"/>
  <c r="O112" i="1"/>
  <c r="O110" i="1"/>
  <c r="O109" i="1"/>
  <c r="O108" i="1"/>
  <c r="O107" i="1"/>
  <c r="O106" i="1"/>
  <c r="O105" i="1"/>
  <c r="O104" i="1"/>
  <c r="O103" i="1"/>
  <c r="O101" i="1"/>
  <c r="O100" i="1"/>
  <c r="O99" i="1"/>
  <c r="O98" i="1"/>
  <c r="O97" i="1"/>
  <c r="O96" i="1"/>
  <c r="O95" i="1"/>
  <c r="O93" i="1"/>
  <c r="O92" i="1"/>
  <c r="O91" i="1"/>
  <c r="O90" i="1"/>
  <c r="O89" i="1"/>
  <c r="O87" i="1"/>
  <c r="O86" i="1"/>
  <c r="O85" i="1"/>
  <c r="O84" i="1"/>
  <c r="O81" i="1"/>
  <c r="O80" i="1"/>
  <c r="O78" i="1"/>
  <c r="O77" i="1"/>
  <c r="O73" i="1"/>
  <c r="O72" i="1"/>
  <c r="O71" i="1"/>
  <c r="O70" i="1"/>
  <c r="O69" i="1"/>
  <c r="O67" i="1"/>
  <c r="O65" i="1"/>
  <c r="O64" i="1"/>
  <c r="O63" i="1"/>
  <c r="O62" i="1"/>
  <c r="O61" i="1"/>
  <c r="O60" i="1"/>
  <c r="O59" i="1"/>
  <c r="O58" i="1"/>
  <c r="O56" i="1"/>
  <c r="O55" i="1"/>
  <c r="L280" i="1"/>
  <c r="L279" i="1" s="1"/>
  <c r="L278" i="1"/>
  <c r="L277" i="1"/>
  <c r="L276" i="1"/>
  <c r="L274" i="1"/>
  <c r="L273" i="1"/>
  <c r="L272" i="1"/>
  <c r="L270" i="1"/>
  <c r="L267" i="1"/>
  <c r="L266" i="1"/>
  <c r="L265" i="1"/>
  <c r="L264" i="1"/>
  <c r="L262" i="1"/>
  <c r="L261" i="1"/>
  <c r="L260" i="1"/>
  <c r="L257" i="1"/>
  <c r="L256" i="1"/>
  <c r="L255" i="1"/>
  <c r="L254" i="1"/>
  <c r="L253" i="1"/>
  <c r="L252" i="1"/>
  <c r="L249" i="1"/>
  <c r="L248" i="1"/>
  <c r="L247" i="1"/>
  <c r="L246" i="1"/>
  <c r="L244" i="1"/>
  <c r="L243" i="1"/>
  <c r="L242" i="1"/>
  <c r="L241" i="1"/>
  <c r="L240" i="1"/>
  <c r="L239" i="1"/>
  <c r="L238" i="1"/>
  <c r="L236" i="1"/>
  <c r="L235" i="1"/>
  <c r="L233" i="1"/>
  <c r="L232" i="1" s="1"/>
  <c r="L231" i="1"/>
  <c r="L228" i="1"/>
  <c r="L227" i="1"/>
  <c r="L226" i="1" s="1"/>
  <c r="L225" i="1"/>
  <c r="L224" i="1"/>
  <c r="L223" i="1"/>
  <c r="L222" i="1"/>
  <c r="L221" i="1"/>
  <c r="L220" i="1"/>
  <c r="L219" i="1"/>
  <c r="L218" i="1"/>
  <c r="L217" i="1"/>
  <c r="L216" i="1"/>
  <c r="L214" i="1"/>
  <c r="L213" i="1"/>
  <c r="L212" i="1"/>
  <c r="L211" i="1"/>
  <c r="L210" i="1"/>
  <c r="L209" i="1"/>
  <c r="L208" i="1"/>
  <c r="L207" i="1"/>
  <c r="L206" i="1"/>
  <c r="L205" i="1"/>
  <c r="L202" i="1"/>
  <c r="L201" i="1"/>
  <c r="L200" i="1"/>
  <c r="L199" i="1"/>
  <c r="L198" i="1"/>
  <c r="L196" i="1"/>
  <c r="L192" i="1"/>
  <c r="L191" i="1" s="1"/>
  <c r="L190" i="1" s="1"/>
  <c r="L189" i="1"/>
  <c r="L188" i="1"/>
  <c r="L185" i="1"/>
  <c r="L184" i="1"/>
  <c r="L182" i="1"/>
  <c r="L181" i="1"/>
  <c r="L180" i="1"/>
  <c r="L179" i="1"/>
  <c r="L177" i="1"/>
  <c r="L176" i="1"/>
  <c r="L175" i="1"/>
  <c r="L171" i="1"/>
  <c r="L170" i="1"/>
  <c r="L169" i="1"/>
  <c r="L168" i="1"/>
  <c r="L167" i="1"/>
  <c r="L166" i="1"/>
  <c r="L163" i="1"/>
  <c r="L162" i="1"/>
  <c r="L161" i="1"/>
  <c r="L160" i="1"/>
  <c r="L158" i="1"/>
  <c r="L157" i="1"/>
  <c r="L156" i="1"/>
  <c r="L155" i="1"/>
  <c r="L154" i="1"/>
  <c r="L153" i="1"/>
  <c r="L152" i="1"/>
  <c r="L151" i="1"/>
  <c r="L149" i="1"/>
  <c r="L148" i="1"/>
  <c r="L147" i="1"/>
  <c r="L146" i="1"/>
  <c r="L145" i="1"/>
  <c r="L144" i="1"/>
  <c r="L142" i="1"/>
  <c r="L141" i="1"/>
  <c r="L139" i="1"/>
  <c r="L138" i="1"/>
  <c r="L137" i="1"/>
  <c r="L136" i="1"/>
  <c r="L134" i="1"/>
  <c r="L133" i="1"/>
  <c r="L132" i="1"/>
  <c r="L131" i="1"/>
  <c r="L128" i="1"/>
  <c r="L127" i="1" s="1"/>
  <c r="L126" i="1"/>
  <c r="L125" i="1"/>
  <c r="L124" i="1"/>
  <c r="L123" i="1"/>
  <c r="L122" i="1"/>
  <c r="L120" i="1"/>
  <c r="L119" i="1"/>
  <c r="L118" i="1"/>
  <c r="L117" i="1"/>
  <c r="L116" i="1"/>
  <c r="L114" i="1"/>
  <c r="L113" i="1"/>
  <c r="L112" i="1"/>
  <c r="L110" i="1"/>
  <c r="L109" i="1"/>
  <c r="L108" i="1"/>
  <c r="L107" i="1"/>
  <c r="L106" i="1"/>
  <c r="L105" i="1"/>
  <c r="L104" i="1"/>
  <c r="L103" i="1"/>
  <c r="L101" i="1"/>
  <c r="L100" i="1"/>
  <c r="L99" i="1"/>
  <c r="L98" i="1"/>
  <c r="L97" i="1"/>
  <c r="L96" i="1"/>
  <c r="L95" i="1"/>
  <c r="L93" i="1"/>
  <c r="L92" i="1"/>
  <c r="L91" i="1"/>
  <c r="L90" i="1"/>
  <c r="L89" i="1"/>
  <c r="L87" i="1"/>
  <c r="L86" i="1"/>
  <c r="L85" i="1"/>
  <c r="L84" i="1"/>
  <c r="L81" i="1"/>
  <c r="L80" i="1"/>
  <c r="L78" i="1"/>
  <c r="L77" i="1"/>
  <c r="L73" i="1"/>
  <c r="L72" i="1"/>
  <c r="L71" i="1"/>
  <c r="L70" i="1"/>
  <c r="L69" i="1"/>
  <c r="L67" i="1"/>
  <c r="L65" i="1"/>
  <c r="L64" i="1"/>
  <c r="L63" i="1"/>
  <c r="L62" i="1"/>
  <c r="L61" i="1"/>
  <c r="L60" i="1"/>
  <c r="L59" i="1"/>
  <c r="L58" i="1"/>
  <c r="L56" i="1"/>
  <c r="L55" i="1"/>
  <c r="I280" i="1"/>
  <c r="I279" i="1" s="1"/>
  <c r="I278" i="1"/>
  <c r="I277" i="1"/>
  <c r="I276" i="1"/>
  <c r="I274" i="1"/>
  <c r="I273" i="1"/>
  <c r="I272" i="1"/>
  <c r="I270" i="1"/>
  <c r="I267" i="1"/>
  <c r="I266" i="1"/>
  <c r="I265" i="1"/>
  <c r="I264" i="1"/>
  <c r="I262" i="1"/>
  <c r="I261" i="1"/>
  <c r="I260" i="1"/>
  <c r="I257" i="1"/>
  <c r="I256" i="1"/>
  <c r="I255" i="1"/>
  <c r="I254" i="1"/>
  <c r="I253" i="1"/>
  <c r="I252" i="1"/>
  <c r="I249" i="1"/>
  <c r="I248" i="1"/>
  <c r="I247" i="1"/>
  <c r="I246" i="1"/>
  <c r="I244" i="1"/>
  <c r="I243" i="1"/>
  <c r="I242" i="1"/>
  <c r="I241" i="1"/>
  <c r="I240" i="1"/>
  <c r="I239" i="1"/>
  <c r="I238" i="1"/>
  <c r="I236" i="1"/>
  <c r="I235" i="1"/>
  <c r="I233" i="1"/>
  <c r="I232" i="1" s="1"/>
  <c r="I231" i="1"/>
  <c r="I228" i="1"/>
  <c r="I227" i="1"/>
  <c r="I226" i="1" s="1"/>
  <c r="I225" i="1"/>
  <c r="I224" i="1"/>
  <c r="I223" i="1"/>
  <c r="I222" i="1"/>
  <c r="I221" i="1"/>
  <c r="I220" i="1"/>
  <c r="I219" i="1"/>
  <c r="I218" i="1"/>
  <c r="I217" i="1"/>
  <c r="I216" i="1"/>
  <c r="I214" i="1"/>
  <c r="I213" i="1"/>
  <c r="I212" i="1"/>
  <c r="I211" i="1"/>
  <c r="I210" i="1"/>
  <c r="I209" i="1"/>
  <c r="I208" i="1"/>
  <c r="I207" i="1"/>
  <c r="I206" i="1"/>
  <c r="I205" i="1"/>
  <c r="I202" i="1"/>
  <c r="I201" i="1"/>
  <c r="I200" i="1"/>
  <c r="I199" i="1"/>
  <c r="I198" i="1"/>
  <c r="I196" i="1"/>
  <c r="I192" i="1"/>
  <c r="I191" i="1" s="1"/>
  <c r="I190" i="1" s="1"/>
  <c r="I189" i="1"/>
  <c r="I188" i="1"/>
  <c r="I185" i="1"/>
  <c r="I184" i="1"/>
  <c r="I182" i="1"/>
  <c r="I181" i="1"/>
  <c r="I180" i="1"/>
  <c r="I179" i="1"/>
  <c r="I177" i="1"/>
  <c r="I176" i="1"/>
  <c r="I175" i="1"/>
  <c r="I171" i="1"/>
  <c r="I170" i="1"/>
  <c r="I169" i="1"/>
  <c r="I168" i="1"/>
  <c r="I167" i="1"/>
  <c r="I166" i="1"/>
  <c r="I163" i="1"/>
  <c r="I162" i="1"/>
  <c r="I161" i="1"/>
  <c r="I160" i="1"/>
  <c r="I158" i="1"/>
  <c r="I157" i="1"/>
  <c r="I156" i="1"/>
  <c r="I155" i="1"/>
  <c r="I154" i="1"/>
  <c r="I153" i="1"/>
  <c r="I152" i="1"/>
  <c r="I151" i="1"/>
  <c r="I149" i="1"/>
  <c r="I148" i="1"/>
  <c r="I147" i="1"/>
  <c r="I146" i="1"/>
  <c r="I145" i="1"/>
  <c r="I144" i="1"/>
  <c r="I142" i="1"/>
  <c r="I141" i="1"/>
  <c r="I139" i="1"/>
  <c r="I138" i="1"/>
  <c r="I137" i="1"/>
  <c r="I136" i="1"/>
  <c r="I134" i="1"/>
  <c r="I133" i="1"/>
  <c r="I132" i="1"/>
  <c r="I131" i="1"/>
  <c r="I128" i="1"/>
  <c r="I127" i="1" s="1"/>
  <c r="I126" i="1"/>
  <c r="I125" i="1"/>
  <c r="I124" i="1"/>
  <c r="I123" i="1"/>
  <c r="I122" i="1"/>
  <c r="I120" i="1"/>
  <c r="I119" i="1"/>
  <c r="I118" i="1"/>
  <c r="I117" i="1"/>
  <c r="I116" i="1"/>
  <c r="I114" i="1"/>
  <c r="I113" i="1"/>
  <c r="I112" i="1"/>
  <c r="I110" i="1"/>
  <c r="I109" i="1"/>
  <c r="I108" i="1"/>
  <c r="I107" i="1"/>
  <c r="I106" i="1"/>
  <c r="I105" i="1"/>
  <c r="I104" i="1"/>
  <c r="I103" i="1"/>
  <c r="I101" i="1"/>
  <c r="I100" i="1"/>
  <c r="I99" i="1"/>
  <c r="I98" i="1"/>
  <c r="I97" i="1"/>
  <c r="I96" i="1"/>
  <c r="I95" i="1"/>
  <c r="I93" i="1"/>
  <c r="I92" i="1"/>
  <c r="I91" i="1"/>
  <c r="I90" i="1"/>
  <c r="I89" i="1"/>
  <c r="I87" i="1"/>
  <c r="I86" i="1"/>
  <c r="I85" i="1"/>
  <c r="I84" i="1"/>
  <c r="I81" i="1"/>
  <c r="I80" i="1"/>
  <c r="I78" i="1"/>
  <c r="I77" i="1"/>
  <c r="I73" i="1"/>
  <c r="I72" i="1"/>
  <c r="I71" i="1"/>
  <c r="I70" i="1"/>
  <c r="I69" i="1"/>
  <c r="I67" i="1"/>
  <c r="I65" i="1"/>
  <c r="I64" i="1"/>
  <c r="I63" i="1"/>
  <c r="I62" i="1"/>
  <c r="I61" i="1"/>
  <c r="I60" i="1"/>
  <c r="I59" i="1"/>
  <c r="I58" i="1"/>
  <c r="I56" i="1"/>
  <c r="I55" i="1"/>
  <c r="F280" i="1"/>
  <c r="C280" i="1" s="1"/>
  <c r="F278" i="1"/>
  <c r="C278" i="1" s="1"/>
  <c r="F277" i="1"/>
  <c r="F276" i="1"/>
  <c r="F274" i="1"/>
  <c r="C274" i="1" s="1"/>
  <c r="F273" i="1"/>
  <c r="C273" i="1" s="1"/>
  <c r="F272" i="1"/>
  <c r="F270" i="1"/>
  <c r="F267" i="1"/>
  <c r="C267" i="1" s="1"/>
  <c r="F266" i="1"/>
  <c r="C266" i="1" s="1"/>
  <c r="F265" i="1"/>
  <c r="F264" i="1"/>
  <c r="F262" i="1"/>
  <c r="C262" i="1" s="1"/>
  <c r="F261" i="1"/>
  <c r="C261" i="1" s="1"/>
  <c r="F260" i="1"/>
  <c r="F257" i="1"/>
  <c r="F256" i="1"/>
  <c r="C256" i="1" s="1"/>
  <c r="F255" i="1"/>
  <c r="C255" i="1" s="1"/>
  <c r="F254" i="1"/>
  <c r="F253" i="1"/>
  <c r="F252" i="1"/>
  <c r="C252" i="1" s="1"/>
  <c r="F249" i="1"/>
  <c r="C249" i="1" s="1"/>
  <c r="F248" i="1"/>
  <c r="F247" i="1"/>
  <c r="F246" i="1"/>
  <c r="C246" i="1" s="1"/>
  <c r="F244" i="1"/>
  <c r="C244" i="1" s="1"/>
  <c r="F243" i="1"/>
  <c r="F242" i="1"/>
  <c r="F241" i="1"/>
  <c r="C241" i="1" s="1"/>
  <c r="F240" i="1"/>
  <c r="C240" i="1" s="1"/>
  <c r="F239" i="1"/>
  <c r="F238" i="1"/>
  <c r="F236" i="1"/>
  <c r="C236" i="1" s="1"/>
  <c r="F235" i="1"/>
  <c r="C235" i="1" s="1"/>
  <c r="F233" i="1"/>
  <c r="F231" i="1"/>
  <c r="F228" i="1"/>
  <c r="C228" i="1" s="1"/>
  <c r="F227" i="1"/>
  <c r="F225" i="1"/>
  <c r="F224" i="1"/>
  <c r="F223" i="1"/>
  <c r="C223" i="1" s="1"/>
  <c r="F222" i="1"/>
  <c r="C222" i="1" s="1"/>
  <c r="F221" i="1"/>
  <c r="F220" i="1"/>
  <c r="F219" i="1"/>
  <c r="C219" i="1" s="1"/>
  <c r="F218" i="1"/>
  <c r="C218" i="1" s="1"/>
  <c r="F217" i="1"/>
  <c r="F216" i="1"/>
  <c r="F214" i="1"/>
  <c r="C214" i="1" s="1"/>
  <c r="F213" i="1"/>
  <c r="C213" i="1" s="1"/>
  <c r="F212" i="1"/>
  <c r="F211" i="1"/>
  <c r="F210" i="1"/>
  <c r="C210" i="1" s="1"/>
  <c r="F209" i="1"/>
  <c r="C209" i="1" s="1"/>
  <c r="F208" i="1"/>
  <c r="F207" i="1"/>
  <c r="F206" i="1"/>
  <c r="C206" i="1" s="1"/>
  <c r="F205" i="1"/>
  <c r="C205" i="1" s="1"/>
  <c r="F202" i="1"/>
  <c r="F201" i="1"/>
  <c r="F200" i="1"/>
  <c r="C200" i="1" s="1"/>
  <c r="F199" i="1"/>
  <c r="C199" i="1" s="1"/>
  <c r="F198" i="1"/>
  <c r="F196" i="1"/>
  <c r="F192" i="1"/>
  <c r="C192" i="1" s="1"/>
  <c r="F189" i="1"/>
  <c r="C189" i="1" s="1"/>
  <c r="F188" i="1"/>
  <c r="F185" i="1"/>
  <c r="F184" i="1"/>
  <c r="C184" i="1" s="1"/>
  <c r="F182" i="1"/>
  <c r="C182" i="1" s="1"/>
  <c r="F181" i="1"/>
  <c r="F180" i="1"/>
  <c r="F179" i="1"/>
  <c r="C179" i="1" s="1"/>
  <c r="F177" i="1"/>
  <c r="C177" i="1" s="1"/>
  <c r="F176" i="1"/>
  <c r="F175" i="1"/>
  <c r="F171" i="1"/>
  <c r="C171" i="1" s="1"/>
  <c r="F170" i="1"/>
  <c r="C170" i="1" s="1"/>
  <c r="F169" i="1"/>
  <c r="F168" i="1"/>
  <c r="F167" i="1"/>
  <c r="C167" i="1" s="1"/>
  <c r="F166" i="1"/>
  <c r="C166" i="1" s="1"/>
  <c r="F163" i="1"/>
  <c r="F162" i="1"/>
  <c r="F161" i="1"/>
  <c r="C161" i="1" s="1"/>
  <c r="F160" i="1"/>
  <c r="C160" i="1" s="1"/>
  <c r="F158" i="1"/>
  <c r="F157" i="1"/>
  <c r="F156" i="1"/>
  <c r="C156" i="1" s="1"/>
  <c r="F155" i="1"/>
  <c r="C155" i="1" s="1"/>
  <c r="F154" i="1"/>
  <c r="F153" i="1"/>
  <c r="F152" i="1"/>
  <c r="C152" i="1" s="1"/>
  <c r="F151" i="1"/>
  <c r="C151" i="1" s="1"/>
  <c r="F149" i="1"/>
  <c r="F148" i="1"/>
  <c r="F147" i="1"/>
  <c r="C147" i="1" s="1"/>
  <c r="F146" i="1"/>
  <c r="C146" i="1" s="1"/>
  <c r="F145" i="1"/>
  <c r="F144" i="1"/>
  <c r="F142" i="1"/>
  <c r="C142" i="1" s="1"/>
  <c r="F141" i="1"/>
  <c r="C141" i="1" s="1"/>
  <c r="F139" i="1"/>
  <c r="F138" i="1"/>
  <c r="F137" i="1"/>
  <c r="C137" i="1" s="1"/>
  <c r="F136" i="1"/>
  <c r="C136" i="1" s="1"/>
  <c r="F134" i="1"/>
  <c r="F133" i="1"/>
  <c r="F132" i="1"/>
  <c r="C132" i="1" s="1"/>
  <c r="F131" i="1"/>
  <c r="C131" i="1" s="1"/>
  <c r="F128" i="1"/>
  <c r="F126" i="1"/>
  <c r="F125" i="1"/>
  <c r="C125" i="1" s="1"/>
  <c r="F124" i="1"/>
  <c r="C124" i="1" s="1"/>
  <c r="F123" i="1"/>
  <c r="F122" i="1"/>
  <c r="F120" i="1"/>
  <c r="C120" i="1" s="1"/>
  <c r="F119" i="1"/>
  <c r="C119" i="1" s="1"/>
  <c r="F118" i="1"/>
  <c r="F117" i="1"/>
  <c r="F116" i="1"/>
  <c r="C116" i="1" s="1"/>
  <c r="F114" i="1"/>
  <c r="C114" i="1" s="1"/>
  <c r="F113" i="1"/>
  <c r="F112" i="1"/>
  <c r="F110" i="1"/>
  <c r="C110" i="1" s="1"/>
  <c r="F109" i="1"/>
  <c r="C109" i="1" s="1"/>
  <c r="F108" i="1"/>
  <c r="F107" i="1"/>
  <c r="F106" i="1"/>
  <c r="C106" i="1" s="1"/>
  <c r="F105" i="1"/>
  <c r="C105" i="1" s="1"/>
  <c r="F104" i="1"/>
  <c r="F103" i="1"/>
  <c r="F101" i="1"/>
  <c r="C101" i="1" s="1"/>
  <c r="F100" i="1"/>
  <c r="C100" i="1" s="1"/>
  <c r="F99" i="1"/>
  <c r="F98" i="1"/>
  <c r="F97" i="1"/>
  <c r="C97" i="1" s="1"/>
  <c r="F96" i="1"/>
  <c r="C96" i="1" s="1"/>
  <c r="F95" i="1"/>
  <c r="F93" i="1"/>
  <c r="F92" i="1"/>
  <c r="C92" i="1" s="1"/>
  <c r="F91" i="1"/>
  <c r="C91" i="1" s="1"/>
  <c r="F90" i="1"/>
  <c r="F89" i="1"/>
  <c r="F87" i="1"/>
  <c r="C87" i="1" s="1"/>
  <c r="F86" i="1"/>
  <c r="C86" i="1" s="1"/>
  <c r="F85" i="1"/>
  <c r="F84" i="1"/>
  <c r="F81" i="1"/>
  <c r="C81" i="1" s="1"/>
  <c r="F80" i="1"/>
  <c r="C80" i="1" s="1"/>
  <c r="F78" i="1"/>
  <c r="F77" i="1"/>
  <c r="F73" i="1"/>
  <c r="C73" i="1" s="1"/>
  <c r="F72" i="1"/>
  <c r="C72" i="1" s="1"/>
  <c r="F71" i="1"/>
  <c r="F70" i="1"/>
  <c r="F69" i="1"/>
  <c r="C69" i="1" s="1"/>
  <c r="F67" i="1"/>
  <c r="C67" i="1" s="1"/>
  <c r="F65" i="1"/>
  <c r="F64" i="1"/>
  <c r="F63" i="1"/>
  <c r="C63" i="1" s="1"/>
  <c r="F62" i="1"/>
  <c r="C62" i="1" s="1"/>
  <c r="F61" i="1"/>
  <c r="F60" i="1"/>
  <c r="F59" i="1"/>
  <c r="C59" i="1" s="1"/>
  <c r="F58" i="1"/>
  <c r="C58" i="1" s="1"/>
  <c r="F56" i="1"/>
  <c r="F55" i="1"/>
  <c r="O46" i="1"/>
  <c r="C46" i="1" s="1"/>
  <c r="O45" i="1"/>
  <c r="C45" i="1" s="1"/>
  <c r="O23" i="1"/>
  <c r="O22" i="1"/>
  <c r="L43" i="1"/>
  <c r="L42" i="1" s="1"/>
  <c r="L40" i="1"/>
  <c r="C40" i="1" s="1"/>
  <c r="L39" i="1"/>
  <c r="C39" i="1" s="1"/>
  <c r="L38" i="1"/>
  <c r="C38" i="1" s="1"/>
  <c r="L37" i="1"/>
  <c r="C37" i="1" s="1"/>
  <c r="L35" i="1"/>
  <c r="C35" i="1" s="1"/>
  <c r="L34" i="1"/>
  <c r="C34" i="1" s="1"/>
  <c r="L32" i="1"/>
  <c r="C32" i="1" s="1"/>
  <c r="L30" i="1"/>
  <c r="C30" i="1" s="1"/>
  <c r="L29" i="1"/>
  <c r="C29" i="1" s="1"/>
  <c r="L28" i="1"/>
  <c r="C28" i="1" s="1"/>
  <c r="L23" i="1"/>
  <c r="L22" i="1"/>
  <c r="I43" i="1"/>
  <c r="I42" i="1" s="1"/>
  <c r="I24" i="1"/>
  <c r="I22" i="1"/>
  <c r="F43" i="1"/>
  <c r="F42" i="1" s="1"/>
  <c r="F25" i="1"/>
  <c r="C25" i="1" s="1"/>
  <c r="F24" i="1"/>
  <c r="F23" i="1"/>
  <c r="F22" i="1"/>
  <c r="C292" i="1"/>
  <c r="C295" i="1"/>
  <c r="C291" i="1"/>
  <c r="C290" i="1"/>
  <c r="F285" i="2" l="1"/>
  <c r="C285" i="2" s="1"/>
  <c r="F49" i="2"/>
  <c r="C49" i="2" s="1"/>
  <c r="C50" i="2"/>
  <c r="C293" i="1"/>
  <c r="N20" i="1"/>
  <c r="I288" i="1"/>
  <c r="L288" i="1"/>
  <c r="C227" i="1"/>
  <c r="K82" i="1"/>
  <c r="D129" i="1"/>
  <c r="F54" i="1"/>
  <c r="I54" i="1"/>
  <c r="L54" i="1"/>
  <c r="O54" i="1"/>
  <c r="G287" i="1"/>
  <c r="G286" i="1" s="1"/>
  <c r="G20" i="1"/>
  <c r="M287" i="1"/>
  <c r="M286" i="1" s="1"/>
  <c r="M20" i="1"/>
  <c r="I76" i="1"/>
  <c r="I275" i="1"/>
  <c r="L76" i="1"/>
  <c r="L275" i="1"/>
  <c r="O76" i="1"/>
  <c r="E269" i="1"/>
  <c r="E268" i="1" s="1"/>
  <c r="E194" i="1"/>
  <c r="I83" i="1"/>
  <c r="I88" i="1"/>
  <c r="I102" i="1"/>
  <c r="I111" i="1"/>
  <c r="I121" i="1"/>
  <c r="I143" i="1"/>
  <c r="I174" i="1"/>
  <c r="I215" i="1"/>
  <c r="I237" i="1"/>
  <c r="I263" i="1"/>
  <c r="L83" i="1"/>
  <c r="L88" i="1"/>
  <c r="L102" i="1"/>
  <c r="L111" i="1"/>
  <c r="L121" i="1"/>
  <c r="L143" i="1"/>
  <c r="L174" i="1"/>
  <c r="L215" i="1"/>
  <c r="L237" i="1"/>
  <c r="L263" i="1"/>
  <c r="O83" i="1"/>
  <c r="O88" i="1"/>
  <c r="O275" i="1"/>
  <c r="F281" i="1"/>
  <c r="L281" i="1"/>
  <c r="I187" i="1"/>
  <c r="I186" i="1" s="1"/>
  <c r="I197" i="1"/>
  <c r="I195" i="1" s="1"/>
  <c r="I259" i="1"/>
  <c r="I271" i="1"/>
  <c r="L187" i="1"/>
  <c r="L186" i="1" s="1"/>
  <c r="L197" i="1"/>
  <c r="L195" i="1" s="1"/>
  <c r="L259" i="1"/>
  <c r="L258" i="1" s="1"/>
  <c r="L271" i="1"/>
  <c r="O197" i="1"/>
  <c r="O271" i="1"/>
  <c r="E20" i="1"/>
  <c r="C282" i="1"/>
  <c r="F21" i="1"/>
  <c r="F20" i="1" s="1"/>
  <c r="M186" i="1"/>
  <c r="L94" i="1"/>
  <c r="I57" i="1"/>
  <c r="I79" i="1"/>
  <c r="I130" i="1"/>
  <c r="I135" i="1"/>
  <c r="I140" i="1"/>
  <c r="I150" i="1"/>
  <c r="I159" i="1"/>
  <c r="I165" i="1"/>
  <c r="I164" i="1" s="1"/>
  <c r="I204" i="1"/>
  <c r="I234" i="1"/>
  <c r="L57" i="1"/>
  <c r="L79" i="1"/>
  <c r="L130" i="1"/>
  <c r="L135" i="1"/>
  <c r="L140" i="1"/>
  <c r="L150" i="1"/>
  <c r="L159" i="1"/>
  <c r="L165" i="1"/>
  <c r="L164" i="1" s="1"/>
  <c r="L204" i="1"/>
  <c r="L234" i="1"/>
  <c r="O79" i="1"/>
  <c r="J26" i="1"/>
  <c r="J20" i="1" s="1"/>
  <c r="I281" i="1"/>
  <c r="O281" i="1"/>
  <c r="I94" i="1"/>
  <c r="C289" i="1"/>
  <c r="C283" i="1"/>
  <c r="I21" i="1"/>
  <c r="I20" i="1" s="1"/>
  <c r="L21" i="1"/>
  <c r="I68" i="1"/>
  <c r="I66" i="1" s="1"/>
  <c r="I115" i="1"/>
  <c r="I178" i="1"/>
  <c r="I183" i="1"/>
  <c r="I245" i="1"/>
  <c r="I251" i="1"/>
  <c r="I250" i="1" s="1"/>
  <c r="L68" i="1"/>
  <c r="L66" i="1" s="1"/>
  <c r="L115" i="1"/>
  <c r="L178" i="1"/>
  <c r="L183" i="1"/>
  <c r="L245" i="1"/>
  <c r="L251" i="1"/>
  <c r="L250" i="1" s="1"/>
  <c r="O68" i="1"/>
  <c r="O245" i="1"/>
  <c r="O251" i="1"/>
  <c r="O250" i="1" s="1"/>
  <c r="E258" i="1"/>
  <c r="E229" i="1" s="1"/>
  <c r="E287" i="1"/>
  <c r="E286" i="1" s="1"/>
  <c r="H287" i="1"/>
  <c r="H286" i="1" s="1"/>
  <c r="E186" i="1"/>
  <c r="H186" i="1"/>
  <c r="D287" i="1"/>
  <c r="D286" i="1" s="1"/>
  <c r="K287" i="1"/>
  <c r="K286" i="1" s="1"/>
  <c r="O21" i="1"/>
  <c r="G75" i="1"/>
  <c r="M129" i="1"/>
  <c r="M74" i="1" s="1"/>
  <c r="H173" i="1"/>
  <c r="H172" i="1" s="1"/>
  <c r="F204" i="1"/>
  <c r="N287" i="1"/>
  <c r="N286" i="1" s="1"/>
  <c r="J287" i="1"/>
  <c r="J286" i="1" s="1"/>
  <c r="E129" i="1"/>
  <c r="E74" i="1" s="1"/>
  <c r="H129" i="1"/>
  <c r="H203" i="1"/>
  <c r="H194" i="1" s="1"/>
  <c r="D268" i="1"/>
  <c r="N258" i="1"/>
  <c r="J258" i="1"/>
  <c r="D258" i="1"/>
  <c r="K229" i="1"/>
  <c r="G229" i="1"/>
  <c r="M229" i="1"/>
  <c r="H230" i="1"/>
  <c r="H229" i="1" s="1"/>
  <c r="D230" i="1"/>
  <c r="N230" i="1"/>
  <c r="J230" i="1"/>
  <c r="D203" i="1"/>
  <c r="D194" i="1" s="1"/>
  <c r="N203" i="1"/>
  <c r="N194" i="1" s="1"/>
  <c r="J203" i="1"/>
  <c r="J194" i="1" s="1"/>
  <c r="K194" i="1"/>
  <c r="M194" i="1"/>
  <c r="G194" i="1"/>
  <c r="K186" i="1"/>
  <c r="G186" i="1"/>
  <c r="N186" i="1"/>
  <c r="J186" i="1"/>
  <c r="D186" i="1"/>
  <c r="K173" i="1"/>
  <c r="K172" i="1" s="1"/>
  <c r="G173" i="1"/>
  <c r="G172" i="1" s="1"/>
  <c r="N173" i="1"/>
  <c r="N172" i="1" s="1"/>
  <c r="J173" i="1"/>
  <c r="J172" i="1" s="1"/>
  <c r="K129" i="1"/>
  <c r="G129" i="1"/>
  <c r="N129" i="1"/>
  <c r="J129" i="1"/>
  <c r="D82" i="1"/>
  <c r="H82" i="1"/>
  <c r="G82" i="1"/>
  <c r="N82" i="1"/>
  <c r="J82" i="1"/>
  <c r="N75" i="1"/>
  <c r="J75" i="1"/>
  <c r="H75" i="1"/>
  <c r="G52" i="1"/>
  <c r="H52" i="1"/>
  <c r="M52" i="1"/>
  <c r="K52" i="1"/>
  <c r="E52" i="1"/>
  <c r="J52" i="1"/>
  <c r="N52" i="1"/>
  <c r="D52" i="1"/>
  <c r="K26" i="1"/>
  <c r="K20" i="1" s="1"/>
  <c r="C56" i="1"/>
  <c r="C61" i="1"/>
  <c r="C65" i="1"/>
  <c r="C71" i="1"/>
  <c r="C78" i="1"/>
  <c r="C85" i="1"/>
  <c r="C90" i="1"/>
  <c r="C95" i="1"/>
  <c r="C99" i="1"/>
  <c r="C104" i="1"/>
  <c r="C108" i="1"/>
  <c r="C113" i="1"/>
  <c r="C118" i="1"/>
  <c r="C123" i="1"/>
  <c r="C128" i="1"/>
  <c r="C134" i="1"/>
  <c r="C139" i="1"/>
  <c r="C145" i="1"/>
  <c r="C149" i="1"/>
  <c r="C154" i="1"/>
  <c r="C158" i="1"/>
  <c r="C163" i="1"/>
  <c r="C169" i="1"/>
  <c r="C176" i="1"/>
  <c r="C181" i="1"/>
  <c r="C188" i="1"/>
  <c r="C198" i="1"/>
  <c r="C202" i="1"/>
  <c r="C208" i="1"/>
  <c r="C212" i="1"/>
  <c r="C217" i="1"/>
  <c r="C221" i="1"/>
  <c r="C225" i="1"/>
  <c r="C233" i="1"/>
  <c r="C239" i="1"/>
  <c r="C243" i="1"/>
  <c r="C248" i="1"/>
  <c r="C254" i="1"/>
  <c r="C260" i="1"/>
  <c r="C265" i="1"/>
  <c r="C272" i="1"/>
  <c r="C277" i="1"/>
  <c r="L27" i="1"/>
  <c r="C23" i="1"/>
  <c r="C55" i="1"/>
  <c r="C60" i="1"/>
  <c r="C64" i="1"/>
  <c r="C70" i="1"/>
  <c r="C77" i="1"/>
  <c r="C84" i="1"/>
  <c r="C89" i="1"/>
  <c r="C93" i="1"/>
  <c r="C98" i="1"/>
  <c r="C103" i="1"/>
  <c r="C107" i="1"/>
  <c r="C112" i="1"/>
  <c r="C117" i="1"/>
  <c r="C122" i="1"/>
  <c r="C126" i="1"/>
  <c r="C133" i="1"/>
  <c r="C138" i="1"/>
  <c r="C144" i="1"/>
  <c r="C148" i="1"/>
  <c r="C153" i="1"/>
  <c r="C157" i="1"/>
  <c r="C162" i="1"/>
  <c r="C168" i="1"/>
  <c r="C175" i="1"/>
  <c r="C180" i="1"/>
  <c r="C185" i="1"/>
  <c r="C196" i="1"/>
  <c r="C201" i="1"/>
  <c r="C207" i="1"/>
  <c r="C211" i="1"/>
  <c r="C216" i="1"/>
  <c r="C220" i="1"/>
  <c r="C224" i="1"/>
  <c r="C231" i="1"/>
  <c r="C238" i="1"/>
  <c r="C242" i="1"/>
  <c r="C247" i="1"/>
  <c r="C253" i="1"/>
  <c r="C257" i="1"/>
  <c r="C264" i="1"/>
  <c r="C270" i="1"/>
  <c r="C276" i="1"/>
  <c r="C43" i="1"/>
  <c r="C22" i="1"/>
  <c r="C24" i="1"/>
  <c r="L75" i="1" l="1"/>
  <c r="C54" i="1"/>
  <c r="D74" i="1"/>
  <c r="D51" i="1" s="1"/>
  <c r="K74" i="1"/>
  <c r="K284" i="1" s="1"/>
  <c r="E193" i="1"/>
  <c r="I258" i="1"/>
  <c r="I203" i="1"/>
  <c r="I194" i="1" s="1"/>
  <c r="I173" i="1"/>
  <c r="I269" i="1"/>
  <c r="I268" i="1" s="1"/>
  <c r="I230" i="1"/>
  <c r="I229" i="1" s="1"/>
  <c r="L82" i="1"/>
  <c r="I75" i="1"/>
  <c r="M193" i="1"/>
  <c r="O75" i="1"/>
  <c r="L203" i="1"/>
  <c r="L194" i="1" s="1"/>
  <c r="I172" i="1"/>
  <c r="L230" i="1"/>
  <c r="L229" i="1" s="1"/>
  <c r="L287" i="1"/>
  <c r="L286" i="1" s="1"/>
  <c r="L173" i="1"/>
  <c r="L172" i="1" s="1"/>
  <c r="I82" i="1"/>
  <c r="L129" i="1"/>
  <c r="I129" i="1"/>
  <c r="D229" i="1"/>
  <c r="K193" i="1"/>
  <c r="M284" i="1"/>
  <c r="I287" i="1"/>
  <c r="I286" i="1" s="1"/>
  <c r="G74" i="1"/>
  <c r="G284" i="1" s="1"/>
  <c r="E284" i="1"/>
  <c r="J229" i="1"/>
  <c r="N229" i="1"/>
  <c r="G193" i="1"/>
  <c r="H193" i="1"/>
  <c r="M51" i="1"/>
  <c r="H74" i="1"/>
  <c r="H51" i="1" s="1"/>
  <c r="J74" i="1"/>
  <c r="J51" i="1" s="1"/>
  <c r="N74" i="1"/>
  <c r="N51" i="1" s="1"/>
  <c r="E51" i="1"/>
  <c r="E50" i="1" l="1"/>
  <c r="E285" i="1" s="1"/>
  <c r="M50" i="1"/>
  <c r="M285" i="1" s="1"/>
  <c r="K51" i="1"/>
  <c r="K50" i="1" s="1"/>
  <c r="K285" i="1" s="1"/>
  <c r="D284" i="1"/>
  <c r="L74" i="1"/>
  <c r="D193" i="1"/>
  <c r="D50" i="1" s="1"/>
  <c r="D285" i="1" s="1"/>
  <c r="I193" i="1"/>
  <c r="N284" i="1"/>
  <c r="I74" i="1"/>
  <c r="N193" i="1"/>
  <c r="N50" i="1" s="1"/>
  <c r="N285" i="1" s="1"/>
  <c r="H284" i="1"/>
  <c r="G51" i="1"/>
  <c r="G50" i="1" s="1"/>
  <c r="G285" i="1" s="1"/>
  <c r="J193" i="1"/>
  <c r="J50" i="1" s="1"/>
  <c r="J285" i="1" s="1"/>
  <c r="J284" i="1"/>
  <c r="H50" i="1"/>
  <c r="H285" i="1" s="1"/>
  <c r="M49" i="1" l="1"/>
  <c r="E49" i="1"/>
  <c r="K49" i="1"/>
  <c r="D49" i="1"/>
  <c r="J49" i="1"/>
  <c r="G49" i="1"/>
  <c r="H49" i="1"/>
  <c r="N49" i="1"/>
  <c r="F271" i="1" l="1"/>
  <c r="C271" i="1" l="1"/>
  <c r="F279" i="1"/>
  <c r="C279" i="1" l="1"/>
  <c r="O288" i="1"/>
  <c r="F288" i="1"/>
  <c r="O269" i="1"/>
  <c r="O268" i="1" s="1"/>
  <c r="F275" i="1"/>
  <c r="O263" i="1"/>
  <c r="F263" i="1"/>
  <c r="O259" i="1"/>
  <c r="F259" i="1"/>
  <c r="F251" i="1"/>
  <c r="F245" i="1"/>
  <c r="O237" i="1"/>
  <c r="F237" i="1"/>
  <c r="O234" i="1"/>
  <c r="F234" i="1"/>
  <c r="O232" i="1"/>
  <c r="F232" i="1"/>
  <c r="O226" i="1"/>
  <c r="F226" i="1"/>
  <c r="O215" i="1"/>
  <c r="O204" i="1"/>
  <c r="O195" i="1"/>
  <c r="F197" i="1"/>
  <c r="O191" i="1"/>
  <c r="O190" i="1" s="1"/>
  <c r="F191" i="1"/>
  <c r="O187" i="1"/>
  <c r="F187" i="1"/>
  <c r="O183" i="1"/>
  <c r="F183" i="1"/>
  <c r="O178" i="1"/>
  <c r="F178" i="1"/>
  <c r="O174" i="1"/>
  <c r="F174" i="1"/>
  <c r="O165" i="1"/>
  <c r="O164" i="1" s="1"/>
  <c r="F165" i="1"/>
  <c r="O159" i="1"/>
  <c r="F159" i="1"/>
  <c r="O150" i="1"/>
  <c r="F150" i="1"/>
  <c r="O143" i="1"/>
  <c r="F143" i="1"/>
  <c r="O140" i="1"/>
  <c r="F140" i="1"/>
  <c r="O135" i="1"/>
  <c r="F135" i="1"/>
  <c r="O130" i="1"/>
  <c r="F130" i="1"/>
  <c r="O127" i="1"/>
  <c r="F127" i="1"/>
  <c r="O121" i="1"/>
  <c r="F121" i="1"/>
  <c r="O115" i="1"/>
  <c r="F115" i="1"/>
  <c r="O111" i="1"/>
  <c r="F111" i="1"/>
  <c r="O102" i="1"/>
  <c r="F102" i="1"/>
  <c r="O94" i="1"/>
  <c r="F94" i="1"/>
  <c r="F88" i="1"/>
  <c r="F83" i="1"/>
  <c r="F79" i="1"/>
  <c r="F76" i="1"/>
  <c r="C76" i="1" s="1"/>
  <c r="O66" i="1"/>
  <c r="F68" i="1"/>
  <c r="O57" i="1"/>
  <c r="F57" i="1"/>
  <c r="I53" i="1"/>
  <c r="I52" i="1" s="1"/>
  <c r="L53" i="1"/>
  <c r="L52" i="1" s="1"/>
  <c r="O44" i="1"/>
  <c r="L36" i="1"/>
  <c r="C36" i="1" s="1"/>
  <c r="L33" i="1"/>
  <c r="C33" i="1" s="1"/>
  <c r="L31" i="1"/>
  <c r="C27" i="1"/>
  <c r="C44" i="1" l="1"/>
  <c r="O20" i="1"/>
  <c r="O258" i="1"/>
  <c r="I51" i="1"/>
  <c r="I50" i="1" s="1"/>
  <c r="I285" i="1" s="1"/>
  <c r="I284" i="1"/>
  <c r="O82" i="1"/>
  <c r="O53" i="1"/>
  <c r="O52" i="1" s="1"/>
  <c r="C174" i="1"/>
  <c r="O203" i="1"/>
  <c r="O194" i="1" s="1"/>
  <c r="C31" i="1"/>
  <c r="L26" i="1"/>
  <c r="L20" i="1" s="1"/>
  <c r="C281" i="1"/>
  <c r="C288" i="1"/>
  <c r="C275" i="1"/>
  <c r="C263" i="1"/>
  <c r="C57" i="1"/>
  <c r="C183" i="1"/>
  <c r="C204" i="1"/>
  <c r="C259" i="1"/>
  <c r="C187" i="1"/>
  <c r="C178" i="1"/>
  <c r="F66" i="1"/>
  <c r="C66" i="1" s="1"/>
  <c r="C68" i="1"/>
  <c r="C79" i="1"/>
  <c r="C83" i="1"/>
  <c r="C88" i="1"/>
  <c r="C94" i="1"/>
  <c r="C102" i="1"/>
  <c r="C111" i="1"/>
  <c r="C115" i="1"/>
  <c r="C121" i="1"/>
  <c r="C127" i="1"/>
  <c r="C130" i="1"/>
  <c r="C135" i="1"/>
  <c r="C140" i="1"/>
  <c r="C143" i="1"/>
  <c r="C150" i="1"/>
  <c r="C159" i="1"/>
  <c r="C226" i="1"/>
  <c r="C232" i="1"/>
  <c r="C234" i="1"/>
  <c r="C237" i="1"/>
  <c r="C245" i="1"/>
  <c r="F164" i="1"/>
  <c r="C164" i="1" s="1"/>
  <c r="C165" i="1"/>
  <c r="F190" i="1"/>
  <c r="F186" i="1" s="1"/>
  <c r="C191" i="1"/>
  <c r="F195" i="1"/>
  <c r="C197" i="1"/>
  <c r="F250" i="1"/>
  <c r="C250" i="1" s="1"/>
  <c r="C251" i="1"/>
  <c r="C42" i="1"/>
  <c r="C21" i="1"/>
  <c r="F75" i="1"/>
  <c r="F287" i="1"/>
  <c r="F286" i="1" s="1"/>
  <c r="F269" i="1"/>
  <c r="F258" i="1"/>
  <c r="O173" i="1"/>
  <c r="O172" i="1" s="1"/>
  <c r="F53" i="1"/>
  <c r="F230" i="1"/>
  <c r="O230" i="1"/>
  <c r="O129" i="1"/>
  <c r="O287" i="1"/>
  <c r="O286" i="1" s="1"/>
  <c r="L269" i="1"/>
  <c r="L268" i="1" s="1"/>
  <c r="F129" i="1"/>
  <c r="F215" i="1"/>
  <c r="C215" i="1" s="1"/>
  <c r="F82" i="1"/>
  <c r="O186" i="1"/>
  <c r="F173" i="1"/>
  <c r="C26" i="1" l="1"/>
  <c r="C173" i="1"/>
  <c r="F52" i="1"/>
  <c r="C52" i="1" s="1"/>
  <c r="O74" i="1"/>
  <c r="O51" i="1" s="1"/>
  <c r="L193" i="1"/>
  <c r="L284" i="1"/>
  <c r="I49" i="1"/>
  <c r="C75" i="1"/>
  <c r="C186" i="1"/>
  <c r="C129" i="1"/>
  <c r="C82" i="1"/>
  <c r="C258" i="1"/>
  <c r="F268" i="1"/>
  <c r="C268" i="1" s="1"/>
  <c r="C269" i="1"/>
  <c r="C195" i="1"/>
  <c r="C230" i="1"/>
  <c r="C53" i="1"/>
  <c r="C190" i="1"/>
  <c r="C287" i="1"/>
  <c r="C286" i="1"/>
  <c r="L51" i="1"/>
  <c r="F229" i="1"/>
  <c r="O229" i="1"/>
  <c r="F203" i="1"/>
  <c r="C203" i="1" s="1"/>
  <c r="C20" i="1"/>
  <c r="F74" i="1"/>
  <c r="F172" i="1"/>
  <c r="C172" i="1" s="1"/>
  <c r="O193" i="1" l="1"/>
  <c r="O50" i="1" s="1"/>
  <c r="O285" i="1" s="1"/>
  <c r="O284" i="1"/>
  <c r="C74" i="1"/>
  <c r="C229" i="1"/>
  <c r="F194" i="1"/>
  <c r="F51" i="1"/>
  <c r="C51" i="1" s="1"/>
  <c r="L50" i="1"/>
  <c r="L285" i="1" s="1"/>
  <c r="O49" i="1" l="1"/>
  <c r="L49" i="1"/>
  <c r="F284" i="1"/>
  <c r="C284" i="1" s="1"/>
  <c r="C194" i="1"/>
  <c r="F193" i="1"/>
  <c r="F50" i="1" l="1"/>
  <c r="C193" i="1"/>
  <c r="F285" i="1" l="1"/>
  <c r="C285" i="1" s="1"/>
  <c r="F49" i="1"/>
  <c r="C49" i="1" s="1"/>
  <c r="C50" i="1"/>
</calcChain>
</file>

<file path=xl/sharedStrings.xml><?xml version="1.0" encoding="utf-8"?>
<sst xmlns="http://schemas.openxmlformats.org/spreadsheetml/2006/main" count="16834" uniqueCount="1088">
  <si>
    <t>Budžeta finansēta institūcija</t>
  </si>
  <si>
    <t>Reģistrācijas Nr.</t>
  </si>
  <si>
    <t>Adrese</t>
  </si>
  <si>
    <t>Funkcionālās klasifikācijas kods</t>
  </si>
  <si>
    <t>Programma</t>
  </si>
  <si>
    <t>Konta Nr.</t>
  </si>
  <si>
    <t>pamatbudžetam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</si>
  <si>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</si>
  <si>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</si>
  <si>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</si>
  <si>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</si>
  <si>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</si>
  <si>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</si>
  <si>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</si>
  <si>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</si>
  <si>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</si>
  <si>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</si>
  <si>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</si>
  <si>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</si>
  <si>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</si>
  <si>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</si>
  <si>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</si>
  <si>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</si>
  <si>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</si>
  <si>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Pašvaldības iestāžu saņemtie transferti no augstākas iestādes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</si>
  <si>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</si>
  <si>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</si>
  <si>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</si>
  <si>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</si>
  <si>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</si>
  <si>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</si>
  <si>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</si>
  <si>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</si>
  <si>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</si>
  <si>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</si>
  <si>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</si>
  <si>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</si>
  <si>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</si>
  <si>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</si>
  <si>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</si>
  <si>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</si>
  <si>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</si>
  <si>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</si>
  <si>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</si>
  <si>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</si>
  <si>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</si>
  <si>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</si>
  <si>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</si>
  <si>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</si>
  <si>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</si>
  <si>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</si>
  <si>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</si>
  <si>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</si>
  <si>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</si>
  <si>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</si>
  <si>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</si>
  <si>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</si>
  <si>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</si>
  <si>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</si>
  <si>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</si>
  <si>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</si>
  <si>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</si>
  <si>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</si>
  <si>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</si>
  <si>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</si>
  <si>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</si>
  <si>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</si>
  <si>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</si>
  <si>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</si>
  <si>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iedzīvotāju ienākuma nodokli un valsts sociālās apdrošināšanas obligātās iemaksas</t>
  </si>
  <si>
    <t>Mācību maksas kompensācija</t>
  </si>
  <si>
    <t>Uzturdevas kompensācija</t>
  </si>
  <si>
    <t>Darba devēja izdevumi veselības, dzīvības un nelaimes gadījumu apdrošināšanai</t>
  </si>
  <si>
    <t>Darba devēja pabalsti un kompensācijas, no kā neaprēķina iedzīvotāju ienākuma nodokli un valsts sociālās apdrošināšanas obligātās iemaksas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</si>
  <si>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</si>
  <si>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</si>
  <si>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</si>
  <si>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</si>
  <si>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</si>
  <si>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</si>
  <si>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</si>
  <si>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</si>
  <si>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</si>
  <si>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</si>
  <si>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</si>
  <si>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</si>
  <si>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</si>
  <si>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ūdeni un kanalizāciju</t>
  </si>
  <si>
    <t>Izdevumi par elektroenerģiju</t>
  </si>
  <si>
    <t>Izdevumi par atkritumu savākšanu, izvešanu no apdzīvotām vietām un teritorijām ārpus apdzīvotām vietām un utilizāciju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</si>
  <si>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</si>
  <si>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</si>
  <si>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</si>
  <si>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</si>
  <si>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</si>
  <si>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</si>
  <si>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Izdevumi par saņemtajiem apmācību pakalpojumiem</t>
  </si>
  <si>
    <t>Bankas komisija, pakalpojumi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</si>
  <si>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</si>
  <si>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</si>
  <si>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</si>
  <si>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</si>
  <si>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</si>
  <si>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</si>
  <si>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</si>
  <si>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</si>
  <si>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</si>
  <si>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</si>
  <si>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</si>
  <si>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</si>
  <si>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</si>
  <si>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</si>
  <si>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</si>
  <si>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</si>
  <si>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</si>
  <si>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</si>
  <si>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</si>
  <si>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</si>
  <si>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</si>
  <si>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</si>
  <si>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</si>
  <si>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</si>
  <si>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</si>
  <si>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</si>
  <si>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</si>
  <si>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</si>
  <si>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</si>
  <si>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</si>
  <si>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</si>
  <si>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</si>
  <si>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</si>
  <si>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</si>
  <si>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</si>
  <si>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</si>
  <si>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</si>
  <si>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</si>
  <si>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</si>
  <si>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</si>
  <si>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</si>
  <si>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</si>
  <si>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</si>
  <si>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</si>
  <si>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</si>
  <si>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</si>
  <si>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</si>
  <si>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</si>
  <si>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</si>
  <si>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</si>
  <si>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</si>
  <si>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</si>
  <si>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</si>
  <si>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</si>
  <si>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</si>
  <si>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</si>
  <si>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</si>
  <si>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</si>
  <si>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</si>
  <si>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</si>
  <si>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</si>
  <si>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</si>
  <si>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</si>
  <si>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</si>
  <si>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</si>
  <si>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</si>
  <si>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</si>
  <si>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</si>
  <si>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</si>
  <si>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</si>
  <si>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</si>
  <si>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</si>
  <si>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</si>
  <si>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</si>
  <si>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</si>
  <si>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</si>
  <si>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</si>
  <si>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</si>
  <si>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</si>
  <si>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</si>
  <si>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</si>
  <si>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</si>
  <si>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</si>
  <si>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</si>
  <si>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</si>
  <si>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</si>
  <si>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</si>
  <si>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</si>
  <si>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</si>
  <si>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</si>
  <si>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</si>
  <si>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</si>
  <si>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</si>
  <si>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</si>
  <si>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</si>
  <si>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</si>
  <si>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</si>
  <si>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</si>
  <si>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</si>
  <si>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</si>
  <si>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</si>
  <si>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</si>
  <si>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</si>
  <si>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</si>
  <si>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</si>
  <si>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</si>
  <si>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</si>
  <si>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</si>
  <si>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</si>
  <si>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</si>
  <si>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</si>
  <si>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</si>
  <si>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</si>
  <si>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</si>
  <si>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</si>
  <si>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</si>
  <si>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</si>
  <si>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</si>
  <si>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</si>
  <si>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</si>
  <si>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</si>
  <si>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</si>
  <si>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</si>
  <si>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</si>
  <si>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</si>
  <si>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</si>
  <si>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</si>
  <si>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</si>
  <si>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</si>
  <si>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</si>
  <si>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</si>
  <si>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</si>
  <si>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</si>
  <si>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</si>
  <si>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</si>
  <si>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</si>
  <si>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</si>
  <si>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</si>
  <si>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</si>
  <si>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</si>
  <si>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</si>
  <si>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</si>
  <si>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</si>
  <si>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</si>
  <si>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</si>
  <si>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</si>
  <si>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</si>
  <si>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</si>
  <si>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</si>
  <si>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</si>
  <si>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</si>
  <si>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</si>
  <si>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</si>
  <si>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</si>
  <si>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</si>
  <si>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</si>
  <si>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</si>
  <si>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</si>
  <si>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</si>
  <si>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</si>
  <si>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</si>
  <si>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Izsoles nodrošinājuma un citu maksājumu, kas saistīti ar dalību izsolēs, atmaksa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</si>
  <si>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</si>
  <si>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</si>
  <si>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</si>
  <si>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iekšējie tranferti starp pašvaldības budžeta veidiem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</si>
  <si>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</si>
  <si>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</si>
  <si>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</si>
  <si>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</si>
  <si>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</si>
  <si>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</si>
  <si>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</si>
  <si>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</si>
  <si>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</si>
  <si>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</si>
  <si>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</si>
  <si>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</si>
  <si>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</si>
  <si>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</si>
  <si>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</si>
  <si>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</si>
  <si>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</si>
  <si>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</si>
  <si>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</si>
  <si>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</si>
  <si>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</si>
  <si>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</si>
  <si>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</si>
  <si>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</si>
  <si>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</si>
  <si>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</si>
  <si>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</si>
  <si>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</si>
  <si>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</si>
  <si>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</si>
  <si>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</si>
  <si>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</si>
  <si>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</si>
  <si>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</si>
  <si>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Iestādes vadītājs</t>
  </si>
  <si>
    <t>Galvenais grāmatvedis</t>
  </si>
  <si>
    <t>Starptautiskā sadarbība</t>
  </si>
  <si>
    <t>Pārējie pārskaitījumi ārvalstīm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</si>
  <si>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</si>
  <si>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Sociālās garantijas bāreņiem un audžuģimenēm natūrā</t>
  </si>
  <si>
    <t>Pārējā sociālā palīdzība  natūrā</t>
  </si>
  <si>
    <t>IEŅĒMUMU UN IZDEVUMU TĀME 2017.GADAM</t>
  </si>
  <si>
    <t>Izdevumu tāme 2017.gadam</t>
  </si>
  <si>
    <t>Izdevumi par siltumenerģiju, tai skaitā apkuri</t>
  </si>
  <si>
    <t>Ar brīvprātīgā darba veikšanu saistītie izdevumi</t>
  </si>
  <si>
    <t>Izdevumi par precēm iestādes administratīvās darbības nodrošināšanai un sabiedrisko attiecību īstenošanai</t>
  </si>
  <si>
    <t>Pašvaldības un tās iestāžu savstarpējie uzturēšanas izdevumu transferti</t>
  </si>
  <si>
    <t>Pamatbudžets pirms priekšlikumiem</t>
  </si>
  <si>
    <t>Valsts budžeta transferti (mērķdotācijas) pirms priekšlikumiem</t>
  </si>
  <si>
    <t>Priekšlikumi izmaiņām pamatbudž. (+/-)</t>
  </si>
  <si>
    <t>Maksas pakalpojumi pirms priekšlikumiem</t>
  </si>
  <si>
    <t>Priekšlikumi izmaiņām maksas pakalp. (+/-)</t>
  </si>
  <si>
    <t>Ziedojumi, dāvinājumi pirms priekšlikumiem</t>
  </si>
  <si>
    <t>Priekšlikumi izmaiņām ziedoj., dāvināj. (+/-)</t>
  </si>
  <si>
    <t>Finanšu līdzekļu nepieciešamības pamatojums, aprēķini, atšifrējumi, ekonomijas vai samazinājuma iemesli</t>
  </si>
  <si>
    <t>Priekšlikumi izmaiņām valts budž. transferti (mērķdotāc.) (+/-)</t>
  </si>
  <si>
    <t>10.920</t>
  </si>
  <si>
    <t>Jūrmalas pilsētas Labklājības pārvalde</t>
  </si>
  <si>
    <t>90000594245</t>
  </si>
  <si>
    <t>Mellužu prospekts 83, LV 2008</t>
  </si>
  <si>
    <t>Tāme Nr.10.2.10.</t>
  </si>
  <si>
    <r>
      <t xml:space="preserve">Plānots, ka "Atelpas brīža" pakalpojumu 2017.gadā izmantos 10 bērni (40 EUR diennaktī * 10 bērni * 22 darba dienas) + (43EUR *10 bērni * 8 brīvdienas) = </t>
    </r>
    <r>
      <rPr>
        <b/>
        <sz val="9"/>
        <rFont val="Times New Roman"/>
        <family val="1"/>
        <charset val="186"/>
      </rPr>
      <t xml:space="preserve">12240 EUR </t>
    </r>
    <r>
      <rPr>
        <sz val="9"/>
        <rFont val="Times New Roman"/>
        <family val="1"/>
        <charset val="186"/>
      </rPr>
      <t xml:space="preserve">
Specializētās konsultācijas un individuālo atbalstu piešķirs 15 bērniem konsultācijas un individuālais atbalsts 1 h garumā 15 bērni*19.35 EUR * 1h * 11 reizes (no augusta līdz decembrim, katru otro nedēļu)=</t>
    </r>
    <r>
      <rPr>
        <b/>
        <sz val="9"/>
        <rFont val="Times New Roman"/>
        <family val="1"/>
        <charset val="186"/>
      </rPr>
      <t>3193 EUR</t>
    </r>
    <r>
      <rPr>
        <sz val="9"/>
        <rFont val="Times New Roman"/>
        <family val="1"/>
        <charset val="186"/>
      </rPr>
      <t xml:space="preserve">
Atbalsta grupas un grupu nodarbības izmantos 15 personas * 20 nodarbības * 14.91 EUR/nodarbība=</t>
    </r>
    <r>
      <rPr>
        <b/>
        <sz val="9"/>
        <rFont val="Times New Roman"/>
        <family val="1"/>
        <charset val="186"/>
      </rPr>
      <t xml:space="preserve">4473 EUR
</t>
    </r>
    <r>
      <rPr>
        <sz val="9"/>
        <rFont val="Times New Roman"/>
        <family val="1"/>
        <charset val="186"/>
      </rPr>
      <t>Transporta izdevumi=</t>
    </r>
    <r>
      <rPr>
        <b/>
        <sz val="9"/>
        <rFont val="Times New Roman"/>
        <family val="1"/>
        <charset val="186"/>
      </rPr>
      <t>556 EUR</t>
    </r>
    <r>
      <rPr>
        <sz val="9"/>
        <rFont val="Times New Roman"/>
        <family val="1"/>
        <charset val="186"/>
      </rPr>
      <t xml:space="preserve"> </t>
    </r>
  </si>
  <si>
    <t>VSAO iemaksas par aklīšu pakalpojuma sniegšanu un projekta koordinātora</t>
  </si>
  <si>
    <t>3 mentori tiks piesaistīti sākot no 2019.gada - 2020.gadam. 
No 2017.gada 1.marta strādās projekta koordinators uz pusslodzi ar algu 587 EUR, t.i., 587 EUR *10 mēn.=5870 EUR, precizēts, ka 2017.gadā auklīšu pakalpojums nebūs nepieciešams tik lielā apmērā kā iepriekš plānots</t>
  </si>
  <si>
    <r>
      <t>Papildus 2017.gadā plānotajiem pakalpojumiem paredzēts, ka Sociālās rehabilitācijas pakalpojumus 2017.gadā 4 reizes mēnesī izmantos 9-10 bērni - 9-10 bērni*4 reizes *6 mēneši *25 EUR=</t>
    </r>
    <r>
      <rPr>
        <b/>
        <sz val="9"/>
        <rFont val="Times New Roman"/>
        <family val="1"/>
        <charset val="186"/>
      </rPr>
      <t xml:space="preserve">5703EUR
</t>
    </r>
    <r>
      <rPr>
        <sz val="9"/>
        <rFont val="Times New Roman"/>
        <family val="1"/>
        <charset val="186"/>
      </rPr>
      <t>Īslaicīgās sociālās aprūpes pakalpojumus 30 dienas gadā (maksimālais dienu skaits, ko var saņemt) saņems 15 personas * 30 dienas * 18.05 EUR/dienā=</t>
    </r>
    <r>
      <rPr>
        <b/>
        <sz val="9"/>
        <rFont val="Times New Roman"/>
        <family val="1"/>
        <charset val="186"/>
      </rPr>
      <t>8123 EUR</t>
    </r>
  </si>
  <si>
    <t>Precizētas projekta izmaksas un ieņēmumi no ES fonda</t>
  </si>
  <si>
    <t>degvielas izdevumu segšanai sociālajam darbiniekam - apm. 65 eur mēnesī</t>
  </si>
  <si>
    <t>LV34TREL981305100400B</t>
  </si>
  <si>
    <t>Projekts''Deinstitucionalizācija un sociālie pakalpojumi personām ar invaliditāti un bērniem''</t>
  </si>
  <si>
    <t>VSAO iemaksas sociālojam darbiniekam saskaņā ar darba līguma pagarināšanu</t>
  </si>
  <si>
    <t xml:space="preserve">Darba samaksa sociālajam darbiniekam, sakarā ar darba līguma pagarināšanu līdz 2017.gada 31.maijam un atvaļinājuma kompensācija par sostrādāto </t>
  </si>
  <si>
    <t>Dienas centra aktivitātes pirmajā projektu aktivitāšu gadā iespējams izmantos mazākā apmērā kā plānots sākotnēji.</t>
  </si>
  <si>
    <t>Tāme Nr.01.3.3.</t>
  </si>
  <si>
    <t>Pašvaldības pamatbudžets</t>
  </si>
  <si>
    <t>90000056357</t>
  </si>
  <si>
    <t>Jūrmala, Jomas iela 1/5, LV-2015</t>
  </si>
  <si>
    <t>01.890.</t>
  </si>
  <si>
    <t>Izdevumi neparedzētiem gadījumiem</t>
  </si>
  <si>
    <t>Pašvaldības budžeta kopējie izdevumu konti</t>
  </si>
  <si>
    <t>Tāme Nr.03.1.3.</t>
  </si>
  <si>
    <t>Jūrmalas pilsētas dome</t>
  </si>
  <si>
    <t>03.600.</t>
  </si>
  <si>
    <t>Glābšanas staciju būvniecība, atjaunošana un uzlabošana</t>
  </si>
  <si>
    <t>LV84PARX0002484572001</t>
  </si>
  <si>
    <t>Tāme Nr.04.1.2</t>
  </si>
  <si>
    <t>04.900</t>
  </si>
  <si>
    <t>Iestādes uzturēšana</t>
  </si>
  <si>
    <t>LV57PARX0002484572002</t>
  </si>
  <si>
    <t>Tāme Nr.04.1.5.</t>
  </si>
  <si>
    <t>Jūrmala, Jomas iela 1/5</t>
  </si>
  <si>
    <t>04.510</t>
  </si>
  <si>
    <t>Sabiedriskā transporta organizēšanas pasākumi</t>
  </si>
  <si>
    <t>Tāme Nr.04.1.6.</t>
  </si>
  <si>
    <t>Ar ārējo sakaru attīstību saistītās starptautiskās un institucionālās sadarbības aktivitātes</t>
  </si>
  <si>
    <t>Tāme Nr.06.1.1.</t>
  </si>
  <si>
    <t>06.600</t>
  </si>
  <si>
    <t>LV81PARX0002484577002</t>
  </si>
  <si>
    <t>Tāme Nr.06.1.4.</t>
  </si>
  <si>
    <t>06.600.</t>
  </si>
  <si>
    <t>Pilsētas teritoriju labiekārtošanas pasākumi</t>
  </si>
  <si>
    <t>Tāme Nr.06.1.7.</t>
  </si>
  <si>
    <t>Publisko teritoriju, ēku un mājokļu būvniecība, atjaunošana un uzlabošana</t>
  </si>
  <si>
    <t>Tāme Nr.08.1.3.</t>
  </si>
  <si>
    <t>08.100.</t>
  </si>
  <si>
    <t>Atpūtu un sportu veicinošas infrastruktūras izveide, atjaunošana un labiekārtošana</t>
  </si>
  <si>
    <t>Tāme Nr.08.1.5.</t>
  </si>
  <si>
    <t>08.620</t>
  </si>
  <si>
    <t>Kultūras pasākumi</t>
  </si>
  <si>
    <t>Tāme Nr.09.1.9.</t>
  </si>
  <si>
    <t>09.210.</t>
  </si>
  <si>
    <t>Sākumskolu, pamatskolu un vidusskolu būvniecība, atjaunošana un uzlabošana</t>
  </si>
  <si>
    <t>Tāme Nr.09.5.1.</t>
  </si>
  <si>
    <t>Jūrmalas Valsts ģimnāzija</t>
  </si>
  <si>
    <t>90000051487</t>
  </si>
  <si>
    <t>Raiņa iela 55, Jūrmala, LV-2011</t>
  </si>
  <si>
    <t>09.210</t>
  </si>
  <si>
    <t>Iestādes uzturēšana un vispārējās izglītības nodrošināšana</t>
  </si>
  <si>
    <t>LV73PARX0002484572005</t>
  </si>
  <si>
    <t>LV39PARX0002484573005</t>
  </si>
  <si>
    <t>LV97PARX0002484577005</t>
  </si>
  <si>
    <t>Sakarā ar to, ka starp JVĢ darbiniekiem ir pensionāri, veidojas ekonomija</t>
  </si>
  <si>
    <t>Sakarā ar JVĢ apkopējas T.Boseckas tēva nāvi un pamatojoties uz JPD 18.12.2014. nolikuma Nr.28 83.punktu - darbiniekam izmaksā pabalstu sakarā ar ģimenes locekļa nāvi.</t>
  </si>
  <si>
    <t>Tāme Nr.09.7.1</t>
  </si>
  <si>
    <t>Ķemeru pamatskola</t>
  </si>
  <si>
    <t>90009251338</t>
  </si>
  <si>
    <t>Tukuma iela 10</t>
  </si>
  <si>
    <t>LV26PARX0002484572075</t>
  </si>
  <si>
    <t>LV26PARX0002484573045</t>
  </si>
  <si>
    <t>LV03PARX0002484577048</t>
  </si>
  <si>
    <t>LV37PARX0002484576048</t>
  </si>
  <si>
    <t>Auto tehniskai apskatei bija paredzēti 30 Eur, aprēķināts 2017.g. 26.88, veidojas ekonomija, 2 Eur ekonomēsim uz remonta izmaksu rēķina</t>
  </si>
  <si>
    <t>Automašīnām, kuras reģistrētas pirms 2009.g.01.01., ekspluatācijas nodoklis mainīts ar 01.01.2017.g.no 75.41 uz 81.00 Eur</t>
  </si>
  <si>
    <t xml:space="preserve">Tāme Nr.09.8.1.  </t>
  </si>
  <si>
    <t>Jūrmalas pilsētas Lielupes pamatskola</t>
  </si>
  <si>
    <t>90000051576</t>
  </si>
  <si>
    <t>Aizputes iela 1a, Jūrmala, LV-2010</t>
  </si>
  <si>
    <t>Iestādes uzturēšana vispārējās izglītības nodrošināšana</t>
  </si>
  <si>
    <t>LV51PARX0002484572013</t>
  </si>
  <si>
    <t>LV17PARX0002484573013</t>
  </si>
  <si>
    <t>LV75PARX0002484577013</t>
  </si>
  <si>
    <t>nepieciešami līdzekļi apmaksai par maija un jūnija rēķiniem</t>
  </si>
  <si>
    <t>trūkst līdzekļi aprīļa rēķina apmaksai, sakarā ar aukstumu pavasarī, aprīļa rēķins  sastāda EUR 7931.22.  un prognozējoši aprēķini par maiju un jūniju</t>
  </si>
  <si>
    <t>Prognozējoši aprēķini par maiju un jūniju, atlikums uz 01.06.2017. euro 39.87</t>
  </si>
  <si>
    <t>Prognozējoši aprēķini par maiju un jūniju, atlikums uz 01.06.2017. euro 762.67</t>
  </si>
  <si>
    <t xml:space="preserve">līdzekļu ekonomija, ekk 2231 bija paredzēts skolas salidojumam(55.g.jubilejai ) martā mēnesi. </t>
  </si>
  <si>
    <t xml:space="preserve">trūkst līdzekļi aprīļa rēķina apmaksai JS, sakarā ar aukstumu pavasarī, aprīļa rēķins  sastāda EUR 7931.22.un prognozējoši aprēķini par maiju un jūniju JS, JU, Latvenergo </t>
  </si>
  <si>
    <t xml:space="preserve"> </t>
  </si>
  <si>
    <t>nepieciešami līdzekļi  apmaksai par maija un jūnija rēķiniem</t>
  </si>
  <si>
    <t>Inita Vanka-Treifelde</t>
  </si>
  <si>
    <t>11.05.2017.</t>
  </si>
  <si>
    <t>Anna Dipnere</t>
  </si>
  <si>
    <r>
      <rPr>
        <b/>
        <sz val="9"/>
        <rFont val="Times New Roman"/>
        <family val="1"/>
        <charset val="186"/>
      </rPr>
      <t>7.pielikums</t>
    </r>
    <r>
      <rPr>
        <sz val="9"/>
        <rFont val="Times New Roman"/>
        <family val="1"/>
        <charset val="186"/>
      </rPr>
      <t xml:space="preserve"> Jūrmalas pilsētas domes</t>
    </r>
  </si>
  <si>
    <t>2016.gada 16.decembra saistošajiem noteikumiem Nr.47</t>
  </si>
  <si>
    <t>(Protokols Nr.19, 19.punkts)</t>
  </si>
  <si>
    <t xml:space="preserve">2017.gada budžeta  atšifrējums pa programmām </t>
  </si>
  <si>
    <t>Struktūrvienība</t>
  </si>
  <si>
    <t>Marketinga un ārējo sakaru pārvaldes Ārējo sakaru un protokola nodaļa</t>
  </si>
  <si>
    <t>Programma:</t>
  </si>
  <si>
    <t>Funkcionālās klasifikācijas kods:</t>
  </si>
  <si>
    <t>04.900.</t>
  </si>
  <si>
    <t>Nr.</t>
  </si>
  <si>
    <t>Pasākums/ aktivitāte/ projekts/ pakalpojuma nosaukums/ objekts</t>
  </si>
  <si>
    <t>Ekonomiskās klasifikācijas kodi</t>
  </si>
  <si>
    <t>2017.gada budžets pirms priekšlikumiem</t>
  </si>
  <si>
    <t>Priekšlikumi izmaiņām (+/-)</t>
  </si>
  <si>
    <t>2017.gada budžets apstiprināts pēc izmaiņām</t>
  </si>
  <si>
    <t xml:space="preserve">Attīstības plānošanas dokumenta nosaukums/ Rīcības virziens un aktiv.numurs* </t>
  </si>
  <si>
    <t>Jūrmalas sadraudzības pilsētu delegāciju, ārvalstu delegāciju un ārvalstu vēstnieku uzņemšana</t>
  </si>
  <si>
    <t>JPAP_R1.10.1._57
JPAP_R1.10.2._58
JPAP_R1.10.3._59</t>
  </si>
  <si>
    <t>Jūrmalas domes oficiālo delegāciju vizītes uz esošajām un potenciālajām sadraudzības pilsētām, domes vadības oficiālie ārvalstu komandējumi</t>
  </si>
  <si>
    <t>Ārvalstu komandējumu dienas naudas</t>
  </si>
  <si>
    <t>Ar ārējiem sakariem un sadraudzības pilsētu aktivitāšu īstenošanu saistīto pasākumu organizēšanas izdevumi (ēdināšana, izmitināšana, u.c. saistītie izdevumi)</t>
  </si>
  <si>
    <t>JPAP_R1.7.1._43
JPAP_R1.9.1._49
JPAP_R1.10.3._59</t>
  </si>
  <si>
    <t>Oficiālie reprezentācijas materiāli (dāvanas, prezentācijas, bukleti, plakāti, u.c.)</t>
  </si>
  <si>
    <t>JPAP_R1.10.1._57
JPAP_R1.10.2._58</t>
  </si>
  <si>
    <t>Sadraudzības līgumu notariālie tulkojumi, oficiālās sarakstes tulkojumi</t>
  </si>
  <si>
    <t>Dalībmaksa starptautiskajās organizācijās (Mēri par mieru, UBC)</t>
  </si>
  <si>
    <t>JPAP_R1.10.3._59</t>
  </si>
  <si>
    <t>Autotransports, autotransporta noma</t>
  </si>
  <si>
    <t>JPAP_R1.7.1._43
JPAP_R1.9.1._49
JPAP_R1.10.1._57
JPAP_R1.10.3._59</t>
  </si>
  <si>
    <t xml:space="preserve">Autoratlīdzību honorāri </t>
  </si>
  <si>
    <t>* Informatīvi -</t>
  </si>
  <si>
    <t>Jūrmalas pilsētas attīstības programma 2014-2020 (JPAP):</t>
  </si>
  <si>
    <t>Rīcības virziens: R1.7.1. Kultūras tūrisma piedāvājuma attīstība</t>
  </si>
  <si>
    <t xml:space="preserve">                          Aktivitātes: Nr.43. Kultūras dzīves piedāvājuma attīstība visa gada garumā </t>
  </si>
  <si>
    <t>Rīcības virziens: R1.9.1. Jūrmalas kā kūrorta un tikšanās vietas tēla veidošana</t>
  </si>
  <si>
    <t xml:space="preserve">                          Aktivitātes: Nr.49. Jūrmalas kā konferenču un tikšanās vietas popularizēšana nozares speciālistu vidē</t>
  </si>
  <si>
    <t>Rīcības virziens: R1.10.1. Sadarbība ar Jūrmalas sadraudzības pilsētām</t>
  </si>
  <si>
    <t xml:space="preserve">                          Aktivitātes: Nr.57. Sadarbības projekti ar Jūrmalas sadraudzības pilsētām</t>
  </si>
  <si>
    <t>Rīcības virziens: R1.10.2. Sadarbība ar diplomātisko korpusu (ārvalstu vēstniecībām Latvijā un Latvijas Republikas vēstniecībām un konsulātiem ārvalstīs)</t>
  </si>
  <si>
    <t xml:space="preserve">                          Aktivitātes: Nr.58. Diplomātiskā dienesta Latvijā un ārvalstīs pārstāvju informēšanas aktivitātes</t>
  </si>
  <si>
    <t>Rīcības virziens: R1.10.3. Sadarbība ar asociācijām, starptautiskām organizācijām un institūcijām Latvijā un ārvalstīs</t>
  </si>
  <si>
    <t xml:space="preserve">                          Aktivitātes: Nr.59. Asociācijām, starptautisko organizāciju informēšanas un monitoringa aktivitātes</t>
  </si>
  <si>
    <r>
      <rPr>
        <b/>
        <sz val="9"/>
        <rFont val="Times New Roman"/>
        <family val="1"/>
        <charset val="186"/>
      </rPr>
      <t>10.pielikums</t>
    </r>
    <r>
      <rPr>
        <sz val="9"/>
        <rFont val="Times New Roman"/>
        <family val="1"/>
        <charset val="186"/>
      </rPr>
      <t xml:space="preserve"> Jūrmalas pilsētas domes</t>
    </r>
  </si>
  <si>
    <t xml:space="preserve">2017.gada budžeta atšifrējums pa programmām </t>
  </si>
  <si>
    <t>Attīstības pārvaldes Būvniecības projektu vadības nodaļa</t>
  </si>
  <si>
    <t>Administratīvo ēku būvniecība, atjaunošana un uzlabošana</t>
  </si>
  <si>
    <t xml:space="preserve"> 01.110.</t>
  </si>
  <si>
    <t>KOPĀ</t>
  </si>
  <si>
    <t>Domes administratīvo ēku remontdarbi/būvdarbi</t>
  </si>
  <si>
    <t xml:space="preserve">JPAP_R.3.1.2._131 </t>
  </si>
  <si>
    <t>Atlikums</t>
  </si>
  <si>
    <t>JPAP_R1.6.2._30</t>
  </si>
  <si>
    <t>Pārvietojams glābēju novērošanas tornis</t>
  </si>
  <si>
    <t>2017.gada finanšu līdzekļi netiks apgūti</t>
  </si>
  <si>
    <t>Glābšanas staciju infrastruktūras atjaunošana (Kapteiņa Zolta iela 123, Jūrmala)</t>
  </si>
  <si>
    <t>Ostas būvniecība, atjaunošana un uzlabošana</t>
  </si>
  <si>
    <t>04.520.</t>
  </si>
  <si>
    <t>JPAP_ R2.4.2._80</t>
  </si>
  <si>
    <t xml:space="preserve">Ūdenstūrisma pakalpojumu centra "Majori" izveide </t>
  </si>
  <si>
    <t>Jauno Slokas kapu izbūve un labiekārtošana</t>
  </si>
  <si>
    <t>JPAP_R2.8.2._114</t>
  </si>
  <si>
    <t xml:space="preserve">Dubultu kultūras un izglītības centrs Strēlnieku prospektā 30, Jūrmalā </t>
  </si>
  <si>
    <t>JPAP_R3.3.1._192
JPAP_R.3.2.4._185</t>
  </si>
  <si>
    <t>JPAP_R3.3.1._192
JPAP_R.3.2.4._173</t>
  </si>
  <si>
    <t>Pašvaldības dzīvojamā fonda remonts</t>
  </si>
  <si>
    <t>Dzīvokļu remontdarbi</t>
  </si>
  <si>
    <t>JPAP_R2.9.1._115</t>
  </si>
  <si>
    <t>Ēku nojaukšana</t>
  </si>
  <si>
    <t>Ēku nojaukšana Dīķu ielā 30 (t.sk. projektēšana)</t>
  </si>
  <si>
    <t>JPAP_R2.8.1._105</t>
  </si>
  <si>
    <t xml:space="preserve">Majoru muiža </t>
  </si>
  <si>
    <t>JPAP_R1.4.3._17</t>
  </si>
  <si>
    <t>Apsekošana, specifikāciju un tāmju sagatavošana</t>
  </si>
  <si>
    <t>JPAP_R.3.1.2._131</t>
  </si>
  <si>
    <t xml:space="preserve">Ēkas restaurācija un atjaunošana Pils ielā 1, Jūrmalā </t>
  </si>
  <si>
    <t>JPAP_R.3.2.4._185</t>
  </si>
  <si>
    <t>Jūrmalas pašvaldības, Lielupes radīto plūdu un krasta erozijas risku apdraudējumu novēršanas pasākumi Dzintaros un Majoros</t>
  </si>
  <si>
    <t>JPAP_R1.6.2._35</t>
  </si>
  <si>
    <t xml:space="preserve">Kapteiņa Zolta piemiņas vietas teritorijas labiekārtošana </t>
  </si>
  <si>
    <t>JPAP_R.2.8.1._98</t>
  </si>
  <si>
    <t>Tirdzniecības nojumes jaunbūve un inženierkomunikāciju izbūve Slokas ielā 3313, Jūrmalā</t>
  </si>
  <si>
    <t>JPAP_R.3.7.2._231</t>
  </si>
  <si>
    <t>Pašvaldības īpašumā esošo ēku kapitālais remonts</t>
  </si>
  <si>
    <t>Būvuzraudzība Raiņa ielā 62</t>
  </si>
  <si>
    <t xml:space="preserve"> 08.100.</t>
  </si>
  <si>
    <t>Pilsētas atpūtas parka un Jauniešu mājas izveide Kauguros</t>
  </si>
  <si>
    <t>JPAP_R.2.8.1._103
JPAP_R.3.7.2._230</t>
  </si>
  <si>
    <t>Sabiedriskā centra Valtera prospektā 54 attīstība</t>
  </si>
  <si>
    <t>JPAP_R.3.3.1._192</t>
  </si>
  <si>
    <t>Ķemeru parka pārbūve un restaurācija</t>
  </si>
  <si>
    <t>Līgums Nr. 1.2-16.4.3/560, 2017.= 103092.00 EUR, 2018. = 172788.00 EUR</t>
  </si>
  <si>
    <t>JPAP_R1.5.2._21</t>
  </si>
  <si>
    <t>Daudzfunkcionāla un interaktīva dabas tūrisma objekta izveide Ķemeros</t>
  </si>
  <si>
    <t>JPAP_R1.6.1._21</t>
  </si>
  <si>
    <t>Ķemeru ūdenstorņa atjaunošana</t>
  </si>
  <si>
    <t>Līgums Nr. 1.2-16.4.3/561, 2017. = 39930.00 EUR, 2018. = 2238.50 EUR (autoruzraudzība), ekspertīze 2017. = 8000.00 EUR (prognoze)</t>
  </si>
  <si>
    <t>Slokas sporta komplekss</t>
  </si>
  <si>
    <t>JPAP_R3.3.3._206</t>
  </si>
  <si>
    <t>Muzeja ēku būvniecība, atjaunošana un uzlabošana</t>
  </si>
  <si>
    <t>08.220.</t>
  </si>
  <si>
    <t xml:space="preserve">Jūrmalas pilsētas brīvdabas muzeja infrastruktūras attīstība </t>
  </si>
  <si>
    <t>JPAP_R.3.3.1._200</t>
  </si>
  <si>
    <t>Muzeji un izstāžu zāles</t>
  </si>
  <si>
    <t>JPAP_R.3.3.1_192</t>
  </si>
  <si>
    <t>Kultūras centru un namu būvniecība, atjaunošana un uzlabošana</t>
  </si>
  <si>
    <t>08.230.</t>
  </si>
  <si>
    <t xml:space="preserve">Jūrmalas teātra ēkas pārbūve un energoefektivitātes paaugstināšana Muižas ielā 7, Jūrmalā        </t>
  </si>
  <si>
    <t xml:space="preserve">Kultūras centru remonts </t>
  </si>
  <si>
    <t>Teātra, koncertzāles un estrāžu būvniecība, atjaunošana un uzlabošana</t>
  </si>
  <si>
    <t>08.240.</t>
  </si>
  <si>
    <t>Pagaidu žogs Mellužu estrādē</t>
  </si>
  <si>
    <t xml:space="preserve">Mellužu estrādes un Piena paviljona/bāra ēkas atjaunošana, t.sk. teritorijas labiekārtošana </t>
  </si>
  <si>
    <t>Dzintaru koncertzāle</t>
  </si>
  <si>
    <t>Pirmsskolas  izglītības iestāžu būvniecība, atjaunošana un uzlabošana</t>
  </si>
  <si>
    <t>09.100.</t>
  </si>
  <si>
    <t>Avārijas darbi</t>
  </si>
  <si>
    <t>JPAP_R.3.2.2_155</t>
  </si>
  <si>
    <t>Pirmsskolas  izglītības iestādes</t>
  </si>
  <si>
    <t>Jūrmalas PII ''Austras koks''</t>
  </si>
  <si>
    <t>Pirmsskolas izglītības iestādes ''Bitītes'' pārbūve</t>
  </si>
  <si>
    <t>Jūrmalas PII ''Katrīna''</t>
  </si>
  <si>
    <t>Jūrmalas PII ''Madara''</t>
  </si>
  <si>
    <t>Pirmsskolas izglītības iestādes ''Mārītes'' pārbūve</t>
  </si>
  <si>
    <t>Jūrmalas PII ''Podziņa''</t>
  </si>
  <si>
    <t>Jūrmalas PII ''Saulīte''</t>
  </si>
  <si>
    <t>Jūrmalas PII ''Zvaniņš''</t>
  </si>
  <si>
    <t xml:space="preserve">Sākumskolu, pamatskolu, vidusskolu būvniecība, atjaunošana un uzlabošana </t>
  </si>
  <si>
    <t>Sākumskolu, pamatskolu, vidusskolu avārijas remontdarbi</t>
  </si>
  <si>
    <t>JPAP_R.3.2.3._165</t>
  </si>
  <si>
    <t>Vispārējās izglītības iestādes</t>
  </si>
  <si>
    <t>Jūrmalas sākumskola ''Atvase''</t>
  </si>
  <si>
    <t>Jūrmalas sākumskola ''Ābelīte''</t>
  </si>
  <si>
    <t>Jūrmalas sākumskola ''Taurenītis''</t>
  </si>
  <si>
    <t>Jūrmalas pilsētas Ķemeru pamatskolas ēkas pārbūve un energoefektivitātes paaugstināšana</t>
  </si>
  <si>
    <t>Jūrmalas pilsētas Lielupes pamatskolas ēku un Jūrmalas Valsts ģimnāzijas telpu pārbūve, sporta zāles būvniecība Aizputes ielā 1A, Jūrmalā</t>
  </si>
  <si>
    <t>JPAP_R.3.2.3._165
JPAP_R.3.3.3_206</t>
  </si>
  <si>
    <t xml:space="preserve">Jūrmalas Valsts ģimnāzijas ēkas pārbūve un infrastruktūras pilnveide, metodiskā centra izveide </t>
  </si>
  <si>
    <t>Jūrmalas pilsētas Jaundubultu vidusskolas ēkas un autoskolas ēkas energoefektivitātes paaugstināšana Lielupes ielā 21</t>
  </si>
  <si>
    <t>Iepirkums Nr.JPD2017/44, lēmums Nr.1.1-30/180, līguma summa EUR 27363.46</t>
  </si>
  <si>
    <t>JPAP_R.3.2.3._165
JPAP_R.2.6.2._89</t>
  </si>
  <si>
    <t>Jūrmalas pilsētas Jaundubultu vidusskola</t>
  </si>
  <si>
    <t>Jūrmalas pilsētas Kauguru vidusskolas ēkas atjaunošana un energoefektivitātes paaugstināšana</t>
  </si>
  <si>
    <t>Iepirkums Nr.JPD2017/44, lēmums Nr.1.1-30/180, līguma summa EUR 21124.40. Izsludināts iepirkums projektēšanai telpu atjaunošanas darbiem EUR 10423.00 (prognoze avansam un dokumentācijai)</t>
  </si>
  <si>
    <t xml:space="preserve">Jūrmalas pilsētas Kauguru vidusskola </t>
  </si>
  <si>
    <t>Majoru vidusskola</t>
  </si>
  <si>
    <t>Jūrmalas pilsētas internātpamatskola</t>
  </si>
  <si>
    <t>Jūrmalas Valsts ģimnāzijas sporta halle</t>
  </si>
  <si>
    <t>Jūrmalas Valsts ģimnāzijas un sākumskolas ''Atvase'' daudzfuncionālās sporta halles projektēšana un celtniecība</t>
  </si>
  <si>
    <t>Slokas pamatskola</t>
  </si>
  <si>
    <t>Jūrmalas pilsētas Mežmalas vidusskola</t>
  </si>
  <si>
    <t>Pumpuru vidusskola</t>
  </si>
  <si>
    <t>Kāpņu atbalsta sienas atjaunošana</t>
  </si>
  <si>
    <t>Interešu profesionālās ievirzes izglītības iestāžu būvniecība, atjaunošana un uzlabošana</t>
  </si>
  <si>
    <t xml:space="preserve"> 09.510.</t>
  </si>
  <si>
    <t>Jūrmalas Mūzikas skola</t>
  </si>
  <si>
    <t>Jūrmalas Sporta skola</t>
  </si>
  <si>
    <t>Jūrmalas Sporta skolas peldbaseina ēkas pārbūves un energoefektivitātes paaugstināšana</t>
  </si>
  <si>
    <t>Sporta nams "Taurenītis"</t>
  </si>
  <si>
    <t xml:space="preserve">Jūrmalas bērnu un jauniešu interešu centrs </t>
  </si>
  <si>
    <t>Pārējo sociālo iestāžu būvniecība, atjaunošana un uzlabošana</t>
  </si>
  <si>
    <t>10.700.</t>
  </si>
  <si>
    <t>Jūrmalas pilsētas pašvaldības iestāde ''Sprīdītis''</t>
  </si>
  <si>
    <t>JPAP_R.3.5.1._216</t>
  </si>
  <si>
    <t>Jūrmalas veselības veicināšanas un sociālo pakalpojumu centra infrastruktūras pilnveide un energoefektivitātes paaugstināšana</t>
  </si>
  <si>
    <t>JPAP_R.3.5.1._216
JPAP_R.2.6.2._89</t>
  </si>
  <si>
    <t>Veselības veicināšanas un sociālo pakalpojumu centrs</t>
  </si>
  <si>
    <t>Labklājības pārvalde</t>
  </si>
  <si>
    <t xml:space="preserve">* Informatīvi </t>
  </si>
  <si>
    <t>Jūrmalas pilsētas attīstības programma 2014.-2020.gadam (JPAP):</t>
  </si>
  <si>
    <t>Rīcības virziens: R.1.4.3. Citu tūrisma pakalpojumu attīstība</t>
  </si>
  <si>
    <t>Aktivitāte: Nr.17 Tūrisma pakalpojumu piedāvajuma dažādošana</t>
  </si>
  <si>
    <t>Rīcības virziens: R.1.6.1. Dabas tūrisma infrastruktūras attīstība</t>
  </si>
  <si>
    <t>Aktivitāte: Nr.21 Daudzfunkcionāla, interaktīva dabas tūrisma objekta izveide Ķemeros</t>
  </si>
  <si>
    <t>Rīcības virziens: R.1.6.2. Peldvietu infrastruktūras attīstība</t>
  </si>
  <si>
    <t>Aktivitāte: Nr.30 Pašvaldības īpašumā esošo glābšanas staciju rekonstrukcija un būvniecība</t>
  </si>
  <si>
    <t>Aktivitāte: Nr.35 Krasta erozijas procesu aizkavēšanas pasākumi</t>
  </si>
  <si>
    <t>Rīcības virziens: R.2.4.2. Kuģošanas infrastruktūras attīstība Lielupē</t>
  </si>
  <si>
    <t>Aktivitāte: Nr.80 Lielupes kuģošanas un ūdenstūrisma infrastruktūras un pakalpojumu attīstība</t>
  </si>
  <si>
    <t>Rīcības virziens: R.2.6.2. Racionālas un videi draudzīgas energoapgādes sistēmas attīstība</t>
  </si>
  <si>
    <t>Aktivitāte: Nr.89 Ilgspējīga atjaunojamo energoresursu izmantošana, energoefektivitātes paaugstināšana un energopārvaldības sistēmas ieviešana un sertificēšana Jūrmalas pašvaldības teritorijā.</t>
  </si>
  <si>
    <t>Rīcības virziens: R.2.8.1. Publiskās telpas pilnveide</t>
  </si>
  <si>
    <t>Aktivitāte: Nr.98 Parku, skvēru un kūrorta mazās infrastruktūras attīstība un uzturēšana</t>
  </si>
  <si>
    <t>Aktivitāte: Nr.103 Pilsētas atpūtas parka un Jauniešu mājas izveide</t>
  </si>
  <si>
    <t>Aktivitāte: Nr.105 Graustu novākšana pilsētā</t>
  </si>
  <si>
    <t>Rīcības virziens: R.2.8.2. Kapsētu un to infrastruktūras labiekārtošana</t>
  </si>
  <si>
    <t>Aktivitāte: Nr.114 Kapsētu paplašināšana un jaunu kapsētu izveide un to apsaimniekošana</t>
  </si>
  <si>
    <t>Rīcības virziens: R.2.9.1. Pašvaldības dzīvojamā fonda attīstība</t>
  </si>
  <si>
    <t>Aktivitāte: Nr.115 Jūrmalas pašvaldības dzīvojamā fonda attīstības plānošana un plānu realizācija</t>
  </si>
  <si>
    <t>Rīcības virziens: R.3.1.2. Pašvaldības pārvaldes kapacitātes celšana</t>
  </si>
  <si>
    <t>Aktivitāte: Nr.131 Kvalitatīvas pašvaldības pārvaldes kapacitātes nodrošināšana</t>
  </si>
  <si>
    <t>Rīcības virziens: R.3.2.2. Pirmskolas izglītības pakalpojumi</t>
  </si>
  <si>
    <t>Aktivitāte: Nr.155 Pirmsskolas izglītības iestāžu mācību vides uzlabošana</t>
  </si>
  <si>
    <t>Rīcības virziens: R.3.2.3. Vispārizglītojošo skolu izglītības pakalpojumi</t>
  </si>
  <si>
    <t>Aktivitāte: Nr.165 Vispārējās izglītības iestāžu mācību vides uzlabošana</t>
  </si>
  <si>
    <t>Rīcības virziens: R.3.2.4. Profesionālās ievirzes un interešu izglītības pakalpojumi</t>
  </si>
  <si>
    <t xml:space="preserve">Aktivitāte: Nr.185 Profesionālās ievirzes un interešu izglītības iestāžu mācību vides uzlabošana </t>
  </si>
  <si>
    <t>Rīcības virziens: R.3.3.1. Pilsētas kultūras iestāžu un muzeju darbības pilnveide</t>
  </si>
  <si>
    <t>Aktivitāte: Nr.192 Jūrmalas kultūras iestāžu remonts un būvniecība, teritoriju labiekārtošana un materiāltehniskais nodrošinājums</t>
  </si>
  <si>
    <t>Aktivitāte: Nr.200 Jūrmalas brīvdabas muzeja attīstība</t>
  </si>
  <si>
    <t>Rīcības virziens: R.3.3.3. Sporta sektora attīstība</t>
  </si>
  <si>
    <t>Aktivitāte: Nr.206 Publiskās sporta infrastruktūras attīstība</t>
  </si>
  <si>
    <t>Rīcības virziens: R.3.5.1. Sociālo pakalpojumu attīstība</t>
  </si>
  <si>
    <t>Aktivitāte: Nr.216 Sociālā atbalsts infrastruktūras attīstība</t>
  </si>
  <si>
    <t>Rīcības virziens: R.3.7.2. Vietējās uzņēmējdarbības atbalsts infrastruktūras attīstība</t>
  </si>
  <si>
    <t>Aktivitāte: Nr.230 Uzņēmējdarbības veicināšana</t>
  </si>
  <si>
    <r>
      <rPr>
        <b/>
        <sz val="9"/>
        <rFont val="Times New Roman"/>
        <family val="1"/>
        <charset val="186"/>
      </rPr>
      <t>15.pielikums</t>
    </r>
    <r>
      <rPr>
        <sz val="9"/>
        <rFont val="Times New Roman"/>
        <family val="1"/>
        <charset val="186"/>
      </rPr>
      <t xml:space="preserve"> Jūrmalas pilsētas domes</t>
    </r>
  </si>
  <si>
    <t>Īpašumu pārvaldes Pilsētsaimniecības un labiekārtošanas nodaļa</t>
  </si>
  <si>
    <t>Pašvaldības pārziņā esošo teritoriju apsaimniekošana (kopšana un tīrīšana)</t>
  </si>
  <si>
    <t>05.100</t>
  </si>
  <si>
    <t>Parku, skvēru, atpūtas vietu un apstādījumu kopšana</t>
  </si>
  <si>
    <t>JPAP_R2.8.1._98 JPAS_K4                           JPAS_J4</t>
  </si>
  <si>
    <t>Iekšpagalmu kopšana</t>
  </si>
  <si>
    <t>JPAP_R2.8.1._99</t>
  </si>
  <si>
    <t>Jaunu puķu trauku iegāde un apsaimniekošana</t>
  </si>
  <si>
    <t>3.1.</t>
  </si>
  <si>
    <t>Jaunu puķu trauku iegāde</t>
  </si>
  <si>
    <t>3.2.</t>
  </si>
  <si>
    <t>Jaunu puķu trauku apsaimniekošana</t>
  </si>
  <si>
    <t>Puķu siena</t>
  </si>
  <si>
    <t>Dzintaru mežaparka apsaimniekošana</t>
  </si>
  <si>
    <t xml:space="preserve">JPAP_R2.8.1._98 </t>
  </si>
  <si>
    <t>Pludmales sakopšana</t>
  </si>
  <si>
    <t>JPAP_R1.6.2._33        JPŪRRP_4.1._9</t>
  </si>
  <si>
    <t>Sadzīves atkritumu konteinieru izvietošana pludmalē un izejās uz jūru un atkritumu izvešana</t>
  </si>
  <si>
    <t>JPAP_R1.6.2._33   JPŪRRP_4.1._9</t>
  </si>
  <si>
    <t>Sabiedrisko tualešu apsaimniekošana</t>
  </si>
  <si>
    <t xml:space="preserve">JPAP_R1.6.2._33 </t>
  </si>
  <si>
    <t>Sadzīves atkritumu savākšana un aizvešana</t>
  </si>
  <si>
    <t>JPAP_R2.7.1._96</t>
  </si>
  <si>
    <t>Dzīvnieku uzturēšanas izmaksas patversmē</t>
  </si>
  <si>
    <t>JPAP_R2.8.1._110</t>
  </si>
  <si>
    <t>Bezsaimnieku dzīvnieku (kaķu) sterilizācija</t>
  </si>
  <si>
    <t>Klejojošu dzīvnieku izķeršana, dzīvnieku līķu apglabāšana</t>
  </si>
  <si>
    <t>Jaunas vasara puķu dobes ierīkošana un kopšana Lāčplēša skvērā</t>
  </si>
  <si>
    <t>Pavasara un vasaras puķu iegāde un apsaimniekošana P128 četros rotācijas apļos</t>
  </si>
  <si>
    <t>Ielu nosaukumu plāksnīšu un to stiprinājuma stabiņu  komplektu apsaimniekošana</t>
  </si>
  <si>
    <t>1.1.</t>
  </si>
  <si>
    <t>apsaimniekošana</t>
  </si>
  <si>
    <t>1.2.</t>
  </si>
  <si>
    <t>izgatavošana</t>
  </si>
  <si>
    <t xml:space="preserve">Autobusu pieturu remonts </t>
  </si>
  <si>
    <t>Nepieciešams mainīt klasifikācijas kodu uz 5239 , jo minētie darbi papildina autobusu pieturu vērtību.</t>
  </si>
  <si>
    <t>Bērnu rotaļu laukumu un sporta laukumu izveide un remonts iekšpagalmos, parkos un pludmalē</t>
  </si>
  <si>
    <t>Bērnu rotaļu laukumu un sporta laukumu remonts iekšpagalmos un pludmalē</t>
  </si>
  <si>
    <t>JPAP_R2.8.1._106</t>
  </si>
  <si>
    <t>Slidotavas ierīkošanai Engures ielas iekšpagalmā</t>
  </si>
  <si>
    <t>Jaunu solu un atkritumu urnu izvietošana parkos un uz ielām</t>
  </si>
  <si>
    <t>Balvu iegāde konkursa "Jūrmalas sakoptākais īpašums" laureātiem</t>
  </si>
  <si>
    <t>JPAP_R2.10.1._117</t>
  </si>
  <si>
    <t>Pārējie izdevumi pilsētas apsaimniekošanā</t>
  </si>
  <si>
    <t>Strūklaku uzturēšana</t>
  </si>
  <si>
    <t>08.100</t>
  </si>
  <si>
    <t xml:space="preserve">Pludmales labiekārtošana, tai skaitā informatīvo norāžu un pārģērbšanās kabīņu remonts, izvietošana, demontāža, atjaunošana   </t>
  </si>
  <si>
    <t>JPAP_R1.6.2._33  JPŪRRP_4.1._10</t>
  </si>
  <si>
    <t>Izeju uz jūru labiekārtošana pludmalēs (laipas, kāpnes, betona plāksnes)</t>
  </si>
  <si>
    <t>JPAP_R1.6.2._33  JPŪRRP_4.1._9</t>
  </si>
  <si>
    <t>Dušu, kāju mazgājamo krānu un sabiedrisko tualešu konteinieru un ūdens sūkņu apkopei un remontam</t>
  </si>
  <si>
    <t>Jaunu pludmales solu izgatavošanai</t>
  </si>
  <si>
    <t>5</t>
  </si>
  <si>
    <t>Peldvietu attīstība pašvaldības teritorijā</t>
  </si>
  <si>
    <t>JPAP_R1.6.2._29          JPAP_R1.6.2._32            JPŪRRP_4.1._9</t>
  </si>
  <si>
    <t>Jūrmalas pilsētas attīstības stratēģija 2010. - 2030.gadam (JPAS)</t>
  </si>
  <si>
    <t xml:space="preserve">K4 Ķemeru kūrortvides veidošana </t>
  </si>
  <si>
    <t xml:space="preserve">J4 Publiskās telpas izcilība </t>
  </si>
  <si>
    <t>Jūrmalas pilsētas attīstības programma 2014. - 2020.gadam (JPAP)</t>
  </si>
  <si>
    <t>Rīcības virziens R1.6.2.: Peldvietu infrastruktūras attīstība</t>
  </si>
  <si>
    <t>Aktivitāte Nr.29 Baltijas jūras Rīgas jūras līča peldvietu un Jūrmalas iekšzemes peldvietas infrastruktūras attīstība saskaņā ar „Zilā karoga” programmas standartu un Jūrmalas iekšzemes peldvietu un atpūtas vietu infrastruktūras attīstība</t>
  </si>
  <si>
    <t>Aktivitāte Nr.32 Peldvietu un atpūtas vietu attīstība Lielupes krastos</t>
  </si>
  <si>
    <t>Aktivitāte Nr.33 Pludmales zonas labiekārtošana un apsaimniekošana</t>
  </si>
  <si>
    <t>Rīcības virziens R2.7.1.: Atkritumu apsaimniekošanas sistēmas pilnveide</t>
  </si>
  <si>
    <t>Aktivitāte Nr.96 Atkritumu apsaimniekošanas sistēmas pilnveide</t>
  </si>
  <si>
    <t>Rīcības virziens R2.8.1.: Publiskās telpas pilnveide</t>
  </si>
  <si>
    <t>Aktivitāte Nr.98 Parku, skvēru un kūrorta mazās infrastruktūras attīstība uzturēšana</t>
  </si>
  <si>
    <t>Aktivitāte Nr.99 Publiskās telpas apsaimniekošana</t>
  </si>
  <si>
    <t>Aktivitāte Nr.106 Jūrmalas pilsētā esošo daudzdzīvokļu namu pagalmu, izglītības iestāžu un piebraucamo ceļu rekonstrukcija</t>
  </si>
  <si>
    <t>Aktivitāte Nr.110 Dzīvnieku labturības pasākumu nodrošināšana</t>
  </si>
  <si>
    <t>Rīcības virziens R2.10.1.: Privātā īpašuma sakopšanas motivēšana</t>
  </si>
  <si>
    <t>Aktivitāte Nr.117 Privātīpašumu sakoptības veicināšana</t>
  </si>
  <si>
    <t>Jūrmalas pilsētas ūdens resursu rīcības plāns 2016.-2020.gadam (JPŪRRP)</t>
  </si>
  <si>
    <t>Mērķis 4: Piekrastes ūdeņu un Lielupes plānotā izmantošana. Rīcības virziens R4.1. Peldvietu infrastruktūras attīstība</t>
  </si>
  <si>
    <t>Aktivitāte Nr.9 Uzlabot publisko ūdeņu piekrastes pieejamību</t>
  </si>
  <si>
    <t xml:space="preserve">Aktivitāte Nr.10 Aktualizēt pludmales aktivitāšu zonējumu un labiekārtojumu
</t>
  </si>
  <si>
    <r>
      <rPr>
        <b/>
        <sz val="9"/>
        <rFont val="Times New Roman"/>
        <family val="1"/>
        <charset val="186"/>
      </rPr>
      <t>21.pielikums</t>
    </r>
    <r>
      <rPr>
        <sz val="9"/>
        <rFont val="Times New Roman"/>
        <family val="1"/>
        <charset val="186"/>
      </rPr>
      <t xml:space="preserve"> Jūrmalas pilsētas domes</t>
    </r>
  </si>
  <si>
    <t>Kultūras nodaļa</t>
  </si>
  <si>
    <t>08.620.</t>
  </si>
  <si>
    <t>Jūrmala Raiņa un Aspazijas pilsēta</t>
  </si>
  <si>
    <t>JPAP_R3.3.1._202</t>
  </si>
  <si>
    <t>Kultūras projektu konkurss - Profesionālās mākslas pieejamība Jūrmalā</t>
  </si>
  <si>
    <t>JPAP_R1.7.1._42 JPAP_R1.7.1._43
JPAP_R3.3.1._191</t>
  </si>
  <si>
    <t>Jūrmalas pilsētas domes līdzfinansēto iedzīvotāju iniciatīvas projektu īstenošana kultūras un mākslas attīstības veicināšanas jomā</t>
  </si>
  <si>
    <t>JPAP_R3.3.1._191</t>
  </si>
  <si>
    <t>Izglītības semināri nozares darbiniekiem</t>
  </si>
  <si>
    <t>JPAP_R1.7.1._42</t>
  </si>
  <si>
    <t>Kauguru rudens svētki</t>
  </si>
  <si>
    <t>JPAP_R1.7.1._42 JPAP_R3.3.1._191</t>
  </si>
  <si>
    <t>Kūrortsvētki</t>
  </si>
  <si>
    <t>Finansējums nepieciešams autoratlīdzības līgumu slēgšanai</t>
  </si>
  <si>
    <t>Gada balva kultūrā</t>
  </si>
  <si>
    <t>Starptautiskais Baltijas jūras koru konkurss, festivāls u.tml.</t>
  </si>
  <si>
    <t>Jūrmala - Latvijas valsts simtgadei.</t>
  </si>
  <si>
    <t>JPAP_R1.7.1._42 JPAP_R1.7.1._43</t>
  </si>
  <si>
    <t>Valsts svētku svinīgais pasākums</t>
  </si>
  <si>
    <t>JPAP_R1.7.1._43</t>
  </si>
  <si>
    <t xml:space="preserve">Radošā darba stipendijas, tai skaitā uzturēšanās izdevumu kompensācijas </t>
  </si>
  <si>
    <t>JPAP_R3.3.1._193</t>
  </si>
  <si>
    <t>Starptautiskais kokļu mūzikas festivāls ''XI Latvijas Kokļu dienas ''Jūrmala 2017''''</t>
  </si>
  <si>
    <t>Ozolu stādīšana 4.maijā - akcijas "Apskauj Latviju" ietvaros, Kaugurciemā</t>
  </si>
  <si>
    <t>*Informatīvi:</t>
  </si>
  <si>
    <t>Jūrmalas pilsētas attīstības programma 2014.-2020.gadam (JPAP)</t>
  </si>
  <si>
    <t>Aktivitāte: Nr.42. Jaunu kultūras tūrisma produktu attīstība</t>
  </si>
  <si>
    <t>Aktivitāte: Nr.43. Kultūras dzīves piedāvājuma attīstība visa gada garumā</t>
  </si>
  <si>
    <t>Aktivitāte: Nr.191. Daudzveidīgu kultūras pasākumu pieejamība Jūrmalas iedzīvotājiem Jūrmalas pilsētā</t>
  </si>
  <si>
    <t>Aktivitāte: Nr.202. Pilsētas tēla "Jūrmala - Raiņa un Aspazijas pilsēta" izveide</t>
  </si>
  <si>
    <r>
      <rPr>
        <b/>
        <sz val="9"/>
        <rFont val="Times New Roman"/>
        <family val="1"/>
        <charset val="186"/>
      </rPr>
      <t>34.pielikums</t>
    </r>
    <r>
      <rPr>
        <sz val="9"/>
        <rFont val="Times New Roman"/>
        <family val="1"/>
        <charset val="186"/>
      </rPr>
      <t xml:space="preserve"> Jūrmalas pilsētas domes</t>
    </r>
  </si>
  <si>
    <t>Attīstības pārvaldes Uzņēmējdarbības attīstības nodaļa</t>
  </si>
  <si>
    <t>Pilsētas ekonomiskās attīstības pasākumi</t>
  </si>
  <si>
    <t>Uzņēmējdarbības attīstības veicināšana</t>
  </si>
  <si>
    <t>JPAP_R3.1.1._118</t>
  </si>
  <si>
    <t>JPAP_R3.7.1._229</t>
  </si>
  <si>
    <t>JPAP_R3.7.1._229
JPAP_R3.7.3._234</t>
  </si>
  <si>
    <t>Starptautisku festivālu līdzfinansēšana</t>
  </si>
  <si>
    <t>JPAP_R1.8.2._47
JPAP_R1.8.2._48
JPAP_R3.3.1._191</t>
  </si>
  <si>
    <t>Projekta "Baltic Enterpreneurship Laboratories - BELT/Baltijas uzņēmējdarbības laboratorijas" īstenošana</t>
  </si>
  <si>
    <t>Pasākuma "Vakanču gadatirgus" organizēšana</t>
  </si>
  <si>
    <t>Enkurobjekta projekta "Dabas izglītības centrs" Ķemeros satura koncepcijas izstrāde</t>
  </si>
  <si>
    <t>Daudzfunkcionāla dabas tūrisma objekta izveide Ķemeros</t>
  </si>
  <si>
    <t>Dzintaru koncertzāles Lielās zāles rekonstrukcija un teritorijas labiekārtošana</t>
  </si>
  <si>
    <t>JPAP_R3.3.1._192</t>
  </si>
  <si>
    <t>Jūrmalas pilsētas investīciju objektu vizualizāciju izstrāde</t>
  </si>
  <si>
    <t>Telpu noma biznesa inkubatora darbības nodrošināšanai</t>
  </si>
  <si>
    <t>Biedrībai "Latvijas Arhitektu savienība"</t>
  </si>
  <si>
    <t>JPAP_R1.8.2._47
JPAP_R1.8.2._48</t>
  </si>
  <si>
    <t>04.510.</t>
  </si>
  <si>
    <t>Braukšanas maksas atlaides un zaudējumu kompensēšana Jūrmalas pilsētas maršrutu tīkla pilsētas nozīmes maršrutos</t>
  </si>
  <si>
    <t>JPAP_R2.3.1._74</t>
  </si>
  <si>
    <t>Produktu subsīdijas komersantiem sabiedriskā transporta pakalpojumu nodrošināšanai</t>
  </si>
  <si>
    <t>Audits (SIA "Autobusu parks Jūrmala-SV")</t>
  </si>
  <si>
    <t>Licenču kartīšu pasūtīšana</t>
  </si>
  <si>
    <t>Jūrmalas karšu sistēmas izstrāde</t>
  </si>
  <si>
    <t>Karšu shēmas un kustību sarakstu izstrāde</t>
  </si>
  <si>
    <t>Pieturvietu marķēšana</t>
  </si>
  <si>
    <t>Sabiedriskā transporta kontrole</t>
  </si>
  <si>
    <t>Jūrmalas pilsētas attīstības programma 2014-2020. (JPAP):</t>
  </si>
  <si>
    <t>Rīcības virziens: R1.6.1. Dabas tūrisma infrastruktūras attīstība</t>
  </si>
  <si>
    <t xml:space="preserve">                          Aktivitātes: Nr.21. Daudzfunkcionāla, interaktīva dabas tūrisma objekta izveide Ķemeros</t>
  </si>
  <si>
    <t>Rīcības virziens: R1.8.2. Konferenču un korporatīvo pasākumu nodrošināšanas pakalpojumu attīstība</t>
  </si>
  <si>
    <t xml:space="preserve">                          Aktivitātes: Nr.47. Konferenču un citu pasākumu komplekso piedāvājumu sagatavošana un popularizēšana</t>
  </si>
  <si>
    <t xml:space="preserve">                          Aktivitātes: Nr.48. Esošo un jaunu starptautisku kultūras un tikšanās pasākumu iniciēšana un īstenošana</t>
  </si>
  <si>
    <t>Rīcības virziens: R2.3.1. Kopējā sektora attīstība, pārvaldība</t>
  </si>
  <si>
    <t xml:space="preserve">                          Aktivitātes: Nr.74. Sabiedriskā transporta attīstība Jūrmalā</t>
  </si>
  <si>
    <t>Rīcības virziens: R3.3.1. Pilsētas kultūras iestāžu un muzeju darbības pilnveide</t>
  </si>
  <si>
    <t xml:space="preserve">                          Aktivitātes: Nr.191. Daudzveidīgu kultūras pasākumu pieejamība Jūrmalas iedzīvotājiem Jūrmalas pilsētā</t>
  </si>
  <si>
    <t xml:space="preserve">                          Aktivitātes: Nr.192. Jūrmalas kultūras iestāžu ēku remonts un būvniecība, teritoriju labiekārtošana un materiāltehniskais nodrošinājums</t>
  </si>
  <si>
    <t>Rīcības virziens: R3.7.1. Pašvaldības uzņēmējdarbības atbalsta politikas plānošana un attīstība</t>
  </si>
  <si>
    <t xml:space="preserve">                          Aktivitātes: Nr.229. Veicināt esošo uzņēmumu attīstību un jaunu uzņēmumu rašanos</t>
  </si>
  <si>
    <t>Rīcības virziens: R3.7.3. Uzņēmumu izveides, darbības un sadarbības motivācija</t>
  </si>
  <si>
    <t xml:space="preserve">                          Aktivitātes: Nr.234. Uzņēmējdarbības motivācijas veicināšana</t>
  </si>
  <si>
    <t>Tāme Nr.09.26.1.</t>
  </si>
  <si>
    <t>Sākumskola "Taurenītis"</t>
  </si>
  <si>
    <t>90000051699</t>
  </si>
  <si>
    <t>Kļavu iela 29/31, Jūrmala, LV-2015</t>
  </si>
  <si>
    <t>LV67PARX0002484572016</t>
  </si>
  <si>
    <t>LV33PARX0002484573016</t>
  </si>
  <si>
    <t>LV91PARX0002484577016</t>
  </si>
  <si>
    <t>Budžetā nebija ieplānota ceturtā bēru pabalsta izmaksai</t>
  </si>
  <si>
    <t>Naudas līdzekļi ir nepieciešami bēru pabalsta izmaksai pedagogam V.Girko sakarā ar vecāsmātes nāvi</t>
  </si>
  <si>
    <t>Tāme Nr.09.15.1.</t>
  </si>
  <si>
    <t>Jūrmalas pirmsskolas izglītības iestāde "Katrīna"</t>
  </si>
  <si>
    <t>90009249155</t>
  </si>
  <si>
    <t>Salaspils iela 4, Jūrmala, LV-2010</t>
  </si>
  <si>
    <t>09.100</t>
  </si>
  <si>
    <t>Iestādes uzturēšana un pirmsskolas izglītības nodrošināšana</t>
  </si>
  <si>
    <t>LV10PARX0002484572072</t>
  </si>
  <si>
    <t>LV10PARX0002484573042</t>
  </si>
  <si>
    <t>LV84PARX0002484577045</t>
  </si>
  <si>
    <t>Atalgojums fiziskām personām uz tiesiskās attiecības regulējoša dokumenta panata nebūs nepieciešamas tik lielā apmērā, sakarā ar to, ka iestādes sargu aizvietos iestādes sētnieks.</t>
  </si>
  <si>
    <t>Līdzekļi nepieciešami bēru pabalsta apmaksai.</t>
  </si>
  <si>
    <t>Tāme Nr.04.1.14</t>
  </si>
  <si>
    <t>04.730</t>
  </si>
  <si>
    <t xml:space="preserve">Projekta "Latvijas starptautiskās konkurētspējas veicināšana tūrismā/2017.gada aktivitātes" </t>
  </si>
  <si>
    <t>LV28TREL9802008030000</t>
  </si>
  <si>
    <t>Tāme Nr.09.1.7.</t>
  </si>
  <si>
    <t>09.510.</t>
  </si>
  <si>
    <t>Pasākumi kvalitatīvas un daudzveidīgas izglītības attīstībai un atbalstam</t>
  </si>
  <si>
    <t>Tāme Nr.09.24.1.</t>
  </si>
  <si>
    <t>Jūrmalas sākumskola "Atvase"</t>
  </si>
  <si>
    <t>90001175873</t>
  </si>
  <si>
    <t>Raiņa 53,jūrmala</t>
  </si>
  <si>
    <t>LV02PARX0002484572022</t>
  </si>
  <si>
    <t>LV65PARX0002484573022</t>
  </si>
  <si>
    <t>LV26PARX0002484577022</t>
  </si>
  <si>
    <t>Pamatojoties uz 08.03.2017.g. Valsts ugunsdzēsības un glābšanas dienesta veikto pārbaudi un pārbaudes aktā norādīto pārkāpumu, direktores vietniecei saimnieciskajos jautājumos nepieciešami ugunsdrošīnas un aizsardzības speciālistu kursi 160 stundu programma</t>
  </si>
  <si>
    <t>Nepieciešams ugunsdrošības kursu apmaksai</t>
  </si>
  <si>
    <r>
      <rPr>
        <b/>
        <sz val="9"/>
        <rFont val="Times New Roman"/>
        <family val="1"/>
        <charset val="186"/>
      </rPr>
      <t>22.pielikums</t>
    </r>
    <r>
      <rPr>
        <sz val="9"/>
        <rFont val="Times New Roman"/>
        <family val="1"/>
        <charset val="186"/>
      </rPr>
      <t xml:space="preserve"> Jūrmalas pilsētas domes</t>
    </r>
  </si>
  <si>
    <t xml:space="preserve">2017.gada budžeta projekta atšifrējums pa programmām </t>
  </si>
  <si>
    <t>Izglītības pārvalde</t>
  </si>
  <si>
    <t>Kultūrizglītības un vides izglītības pasākumi</t>
  </si>
  <si>
    <t>09.510</t>
  </si>
  <si>
    <t>Pilsētas mēroga pasākumi</t>
  </si>
  <si>
    <t>Kapteiņa  P. Zolta piemiņas pasākums un NBS diena Jūrmalā  „Augsim Latvijai!”</t>
  </si>
  <si>
    <t>JPAP_R3.2.1._146</t>
  </si>
  <si>
    <t>Pasākumi Latvijas simtgadei "Jaunais Muzeju eksperts"</t>
  </si>
  <si>
    <t>JPAP_R3.2.4._184</t>
  </si>
  <si>
    <t>Vidusskolēnu militārās spēles</t>
  </si>
  <si>
    <t>Literārās jaunrades konkurss "Izlaid vēju caur matiem"</t>
  </si>
  <si>
    <t>JPAP_R3.2.4._174</t>
  </si>
  <si>
    <t>Teātra un literāro uzvedumu skate "Labais!"</t>
  </si>
  <si>
    <t xml:space="preserve">Zēnu koru un 1.- 4. klašu koru skate pilsētā </t>
  </si>
  <si>
    <t>Mazo vokālistu konkurss "Jūrmalas Cālis"</t>
  </si>
  <si>
    <t>JPAP_R3.2.4._171    JPAP_R3.2.4._174</t>
  </si>
  <si>
    <t>Konkurss "Popiela"</t>
  </si>
  <si>
    <t xml:space="preserve">JPAP_R3.2.4._174 </t>
  </si>
  <si>
    <t>Vokālās mūzikas konkurss "Balsis"</t>
  </si>
  <si>
    <t>Tautisko deju kolektīvu skate-koncerts</t>
  </si>
  <si>
    <t>Skatuves runas konkurss "Jūras malā"</t>
  </si>
  <si>
    <t xml:space="preserve">Profesora Valtnera konkurss "Pazīsti savu organismu" </t>
  </si>
  <si>
    <t>Kulturoloģijas konkurss „Jūrmalas kultūras kanons”.</t>
  </si>
  <si>
    <t>Vēstures konkurss 6.-8.kl. „Jaunais vēsturnieks”.</t>
  </si>
  <si>
    <t>Konkurss „Pazīsti savu organismu”10.-12.kl.</t>
  </si>
  <si>
    <t>IT konkurss 7.kl.skolēniem</t>
  </si>
  <si>
    <t>Atklātā ģeogrāfijas olimpiāde</t>
  </si>
  <si>
    <t xml:space="preserve"> Atklātā angļu valodas olimpiāde 7. -12. klasei</t>
  </si>
  <si>
    <t>Atklātā vizuālās mākslas olimpiāde</t>
  </si>
  <si>
    <t>Konkurss "Par tīru ūdeni"</t>
  </si>
  <si>
    <t>Vizuālās un vizuāli plastiskās mākslas konkurss-izstāde</t>
  </si>
  <si>
    <t xml:space="preserve">Starptautiskā skolēnu zinātnisko darbu lasījumu konference "Es dzīvoju pie jūras" </t>
  </si>
  <si>
    <t>JPAP_R3.2.3._161</t>
  </si>
  <si>
    <t>Starpkultūru pasākums "Lieldienu tradīcijas"</t>
  </si>
  <si>
    <t>Jauniešu diena</t>
  </si>
  <si>
    <t>JPAP_R3.1.3._134</t>
  </si>
  <si>
    <t>Mazās Mākslas dienas, sadarbībā ar Jūrmalas mākslinieku namu un Jūrmalas teātri</t>
  </si>
  <si>
    <t>Rudens svētki Kauguros</t>
  </si>
  <si>
    <t>Meistarklases "Mācies" mūžizglītības kontekstā pilsētas interesentiem</t>
  </si>
  <si>
    <t>JPAP_R3.3.1._194</t>
  </si>
  <si>
    <t>Ziemassvētku mākslas akcija "Bērnu egle Jaundubultos"</t>
  </si>
  <si>
    <t>Svētki Mellužu estrādē pirmsskolas vecuma bērniem "Satiksimies zaļā pļavā" -organizē Vaivaru pamatskola</t>
  </si>
  <si>
    <t>JPAP_R3.2.5._186</t>
  </si>
  <si>
    <t>Aktivitāšu pasākums "Pepija tūrisma takās " bērniem ar un bez attīstības traucējumiem</t>
  </si>
  <si>
    <t>Aktivitāšu pasākums "Pepija Ziemassvētkos " bērniem ar un bez invaliditātes</t>
  </si>
  <si>
    <t>Baltā spieķa diena</t>
  </si>
  <si>
    <t>Konkurss "Skolēni eksperimentē"</t>
  </si>
  <si>
    <t>Vides izziņas spēļu konkurss</t>
  </si>
  <si>
    <t>Konkurss "Vides erudīts" 5.-6.kl.</t>
  </si>
  <si>
    <t>Vides pētnieku konkurss 8.klasēm</t>
  </si>
  <si>
    <t>Reģiona un valsts mēroga skates, konkursi, sacensības</t>
  </si>
  <si>
    <t>Literāro uzvedumu un skatuves runas novada skate</t>
  </si>
  <si>
    <t>Latvijas izglītības iestāžu profesionālās ievirzes izglītības mākslas un dizaina jomas programmu audzēkņu Valsts konkurss "DIZAINS"; 1.diena - Rīga, 2.diena - Jūrmala</t>
  </si>
  <si>
    <t xml:space="preserve">Vokālās mūzikas novada konkurss "Balsis" </t>
  </si>
  <si>
    <t xml:space="preserve">Tautasdziesmu dziedāšanas sacensības "Lakstīgala" </t>
  </si>
  <si>
    <t>Jaukto koru novada skate</t>
  </si>
  <si>
    <t>Festivāls "Latvju bērni danci veda"</t>
  </si>
  <si>
    <t>III Latvijas Jaukto koru salidojums "Kalniem pāri" Valmierā</t>
  </si>
  <si>
    <t>Vizuālās un vizuāli plastiskās mākslas konkurss "Toņi un pustoņi" Pierīgas novadā</t>
  </si>
  <si>
    <t>Latvijas bērnu un jauniešu teātra festivāls "..Un es iešu un iešu" Valmierā</t>
  </si>
  <si>
    <t>Reģiona konkurss "Latvijas kultūras kanons" Jelgavā</t>
  </si>
  <si>
    <t>JPAP_R3.2.4._175</t>
  </si>
  <si>
    <t>V Latvijas bērnu un jauniešu mākslas un mūzikas festivāls "Latvijas toņi un pustoņi" Bauskā</t>
  </si>
  <si>
    <t>XVI Starptautiskās vizuāli plastiskās mākslas konkurss " Es dzīvoju pie jūras"</t>
  </si>
  <si>
    <t>JPAP_R3.2.4._170</t>
  </si>
  <si>
    <t>18.starptautiskais kameransambļu konkurss "JŪRMALA 2017"</t>
  </si>
  <si>
    <t>Latvijas profesionālās ievirzes un profesionālās vidējās mūzikas izglītības iestāžu izglītības programmu (taustiņinstrumentu spēle) konkursa II kārta</t>
  </si>
  <si>
    <t>Koru klases audzēkņu konkursa II kārta</t>
  </si>
  <si>
    <t>Radošas darbnīcas''Pušam taures''sadarbībā ar Ventspils muzikas skolu</t>
  </si>
  <si>
    <t>Koncerts pirmajā adventē</t>
  </si>
  <si>
    <t>Sporta pasākumi</t>
  </si>
  <si>
    <t>Skolēnu olimpiādes sacensības spēlē "Tautas bumba"</t>
  </si>
  <si>
    <t>Skolēnu olimpiādes sacensības dambretē un šahā</t>
  </si>
  <si>
    <t xml:space="preserve">Skolēnu olimpiādes sacensības florbolā </t>
  </si>
  <si>
    <t>Skolēnu olimpiādes sacensības volejbolā</t>
  </si>
  <si>
    <t>Skolēnu olimpiādes sacensības vieglatlētikā "Jūrmalas pavasaris 2017"</t>
  </si>
  <si>
    <t>Sporta svētki pirmsskolas vecuma bērniem "Jautrie starti 2017"</t>
  </si>
  <si>
    <t>Bērnu sporta svētki  "Pirmais solis 2017"</t>
  </si>
  <si>
    <t>Skolēnu olimpiādes sacensības basketbolā</t>
  </si>
  <si>
    <t>Jūrmalas pilsētas bērnu un jauniešu atklātais čempionāts individuālajā programmā mākslas vingrošanā</t>
  </si>
  <si>
    <t>Jūrmalas pilsētas bērnu un jauniešu atklātais turnīrs basketbolā meitenēm</t>
  </si>
  <si>
    <t>Jūrmalas pilsētas bērnu un jauniešu atklātās meistarsacīkstes individuālajā programmā mākslas vingrošanā</t>
  </si>
  <si>
    <t>Jūrmalas meistarsacīkstes vieglatlētikas krosā "Jūrmalas rudens 2017"</t>
  </si>
  <si>
    <t>Jūrmalas pilsētas bērnu un jauniešu atklātais čempionāts daudzcīņā</t>
  </si>
  <si>
    <t>Jūrmalas pilsētas bērnu un jauniešu  atklātais turnīrs hokejā trijās vecuma grupās</t>
  </si>
  <si>
    <t>Skolēnu olimpiādes sacensības stafetēs "Drošie un veiklie"</t>
  </si>
  <si>
    <t>Jūrmalas pilsētas bērnu un jauniešu atklātais turnīrs basketbolā "Pirtnieka kauss"</t>
  </si>
  <si>
    <t>Jūrmalas pilsētas bērnu un jauniešu atklātais daiļslidošanā</t>
  </si>
  <si>
    <t>Jūrmalas pilsētas bērnu un jauniešu atklātais turnīrs pludmales volejbolā</t>
  </si>
  <si>
    <t xml:space="preserve">Jūrmalas pilsētas bērnu un jauniešu Atklātais turnīrs handbolā </t>
  </si>
  <si>
    <t>Jūrmalas pilsētas skolēnu čempionāts futbolā</t>
  </si>
  <si>
    <t>Futbola sacensības "Lieldienu kauss 2017"</t>
  </si>
  <si>
    <t xml:space="preserve">Regbija sacensības "JSS ziemas kauss" </t>
  </si>
  <si>
    <t>Pludmales regbija sacensības "JD kauss"</t>
  </si>
  <si>
    <t xml:space="preserve">Jūrmalas skolēnu peldēšanas čempionāts </t>
  </si>
  <si>
    <t>Starptautiskās peldēšanas sacensības "Medūzas kauss"</t>
  </si>
  <si>
    <t>Peldēšanas sacensības "Jūrmalas domes kauss"</t>
  </si>
  <si>
    <t>Peldēšanas  sacensības "JSS kauss"</t>
  </si>
  <si>
    <t>Peldēšanas sacensības "Ziemassvētku čempionāts"</t>
  </si>
  <si>
    <t>Futbola sacensības  "Zelta rudens"</t>
  </si>
  <si>
    <t>"Olimpiskā diena 2017"</t>
  </si>
  <si>
    <t>Peldēšanas sacensības "Jaunais līderis 2017"</t>
  </si>
  <si>
    <t>Peldēšanas sacensības "Uzlecošā zvaigzne"</t>
  </si>
  <si>
    <t>Peldēšanas sacensības "Pirmais burbulis"</t>
  </si>
  <si>
    <t>Autodaudzcīņa ar kartingiem Jūrmalā</t>
  </si>
  <si>
    <t>JPAP_R3.2.4._174
JPAP_R3.2.4._184</t>
  </si>
  <si>
    <t xml:space="preserve">Konference "Bērnu  tiesību aizsardzības stāvoklis Jūrmalā </t>
  </si>
  <si>
    <t>JPAP_R3.2.3._157</t>
  </si>
  <si>
    <t xml:space="preserve">Pilsētas Skolēnu bērnu tiesību aizsardzības komisijas dalībnieku diskusija ar Jūrmalas pilsētas domes deputātiem un pašvaldības institūciju vadītājiem </t>
  </si>
  <si>
    <t>JPAP_R3.2.3._159</t>
  </si>
  <si>
    <t xml:space="preserve">Ekskursija skolēnu bērnu tiesību aizsardzības komisijas dalībniekiem </t>
  </si>
  <si>
    <t xml:space="preserve">Starptautiskais konkurss "Rēķini galvā" </t>
  </si>
  <si>
    <t>Reģionālais zinātniski pētniecisko darbu konkurss</t>
  </si>
  <si>
    <t xml:space="preserve">Talantīgo Jūrmalas skolēnu  nometne </t>
  </si>
  <si>
    <t xml:space="preserve">Projekts- Digitālā rokasgrāmata - ceļvedis karjeras izglītībā par Jūrmalas pašvaldības teritorijā esošajiem uzņēmumiem </t>
  </si>
  <si>
    <t>Interaktīva spēle - puzle karjeras izglītībā - "Uzmini profesiju"</t>
  </si>
  <si>
    <t>Jauniešu forums Jūrmalā</t>
  </si>
  <si>
    <t>Konkurss "Gada jaunietis 2017"</t>
  </si>
  <si>
    <t>Skolotāju dienai veltīts pasākums</t>
  </si>
  <si>
    <t>JPAP_R3.2.1._147</t>
  </si>
  <si>
    <t>Mācību priekšmetu olimpiāžu uzvarētāju apbalvošana</t>
  </si>
  <si>
    <t>Labāko pedagogu apbalvošana</t>
  </si>
  <si>
    <t>Labāko izglītojamo apbalvošana</t>
  </si>
  <si>
    <t>Bukleta "Izglītība Jūrmalā" atjaunošana</t>
  </si>
  <si>
    <t>Atvērto durvju dienu pasākums profesionālās un profesionālās ievirzes skolām</t>
  </si>
  <si>
    <t>JPAP_R3.2.4._182</t>
  </si>
  <si>
    <t>Metodiskās reģiona pasākumi (JMVS - zonas skolu centrs). Stīgu instrumentu spēles audzēkņiem un pedagogiem (paralēli ģitārspēle, čells, aktiermeistarība) pasākumi</t>
  </si>
  <si>
    <t>Starptautiskā konference par karjeras izglītību Latvijā un Eiropā</t>
  </si>
  <si>
    <t>Starptautiskā konference - Radošums un estētiskums kā izglītības kvalitāti veicinoši elementi</t>
  </si>
  <si>
    <t>Izglītības darbinieku augusta konference, ietverot izbraukuma semināru izglītības iestāžu vadītājiem, viņu vietniekiem un metodisko apvienību vadītājiem</t>
  </si>
  <si>
    <t>Semināri, konferences un kursi metodiskajām apvienībām, pedagogiem</t>
  </si>
  <si>
    <t>Semināri un kursi pašvaldības iestāžu, t.sk. izglītības iestāžu tehniskajam personālam</t>
  </si>
  <si>
    <t xml:space="preserve">Kursi un praktiskās apmācības mūžizglītības kontekstā </t>
  </si>
  <si>
    <t>E-apmācības sistēma e-apmācības sistēma efektivitātes, kvalitātes un kontroles uzlabošanai</t>
  </si>
  <si>
    <t>JPAP_R3.2.3._163</t>
  </si>
  <si>
    <t>Izglītības iestāžu vadītāju praktiskās darbības semināri</t>
  </si>
  <si>
    <t>Vides interešu izglītības pedagogu metodisko izstrādņu skate</t>
  </si>
  <si>
    <t>JPAP_R3.2.4._169</t>
  </si>
  <si>
    <t xml:space="preserve">Pedagogu radošās darbības konkurss „Radi. Rādi. Redzi.”  </t>
  </si>
  <si>
    <t>JPAP_R3.2.3._156</t>
  </si>
  <si>
    <t>Ziemassvētku pasākums pedagogiem</t>
  </si>
  <si>
    <t>Pedagogu profesionālās darbības kvalitātes novērtēšanas eksperta darba samaksa</t>
  </si>
  <si>
    <t>Pedagoģiski medicīniskās komisijas dalībnieku darba apmaksai</t>
  </si>
  <si>
    <t xml:space="preserve">Pašvaldību sadarbības tīkla sanāksme </t>
  </si>
  <si>
    <t>Nepieciešami papildus naudas līdzekļi dalībnieku ēdināšanai Latvijas pašvaldību savienības organizētājā sanāksmē"Iekļaujošā izglītība Latvijā un Jūrmalas pašvaldībā"</t>
  </si>
  <si>
    <t>Centralizētie pasākumi vispārējās izglītības jomā</t>
  </si>
  <si>
    <t>Atestāti un apliecības</t>
  </si>
  <si>
    <t>JPAP_R3.1.2._131</t>
  </si>
  <si>
    <t>Izglītības iestāžu akreditācija</t>
  </si>
  <si>
    <t>Līdzfinansējums privātajām izglītības iestādēm</t>
  </si>
  <si>
    <t>Līdzfinansējums privātajām pirmsskolas izglītības iestādēm</t>
  </si>
  <si>
    <t>Rīcības virziens R3.1.2.: Pašvaldības pārvaldes kapacitātes celšana</t>
  </si>
  <si>
    <t>Aktivitāte Nr.131 Kvalitatīva pašvaldības pārvaldes kapacitātes nodrošināšana</t>
  </si>
  <si>
    <t>Rīcības virziens R3.1.3.: Nevalstiskā sektora attīstības atbalsts</t>
  </si>
  <si>
    <t>Aktivitāte Nr.134 Atbalsts jauniešu sabiedriskajām organizācijām un iniciatīvas grupām</t>
  </si>
  <si>
    <t>Rīcības virziens R3.2.1.: Kopējā sektora attīstība, pārvaldība</t>
  </si>
  <si>
    <t>Aktivitāte Nr.146 Nacionālās un starptautiskās nozīmes izglītības jomas pasākumu organizēšana</t>
  </si>
  <si>
    <t>Aktivitāte Nr.147 Labāko izglītības sektora darbinieku godināšanas tradīciju izveide</t>
  </si>
  <si>
    <t>Rīcības virziens R3.2.3.: Vispārizglītojošo skolu izglītības pakalpojumi</t>
  </si>
  <si>
    <t>Aktivitāte Nr.156 Papildus atbalsts talantīgo skolotāju piesaistei</t>
  </si>
  <si>
    <t>Aktivitāte Nr.157 Pašvaldības atbalsts pedagogu tālākizglītībai</t>
  </si>
  <si>
    <t>Aktivitāte Nr.159 Karjeras konsultāciju attīstība</t>
  </si>
  <si>
    <t>Aktivitāte Nr.161 Starptautiskās sadarbības attīstība</t>
  </si>
  <si>
    <t>Aktivitāte Nr.163 Pašvaldības izglītības iestāžu pedagogu informācijas un komunikāciju tehnoloģiju lietošanas apmācības</t>
  </si>
  <si>
    <t>Rīcības virziens R3.2.4.: Profesionālās ievirzes un interešu izglītības pakalpojumi</t>
  </si>
  <si>
    <t>Aktivitāte Nr.169. Interešu izglītības attīstība dabaszinātņu jomā, materiāltehniskais aprīkojums</t>
  </si>
  <si>
    <t>Aktivitāte Nr.170. Starptautiskās sadarbības attīstība</t>
  </si>
  <si>
    <t>Aktivitāte Nr.171. Profesionālās ievirzes un interešu izglītības attīstība mūzikā, pedagogu piesaiste</t>
  </si>
  <si>
    <t>Aktivitāte Nr.174. Jūrmalas skolu un valsts mēroga sacensību rīkošana izglītojamajiem</t>
  </si>
  <si>
    <t>Aktivitāte Nr.175. Profesionālās ievirzes un interešu izglītības attīstība  mākslas jomā</t>
  </si>
  <si>
    <t>Aktivitāte Nr.182. Jauniešu informācijas pieejamības nodrošināšana saskaņā ar ikviena pilsētas jaunieša vajadzībām</t>
  </si>
  <si>
    <t>Aktivitāte Nr.184. Brīvā laika pavadīšanas iespējas pilsētā, izmantojot esošās un radot jaunas</t>
  </si>
  <si>
    <t>Rīcības virziens R3.2.5.: Iekļaujošās un alternatīvās izglītības pakalpojumi</t>
  </si>
  <si>
    <t>Aktivitāte Nr.186. Iekļaujošās izglītības attīstības centra attīstība</t>
  </si>
  <si>
    <t>Rīcības virziens R3.3.1.: Pilsētas kultūras iestāžu un muzeju darbības pilnveide</t>
  </si>
  <si>
    <t>Aktivitāte Nr.194. Amatiermākslas attīstības veicināšana</t>
  </si>
  <si>
    <r>
      <rPr>
        <b/>
        <sz val="9"/>
        <rFont val="Times New Roman"/>
        <family val="1"/>
        <charset val="186"/>
      </rPr>
      <t>20.pielikums</t>
    </r>
    <r>
      <rPr>
        <sz val="9"/>
        <rFont val="Times New Roman"/>
        <family val="1"/>
        <charset val="186"/>
      </rPr>
      <t xml:space="preserve"> Jūrmalas pilsētas domes</t>
    </r>
  </si>
  <si>
    <t>Jūrmalas Sporta servisa centrs</t>
  </si>
  <si>
    <t xml:space="preserve">Programma: </t>
  </si>
  <si>
    <t>Jūrmalas pilsētas sporta pasākumi</t>
  </si>
  <si>
    <t>Gada balva sportā</t>
  </si>
  <si>
    <t>JPAP_R.1.6.3._41</t>
  </si>
  <si>
    <t>Eiropas Sporta pilsētas statuss 2017.gadam</t>
  </si>
  <si>
    <t>Futbols</t>
  </si>
  <si>
    <t>Atklātās sacensības Jūrmalas domes kauss  5. posmos pludmales futbolā</t>
  </si>
  <si>
    <t>Basketbols</t>
  </si>
  <si>
    <t>Jūrmalas basketbola čempionāts</t>
  </si>
  <si>
    <t>Pludmales volejbols</t>
  </si>
  <si>
    <t>Latvijas čempionāts pludmales volejbolā</t>
  </si>
  <si>
    <t>2017. gada Eiropas pludmales volejbola čempionāta finālsacensības</t>
  </si>
  <si>
    <t>2016 CEV Beach Volleyball Championship Jurmala Masters</t>
  </si>
  <si>
    <t>Jūrmalas atklātais jaunatnes čempionāts</t>
  </si>
  <si>
    <t>Starptautiskais Jūrmalas krāsu skrējiens</t>
  </si>
  <si>
    <t>Jūrmalas skriešanas svētki</t>
  </si>
  <si>
    <t>Teniss</t>
  </si>
  <si>
    <t>Latvijas senioru atklātais čempionāts tenisā "Jūrmalas kauss"</t>
  </si>
  <si>
    <t>International Pludmales tenisa turnīrs European Championship + ProAm Jurmala Cup</t>
  </si>
  <si>
    <t>Citi</t>
  </si>
  <si>
    <t>Jūrmalas xTrail sporta pasākums</t>
  </si>
  <si>
    <t>Vislatvijas skolēnu sporta un prāta spēļu ZZ čempionāts fināls un ZZ festivāls bērniem un jauniešiem</t>
  </si>
  <si>
    <t xml:space="preserve">Starptautiskās sporta deju sacensības </t>
  </si>
  <si>
    <t>Pasaules kausa posms ielu vingrošanā</t>
  </si>
  <si>
    <t>Autorallijs "Latvija 2017"</t>
  </si>
  <si>
    <t>Starptautiskajam ielu basketbola turnīrs "Ghetto Basket"</t>
  </si>
  <si>
    <t>Saskaņā ar protokolu Nr. 1.2-27/5. (aktivitātes nosaukumu maiņa)</t>
  </si>
  <si>
    <t>6.6.1</t>
  </si>
  <si>
    <t>Starptautiskajam ielu deju turnīrs "Ghetto Dance"</t>
  </si>
  <si>
    <t>Latvijas aprūpes centru sporta spēles Jūrmalā</t>
  </si>
  <si>
    <t>Sporta Senioru Biedrības Jūrmala sporta spēles</t>
  </si>
  <si>
    <t>IPA Winter Cup Jurmala 2017</t>
  </si>
  <si>
    <t>Hokejs</t>
  </si>
  <si>
    <t>Jūrmalas čempionāts hokejā</t>
  </si>
  <si>
    <t>Riteņbraukšana</t>
  </si>
  <si>
    <t>Jūrmalas riteņbraukšanas maratons</t>
  </si>
  <si>
    <t>Neatkarības dienas velobrauciens</t>
  </si>
  <si>
    <t>Projektu konkurss sporta pasākumiem</t>
  </si>
  <si>
    <t>Sporta veidu attīstība</t>
  </si>
  <si>
    <t>Biedrība "Basketbola klubs Jūrmala"</t>
  </si>
  <si>
    <t>Biedrība Sporta Klubs "Jūrmalas Sports"</t>
  </si>
  <si>
    <t>Futbola klubs "Spartaks"</t>
  </si>
  <si>
    <t>Jūrmala Racing team</t>
  </si>
  <si>
    <t>Sporta Senioru biedrība Jūrmala</t>
  </si>
  <si>
    <t>Biedrība Florbola klubs "Jūrmala"</t>
  </si>
  <si>
    <t>Gatavošanās un dalība starptautiskās sacensībās Guntis Valneris</t>
  </si>
  <si>
    <t>Biedrība Airēšanas federācija, Jūrmalas airētāju atbalstam</t>
  </si>
  <si>
    <t>Gatavošanās un dalība starptautiskās sacensībās Jeļena Prokopčuka</t>
  </si>
  <si>
    <t>Maratonistes J.Prokopčukas dalība sacensībās</t>
  </si>
  <si>
    <t>Burāšanas sporta vienības fonda "Collatis Viribus" atbalstam</t>
  </si>
  <si>
    <t>Dalība starptautiskās sacensībās A. Samoilovs</t>
  </si>
  <si>
    <t>Biedrība Jāņa Roviča boksa klubs</t>
  </si>
  <si>
    <t>Kartingista Šubecka dalība sacensībās</t>
  </si>
  <si>
    <t>Gatavošanās un dalība starptautiskās sacensībās T. L. Graudiņa</t>
  </si>
  <si>
    <t>Līdzfinansējums T.L.Graudiņai</t>
  </si>
  <si>
    <t>Dalība sacensībās džudo klubam Lido</t>
  </si>
  <si>
    <t>Airēšanas klubs "Majori"</t>
  </si>
  <si>
    <t>Regbija klubs Jūrmala</t>
  </si>
  <si>
    <t>Karatistes M.L. Muižnieces atbalstam</t>
  </si>
  <si>
    <t>Skeitbordista M. Liepiņa atbalstam</t>
  </si>
  <si>
    <t>VRR (A. Vecvagara atbalstam)</t>
  </si>
  <si>
    <t>Ūdenspolo sportista J.K. Vasiļonoka atbalstam</t>
  </si>
  <si>
    <t>Hokejista Emīla Ērgļa atbalstam</t>
  </si>
  <si>
    <t>Kalnu slēpotājas Esteres Poles atbalstam</t>
  </si>
  <si>
    <t xml:space="preserve">PAPA'S sacīkšu komanda </t>
  </si>
  <si>
    <t>Gatavošanās un dalība starptautiskās sacensībās M. Samoilovs</t>
  </si>
  <si>
    <t>Dalība pasaules kausa sacensībās pludmales volejbolā (A.Samoilovs)</t>
  </si>
  <si>
    <t>Gatavošanās un dalība starptautiskās sacensībās L. Ikauniece -Admidiņa</t>
  </si>
  <si>
    <t>Ratiņtenisistes Žanetes Vasaraudzes atbalstam</t>
  </si>
  <si>
    <t>Parabobslejista Alvila Branta atbalstam</t>
  </si>
  <si>
    <t>Projektu konkurss sporta veidu attīstībai</t>
  </si>
  <si>
    <t>Pašvaldības atzinības izteikšana par īpašiem sasniegumiem un rezultātiem</t>
  </si>
  <si>
    <t>Latvijas jaunatnes olimpiāde</t>
  </si>
  <si>
    <t>Sporta attīstības un publicitātes pasākumi</t>
  </si>
  <si>
    <t>Grāmata''Jūrmalas sporta vēsture''</t>
  </si>
  <si>
    <t>Jūrmalas pilsētas attīstības programma 2014. – 2020.gadam (JPAP)</t>
  </si>
  <si>
    <t>Rīcības virziens: R.1.6.3. Sporta pasākumu un pakalpojumu attīstība</t>
  </si>
  <si>
    <t>Aktivitāte: Nr.41 Sporta infrastruktūras un pasākumu un pakalpojumu attīstība</t>
  </si>
  <si>
    <t>Tāme Nr.08.5.1.</t>
  </si>
  <si>
    <t>90010478153</t>
  </si>
  <si>
    <t>Jomas iela 17 , Jūrmala , LV - 2015</t>
  </si>
  <si>
    <t>LV95PARX0002484572094</t>
  </si>
  <si>
    <t>LV62PARX0002484577053</t>
  </si>
  <si>
    <t>LV26PARX0002484576052</t>
  </si>
  <si>
    <t>Līdzekļu ekonomija (nav pamatojumā piemaksāt- darbinieki neslimo, papildus darbi nav veikti)</t>
  </si>
  <si>
    <t>Naudas līdzekļi ir nepieciešami, lai izmaksātu darbiniekam pabalstu sakarā ar ģimenes locekļa nāvi(Eur 166.57 ar nodokli apliekamā daļa),pamatojoties uz Nolikumu Nr. 28 no 18.12.2014.g.83.punktu.</t>
  </si>
  <si>
    <t>Naudas līdzekļi ir nepieciešami, lai izmaksātu darbiniekam pabalstu sakarā ar ģimenes locekļa nāvi (Eur 213.43 neapliekamā ar nodokli daļa),pamatojoties uz Nolikumu Nr. 28 no 18.12.2014.g.83.punktu.</t>
  </si>
  <si>
    <t>Tāme Nr.08.1.10.</t>
  </si>
  <si>
    <t>Teātra, koncertzāles un iestāžu būvniecība, atjaunošana un uzlabošana</t>
  </si>
  <si>
    <t>uz EKK 08.240 5250</t>
  </si>
  <si>
    <t>Dzintaru koncertzāles Jūrmalā, Turaidas ielā 1 deformētās atbalstsienas avārijas pagaidu nostiprināšana</t>
  </si>
  <si>
    <t>Bulduru Dārzkopības vidusskola VSIA</t>
  </si>
  <si>
    <t>Tāme Nr.01.2.1</t>
  </si>
  <si>
    <t>Jūrmalas pilsētas vēlēšanu komisija</t>
  </si>
  <si>
    <t>Jomas iela 1/5, Jūrmala, LV 2015</t>
  </si>
  <si>
    <t>01.110</t>
  </si>
  <si>
    <t>LV70PARX000248572156</t>
  </si>
  <si>
    <t>Nepieciešami papildus naudas līdzekļi izglītojamo apbalvošanai un nodokļu apmaksai</t>
  </si>
  <si>
    <t>Tāme Nr.10.1.1.</t>
  </si>
  <si>
    <t>uz EKK 10.700 5250</t>
  </si>
  <si>
    <t>Apkures sistēmas remontdarbiem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</si>
</sst>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#,##0_ ;[Red]\-#,##0\ "/>
    <numFmt numFmtId="166" formatCode="0.0"/>
  </numFmts>
  <fonts count="23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4"/>
      <name val="Times New Roman"/>
      <family val="1"/>
      <charset val="186"/>
    </font>
    <font>
      <b/>
      <sz val="14"/>
      <name val="Times New Roman"/>
      <family val="1"/>
      <charset val="186"/>
    </font>
    <font>
      <b/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b/>
      <sz val="9"/>
      <color rgb="FFFF0000"/>
      <name val="Times New Roman"/>
      <family val="1"/>
      <charset val="186"/>
    </font>
    <font>
      <i/>
      <sz val="8"/>
      <name val="Times New Roman"/>
      <family val="1"/>
      <charset val="186"/>
    </font>
    <font>
      <i/>
      <sz val="7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sz val="12"/>
      <name val="Times New Roman"/>
      <family val="1"/>
      <charset val="186"/>
    </font>
    <font>
      <sz val="11"/>
      <color theme="1"/>
      <name val="Calibri"/>
      <family val="2"/>
      <scheme val="minor"/>
    </font>
    <font>
      <i/>
      <u/>
      <sz val="9"/>
      <name val="Times New Roman"/>
      <family val="1"/>
      <charset val="186"/>
    </font>
    <font>
      <b/>
      <i/>
      <sz val="9"/>
      <name val="Times New Roman"/>
      <family val="1"/>
      <charset val="186"/>
    </font>
    <font>
      <sz val="9"/>
      <color indexed="10"/>
      <name val="Times New Roman"/>
      <family val="1"/>
      <charset val="186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</cellStyleXfs>
  <cellXfs count="1119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0" fontId="2" fillId="0" borderId="0" xfId="1" applyFont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9" xfId="1" applyNumberFormat="1" applyFont="1" applyFill="1" applyBorder="1" applyAlignment="1" applyProtection="1">
      <alignment vertical="center"/>
    </xf>
    <xf numFmtId="49" fontId="2" fillId="2" borderId="10" xfId="1" applyNumberFormat="1" applyFont="1" applyFill="1" applyBorder="1" applyAlignment="1" applyProtection="1">
      <alignment vertical="center"/>
    </xf>
    <xf numFmtId="49" fontId="2" fillId="2" borderId="11" xfId="1" applyNumberFormat="1" applyFont="1" applyFill="1" applyBorder="1" applyAlignment="1" applyProtection="1">
      <alignment vertical="center"/>
      <protection locked="0"/>
    </xf>
    <xf numFmtId="49" fontId="2" fillId="2" borderId="12" xfId="1" applyNumberFormat="1" applyFont="1" applyFill="1" applyBorder="1" applyAlignment="1" applyProtection="1">
      <alignment vertical="center"/>
      <protection locked="0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22" xfId="1" applyNumberFormat="1" applyFont="1" applyFill="1" applyBorder="1" applyAlignment="1" applyProtection="1">
      <alignment horizontal="center" vertical="center"/>
    </xf>
    <xf numFmtId="1" fontId="7" fillId="0" borderId="23" xfId="1" applyNumberFormat="1" applyFont="1" applyFill="1" applyBorder="1" applyAlignment="1" applyProtection="1">
      <alignment horizontal="center" vertical="center"/>
    </xf>
    <xf numFmtId="0" fontId="5" fillId="0" borderId="16" xfId="1" applyFont="1" applyFill="1" applyBorder="1" applyAlignment="1" applyProtection="1">
      <alignment vertical="center" wrapText="1"/>
    </xf>
    <xf numFmtId="0" fontId="5" fillId="0" borderId="16" xfId="1" applyFont="1" applyFill="1" applyBorder="1" applyAlignment="1" applyProtection="1">
      <alignment horizontal="left" vertical="center" wrapText="1"/>
    </xf>
    <xf numFmtId="0" fontId="5" fillId="0" borderId="20" xfId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vertical="center"/>
    </xf>
    <xf numFmtId="0" fontId="5" fillId="0" borderId="24" xfId="1" applyFont="1" applyFill="1" applyBorder="1" applyAlignment="1" applyProtection="1">
      <alignment vertical="center" wrapText="1"/>
    </xf>
    <xf numFmtId="0" fontId="5" fillId="0" borderId="24" xfId="1" applyFont="1" applyFill="1" applyBorder="1" applyAlignment="1" applyProtection="1">
      <alignment horizontal="left" vertical="center" wrapText="1"/>
    </xf>
    <xf numFmtId="3" fontId="5" fillId="0" borderId="25" xfId="1" applyNumberFormat="1" applyFont="1" applyFill="1" applyBorder="1" applyAlignment="1" applyProtection="1">
      <alignment horizontal="right" vertical="center"/>
    </xf>
    <xf numFmtId="0" fontId="2" fillId="0" borderId="22" xfId="1" applyFont="1" applyFill="1" applyBorder="1" applyAlignment="1" applyProtection="1">
      <alignment vertical="center" wrapText="1"/>
    </xf>
    <xf numFmtId="0" fontId="2" fillId="0" borderId="22" xfId="1" applyFont="1" applyFill="1" applyBorder="1" applyAlignment="1" applyProtection="1">
      <alignment horizontal="left" vertical="center" wrapText="1"/>
    </xf>
    <xf numFmtId="3" fontId="2" fillId="0" borderId="23" xfId="1" applyNumberFormat="1" applyFont="1" applyFill="1" applyBorder="1" applyAlignment="1" applyProtection="1">
      <alignment horizontal="right" vertical="center"/>
    </xf>
    <xf numFmtId="0" fontId="2" fillId="0" borderId="16" xfId="1" applyFont="1" applyFill="1" applyBorder="1" applyAlignment="1" applyProtection="1">
      <alignment vertical="center" wrapText="1"/>
    </xf>
    <xf numFmtId="0" fontId="2" fillId="0" borderId="16" xfId="1" applyFont="1" applyFill="1" applyBorder="1" applyAlignment="1" applyProtection="1">
      <alignment horizontal="right" vertical="center" wrapText="1"/>
    </xf>
    <xf numFmtId="3" fontId="2" fillId="0" borderId="20" xfId="1" applyNumberFormat="1" applyFont="1" applyFill="1" applyBorder="1" applyAlignment="1" applyProtection="1">
      <alignment horizontal="right" vertical="center"/>
      <protection locked="0"/>
    </xf>
    <xf numFmtId="0" fontId="2" fillId="0" borderId="26" xfId="1" applyFont="1" applyFill="1" applyBorder="1" applyAlignment="1" applyProtection="1">
      <alignment vertical="center" wrapText="1"/>
    </xf>
    <xf numFmtId="0" fontId="2" fillId="0" borderId="26" xfId="1" applyFont="1" applyFill="1" applyBorder="1" applyAlignment="1" applyProtection="1">
      <alignment horizontal="right" vertical="center" wrapText="1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0" fontId="5" fillId="0" borderId="19" xfId="1" applyFont="1" applyFill="1" applyBorder="1" applyAlignment="1" applyProtection="1">
      <alignment horizontal="left" vertical="center" wrapText="1"/>
    </xf>
    <xf numFmtId="3" fontId="2" fillId="0" borderId="21" xfId="1" applyNumberFormat="1" applyFont="1" applyFill="1" applyBorder="1" applyAlignment="1" applyProtection="1">
      <alignment vertical="center"/>
      <protection locked="0"/>
    </xf>
    <xf numFmtId="3" fontId="2" fillId="0" borderId="21" xfId="1" applyNumberFormat="1" applyFont="1" applyFill="1" applyBorder="1" applyAlignment="1" applyProtection="1">
      <alignment horizontal="center" vertical="center"/>
    </xf>
    <xf numFmtId="0" fontId="5" fillId="0" borderId="27" xfId="1" applyFont="1" applyFill="1" applyBorder="1" applyAlignment="1" applyProtection="1">
      <alignment horizontal="left" vertical="center" wrapText="1"/>
    </xf>
    <xf numFmtId="3" fontId="2" fillId="0" borderId="28" xfId="1" applyNumberFormat="1" applyFont="1" applyFill="1" applyBorder="1" applyAlignment="1" applyProtection="1">
      <alignment horizontal="right" vertical="center"/>
      <protection locked="0"/>
    </xf>
    <xf numFmtId="3" fontId="2" fillId="0" borderId="28" xfId="1" applyNumberFormat="1" applyFont="1" applyFill="1" applyBorder="1" applyAlignment="1" applyProtection="1">
      <alignment horizontal="center" vertical="center"/>
    </xf>
    <xf numFmtId="3" fontId="2" fillId="0" borderId="28" xfId="1" applyNumberFormat="1" applyFont="1" applyFill="1" applyBorder="1" applyAlignment="1" applyProtection="1">
      <alignment vertical="center"/>
    </xf>
    <xf numFmtId="0" fontId="5" fillId="0" borderId="27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left" vertical="center" wrapText="1"/>
    </xf>
    <xf numFmtId="3" fontId="2" fillId="0" borderId="20" xfId="1" applyNumberFormat="1" applyFont="1" applyFill="1" applyBorder="1" applyAlignment="1" applyProtection="1">
      <alignment horizontal="center" vertical="center"/>
    </xf>
    <xf numFmtId="3" fontId="2" fillId="0" borderId="20" xfId="1" applyNumberFormat="1" applyFont="1" applyFill="1" applyBorder="1" applyAlignment="1" applyProtection="1">
      <alignment vertical="center"/>
      <protection locked="0"/>
    </xf>
    <xf numFmtId="0" fontId="2" fillId="0" borderId="26" xfId="1" applyFont="1" applyFill="1" applyBorder="1" applyAlignment="1" applyProtection="1">
      <alignment horizontal="left" vertical="center" wrapText="1"/>
    </xf>
    <xf numFmtId="3" fontId="2" fillId="0" borderId="5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0" fontId="2" fillId="0" borderId="30" xfId="1" applyFont="1" applyFill="1" applyBorder="1" applyAlignment="1" applyProtection="1">
      <alignment horizontal="right" vertical="center" wrapText="1"/>
    </xf>
    <xf numFmtId="0" fontId="2" fillId="0" borderId="30" xfId="1" applyFont="1" applyFill="1" applyBorder="1" applyAlignment="1" applyProtection="1">
      <alignment horizontal="left" vertical="center" wrapText="1"/>
    </xf>
    <xf numFmtId="3" fontId="2" fillId="0" borderId="31" xfId="1" applyNumberFormat="1" applyFont="1" applyFill="1" applyBorder="1" applyAlignment="1" applyProtection="1">
      <alignment horizontal="center" vertical="center"/>
    </xf>
    <xf numFmtId="3" fontId="2" fillId="0" borderId="31" xfId="1" applyNumberFormat="1" applyFont="1" applyFill="1" applyBorder="1" applyAlignment="1" applyProtection="1">
      <alignment vertical="center"/>
      <protection locked="0"/>
    </xf>
    <xf numFmtId="0" fontId="5" fillId="0" borderId="32" xfId="1" applyFont="1" applyFill="1" applyBorder="1" applyAlignment="1" applyProtection="1">
      <alignment horizontal="center" vertical="center" wrapText="1"/>
    </xf>
    <xf numFmtId="0" fontId="5" fillId="0" borderId="32" xfId="1" applyFont="1" applyFill="1" applyBorder="1" applyAlignment="1" applyProtection="1">
      <alignment horizontal="left" vertical="center" wrapText="1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34" xfId="1" applyNumberFormat="1" applyFont="1" applyFill="1" applyBorder="1" applyAlignment="1" applyProtection="1">
      <alignment horizontal="center" vertical="center"/>
    </xf>
    <xf numFmtId="0" fontId="5" fillId="0" borderId="36" xfId="1" applyFont="1" applyFill="1" applyBorder="1" applyAlignment="1" applyProtection="1">
      <alignment horizontal="center" vertical="center" wrapText="1"/>
    </xf>
    <xf numFmtId="0" fontId="5" fillId="0" borderId="36" xfId="1" applyFont="1" applyFill="1" applyBorder="1" applyAlignment="1" applyProtection="1">
      <alignment horizontal="left" vertical="center" wrapText="1"/>
    </xf>
    <xf numFmtId="3" fontId="2" fillId="0" borderId="38" xfId="1" applyNumberFormat="1" applyFont="1" applyFill="1" applyBorder="1" applyAlignment="1" applyProtection="1">
      <alignment horizontal="center" vertical="center"/>
    </xf>
    <xf numFmtId="0" fontId="2" fillId="0" borderId="39" xfId="1" applyFont="1" applyFill="1" applyBorder="1" applyAlignment="1" applyProtection="1">
      <alignment horizontal="right" vertical="center" wrapText="1"/>
    </xf>
    <xf numFmtId="0" fontId="2" fillId="0" borderId="39" xfId="1" applyFont="1" applyFill="1" applyBorder="1" applyAlignment="1" applyProtection="1">
      <alignment horizontal="left" vertical="center" wrapText="1"/>
    </xf>
    <xf numFmtId="3" fontId="2" fillId="0" borderId="41" xfId="1" applyNumberFormat="1" applyFont="1" applyFill="1" applyBorder="1" applyAlignment="1" applyProtection="1">
      <alignment horizontal="center" vertical="center"/>
    </xf>
    <xf numFmtId="0" fontId="2" fillId="0" borderId="39" xfId="1" applyFont="1" applyFill="1" applyBorder="1" applyAlignment="1" applyProtection="1">
      <alignment vertical="center" wrapText="1"/>
    </xf>
    <xf numFmtId="0" fontId="5" fillId="0" borderId="16" xfId="1" applyFont="1" applyBorder="1" applyAlignment="1" applyProtection="1">
      <alignment vertical="center" wrapText="1"/>
    </xf>
    <xf numFmtId="0" fontId="5" fillId="0" borderId="16" xfId="1" applyFont="1" applyBorder="1" applyAlignment="1" applyProtection="1">
      <alignment horizontal="left" vertical="center" wrapText="1"/>
    </xf>
    <xf numFmtId="0" fontId="5" fillId="0" borderId="24" xfId="1" applyFont="1" applyFill="1" applyBorder="1" applyAlignment="1" applyProtection="1">
      <alignment vertical="center"/>
    </xf>
    <xf numFmtId="3" fontId="5" fillId="0" borderId="25" xfId="1" applyNumberFormat="1" applyFont="1" applyFill="1" applyBorder="1" applyAlignment="1" applyProtection="1">
      <alignment vertical="center"/>
    </xf>
    <xf numFmtId="0" fontId="5" fillId="0" borderId="42" xfId="1" applyFont="1" applyFill="1" applyBorder="1" applyAlignment="1" applyProtection="1">
      <alignment vertical="center"/>
    </xf>
    <xf numFmtId="0" fontId="5" fillId="0" borderId="42" xfId="1" applyFont="1" applyFill="1" applyBorder="1" applyAlignment="1" applyProtection="1">
      <alignment vertical="center" wrapText="1"/>
    </xf>
    <xf numFmtId="3" fontId="5" fillId="0" borderId="43" xfId="1" applyNumberFormat="1" applyFont="1" applyFill="1" applyBorder="1" applyAlignment="1" applyProtection="1">
      <alignment vertical="center"/>
    </xf>
    <xf numFmtId="0" fontId="5" fillId="0" borderId="16" xfId="1" applyFont="1" applyFill="1" applyBorder="1" applyAlignment="1" applyProtection="1">
      <alignment vertical="center"/>
    </xf>
    <xf numFmtId="3" fontId="5" fillId="0" borderId="20" xfId="1" applyNumberFormat="1" applyFont="1" applyFill="1" applyBorder="1" applyAlignment="1" applyProtection="1">
      <alignment vertical="center"/>
    </xf>
    <xf numFmtId="0" fontId="5" fillId="3" borderId="32" xfId="1" applyFont="1" applyFill="1" applyBorder="1" applyAlignment="1" applyProtection="1">
      <alignment horizontal="left" vertical="center" wrapText="1"/>
    </xf>
    <xf numFmtId="3" fontId="5" fillId="3" borderId="33" xfId="1" applyNumberFormat="1" applyFont="1" applyFill="1" applyBorder="1" applyAlignment="1" applyProtection="1">
      <alignment vertical="center"/>
    </xf>
    <xf numFmtId="0" fontId="2" fillId="0" borderId="27" xfId="1" applyFont="1" applyFill="1" applyBorder="1" applyAlignment="1" applyProtection="1">
      <alignment horizontal="left" vertical="center" wrapText="1"/>
    </xf>
    <xf numFmtId="0" fontId="2" fillId="0" borderId="39" xfId="1" applyFont="1" applyFill="1" applyBorder="1" applyAlignment="1" applyProtection="1">
      <alignment horizontal="center" vertical="center" wrapText="1"/>
    </xf>
    <xf numFmtId="3" fontId="2" fillId="0" borderId="41" xfId="1" applyNumberFormat="1" applyFont="1" applyFill="1" applyBorder="1" applyAlignment="1" applyProtection="1">
      <alignment vertical="center"/>
    </xf>
    <xf numFmtId="0" fontId="2" fillId="0" borderId="26" xfId="1" applyFont="1" applyFill="1" applyBorder="1" applyAlignment="1" applyProtection="1">
      <alignment horizontal="center" vertical="center" wrapText="1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vertical="center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3" fontId="2" fillId="0" borderId="20" xfId="1" applyNumberFormat="1" applyFont="1" applyFill="1" applyBorder="1" applyAlignment="1" applyProtection="1">
      <alignment vertical="center"/>
    </xf>
    <xf numFmtId="3" fontId="2" fillId="0" borderId="28" xfId="1" applyNumberFormat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32" xfId="1" applyFont="1" applyFill="1" applyBorder="1" applyAlignment="1" applyProtection="1">
      <alignment horizontal="left" vertical="center" wrapText="1"/>
    </xf>
    <xf numFmtId="0" fontId="2" fillId="0" borderId="44" xfId="1" applyFont="1" applyFill="1" applyBorder="1" applyAlignment="1" applyProtection="1">
      <alignment horizontal="right" vertical="center" wrapText="1"/>
    </xf>
    <xf numFmtId="3" fontId="2" fillId="0" borderId="17" xfId="1" applyNumberFormat="1" applyFont="1" applyFill="1" applyBorder="1" applyAlignment="1" applyProtection="1">
      <alignment vertical="center"/>
      <protection locked="0"/>
    </xf>
    <xf numFmtId="3" fontId="2" fillId="0" borderId="33" xfId="1" applyNumberFormat="1" applyFont="1" applyFill="1" applyBorder="1" applyAlignment="1" applyProtection="1">
      <alignment vertical="center"/>
    </xf>
    <xf numFmtId="3" fontId="2" fillId="0" borderId="40" xfId="1" applyNumberFormat="1" applyFont="1" applyFill="1" applyBorder="1" applyAlignment="1" applyProtection="1">
      <alignment vertical="center"/>
    </xf>
    <xf numFmtId="1" fontId="5" fillId="3" borderId="32" xfId="1" applyNumberFormat="1" applyFont="1" applyFill="1" applyBorder="1" applyAlignment="1" applyProtection="1">
      <alignment horizontal="left" vertical="center" wrapText="1"/>
    </xf>
    <xf numFmtId="1" fontId="5" fillId="0" borderId="27" xfId="1" applyNumberFormat="1" applyFont="1" applyFill="1" applyBorder="1" applyAlignment="1" applyProtection="1">
      <alignment horizontal="left" vertical="center" wrapText="1"/>
    </xf>
    <xf numFmtId="0" fontId="5" fillId="0" borderId="16" xfId="1" applyFont="1" applyFill="1" applyBorder="1" applyAlignment="1" applyProtection="1">
      <alignment horizontal="center" vertical="center" wrapText="1"/>
    </xf>
    <xf numFmtId="3" fontId="2" fillId="0" borderId="45" xfId="1" applyNumberFormat="1" applyFont="1" applyFill="1" applyBorder="1" applyAlignment="1" applyProtection="1">
      <alignment vertical="center"/>
    </xf>
    <xf numFmtId="3" fontId="2" fillId="0" borderId="6" xfId="1" applyNumberFormat="1" applyFont="1" applyFill="1" applyBorder="1" applyAlignment="1" applyProtection="1">
      <alignment vertical="center"/>
    </xf>
    <xf numFmtId="0" fontId="2" fillId="0" borderId="44" xfId="1" applyFont="1" applyFill="1" applyBorder="1" applyAlignment="1" applyProtection="1">
      <alignment horizontal="center" vertical="center" wrapText="1"/>
    </xf>
    <xf numFmtId="0" fontId="2" fillId="0" borderId="44" xfId="1" applyFont="1" applyFill="1" applyBorder="1" applyAlignment="1" applyProtection="1">
      <alignment horizontal="left" vertical="center" wrapText="1"/>
    </xf>
    <xf numFmtId="0" fontId="2" fillId="0" borderId="26" xfId="1" applyFont="1" applyFill="1" applyBorder="1" applyAlignment="1" applyProtection="1">
      <alignment vertical="center"/>
    </xf>
    <xf numFmtId="3" fontId="2" fillId="0" borderId="47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5" fillId="3" borderId="27" xfId="1" applyFont="1" applyFill="1" applyBorder="1" applyAlignment="1" applyProtection="1">
      <alignment horizontal="left" vertical="center" wrapText="1"/>
    </xf>
    <xf numFmtId="3" fontId="5" fillId="3" borderId="28" xfId="1" applyNumberFormat="1" applyFont="1" applyFill="1" applyBorder="1" applyAlignment="1" applyProtection="1">
      <alignment vertical="center"/>
    </xf>
    <xf numFmtId="0" fontId="2" fillId="0" borderId="27" xfId="1" applyFont="1" applyFill="1" applyBorder="1" applyAlignment="1" applyProtection="1">
      <alignment horizontal="right" vertical="center" wrapText="1"/>
    </xf>
    <xf numFmtId="0" fontId="2" fillId="0" borderId="39" xfId="1" applyFont="1" applyFill="1" applyBorder="1" applyAlignment="1" applyProtection="1">
      <alignment vertical="center"/>
    </xf>
    <xf numFmtId="0" fontId="2" fillId="0" borderId="44" xfId="1" applyFont="1" applyFill="1" applyBorder="1" applyAlignment="1" applyProtection="1">
      <alignment vertical="center"/>
    </xf>
    <xf numFmtId="0" fontId="2" fillId="0" borderId="44" xfId="1" applyFont="1" applyFill="1" applyBorder="1" applyAlignment="1" applyProtection="1">
      <alignment vertical="center" wrapText="1"/>
    </xf>
    <xf numFmtId="3" fontId="5" fillId="0" borderId="28" xfId="1" applyNumberFormat="1" applyFont="1" applyFill="1" applyBorder="1" applyAlignment="1" applyProtection="1">
      <alignment vertical="center"/>
    </xf>
    <xf numFmtId="0" fontId="5" fillId="0" borderId="10" xfId="1" applyFont="1" applyFill="1" applyBorder="1" applyAlignment="1" applyProtection="1">
      <alignment vertical="center" wrapText="1"/>
    </xf>
    <xf numFmtId="0" fontId="2" fillId="2" borderId="1" xfId="1" applyFont="1" applyFill="1" applyBorder="1" applyAlignment="1" applyProtection="1">
      <alignment vertical="center"/>
      <protection locked="0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alignment vertical="center"/>
      <protection locked="0"/>
    </xf>
    <xf numFmtId="0" fontId="2" fillId="0" borderId="36" xfId="1" applyFont="1" applyFill="1" applyBorder="1" applyAlignment="1" applyProtection="1">
      <alignment horizontal="left" vertical="center" wrapText="1"/>
    </xf>
    <xf numFmtId="3" fontId="2" fillId="0" borderId="38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horizontal="right" vertical="center"/>
    </xf>
    <xf numFmtId="3" fontId="5" fillId="0" borderId="20" xfId="1" applyNumberFormat="1" applyFont="1" applyBorder="1" applyAlignment="1" applyProtection="1">
      <alignment vertical="center"/>
    </xf>
    <xf numFmtId="3" fontId="5" fillId="0" borderId="49" xfId="1" applyNumberFormat="1" applyFont="1" applyFill="1" applyBorder="1" applyAlignment="1" applyProtection="1">
      <alignment vertical="center"/>
    </xf>
    <xf numFmtId="0" fontId="2" fillId="0" borderId="24" xfId="1" applyFont="1" applyFill="1" applyBorder="1" applyAlignment="1" applyProtection="1">
      <alignment vertical="center"/>
    </xf>
    <xf numFmtId="3" fontId="2" fillId="0" borderId="25" xfId="1" applyNumberFormat="1" applyFont="1" applyFill="1" applyBorder="1" applyAlignment="1" applyProtection="1">
      <alignment vertical="center"/>
    </xf>
    <xf numFmtId="3" fontId="2" fillId="0" borderId="50" xfId="1" applyNumberFormat="1" applyFont="1" applyFill="1" applyBorder="1" applyAlignment="1" applyProtection="1">
      <alignment vertical="center"/>
    </xf>
    <xf numFmtId="3" fontId="5" fillId="0" borderId="51" xfId="1" applyNumberFormat="1" applyFont="1" applyFill="1" applyBorder="1" applyAlignment="1" applyProtection="1">
      <alignment vertical="center"/>
    </xf>
    <xf numFmtId="3" fontId="5" fillId="0" borderId="54" xfId="1" applyNumberFormat="1" applyFont="1" applyFill="1" applyBorder="1" applyAlignment="1" applyProtection="1">
      <alignment vertical="center"/>
    </xf>
    <xf numFmtId="3" fontId="5" fillId="0" borderId="53" xfId="1" applyNumberFormat="1" applyFont="1" applyFill="1" applyBorder="1" applyAlignment="1" applyProtection="1">
      <alignment vertical="center"/>
    </xf>
    <xf numFmtId="0" fontId="5" fillId="0" borderId="27" xfId="1" applyFont="1" applyFill="1" applyBorder="1" applyAlignment="1" applyProtection="1">
      <alignment vertical="center"/>
    </xf>
    <xf numFmtId="3" fontId="5" fillId="0" borderId="55" xfId="1" applyNumberFormat="1" applyFont="1" applyFill="1" applyBorder="1" applyAlignment="1" applyProtection="1">
      <alignment vertical="center"/>
    </xf>
    <xf numFmtId="0" fontId="5" fillId="0" borderId="56" xfId="1" applyFont="1" applyFill="1" applyBorder="1" applyAlignment="1" applyProtection="1">
      <alignment vertical="center"/>
    </xf>
    <xf numFmtId="3" fontId="5" fillId="0" borderId="54" xfId="1" applyNumberFormat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 wrapText="1"/>
    </xf>
    <xf numFmtId="3" fontId="2" fillId="0" borderId="51" xfId="1" applyNumberFormat="1" applyFont="1" applyFill="1" applyBorder="1" applyAlignment="1" applyProtection="1">
      <alignment horizontal="center" vertical="center"/>
    </xf>
    <xf numFmtId="3" fontId="2" fillId="0" borderId="51" xfId="1" applyNumberFormat="1" applyFont="1" applyFill="1" applyBorder="1" applyAlignment="1" applyProtection="1">
      <alignment vertical="center"/>
    </xf>
    <xf numFmtId="3" fontId="2" fillId="0" borderId="57" xfId="1" applyNumberFormat="1" applyFont="1" applyFill="1" applyBorder="1" applyAlignment="1" applyProtection="1">
      <alignment vertical="center"/>
    </xf>
    <xf numFmtId="3" fontId="5" fillId="3" borderId="57" xfId="1" applyNumberFormat="1" applyFont="1" applyFill="1" applyBorder="1" applyAlignment="1" applyProtection="1">
      <alignment vertical="center"/>
    </xf>
    <xf numFmtId="3" fontId="5" fillId="0" borderId="58" xfId="1" applyNumberFormat="1" applyFont="1" applyFill="1" applyBorder="1" applyAlignment="1" applyProtection="1">
      <alignment vertical="center"/>
    </xf>
    <xf numFmtId="1" fontId="7" fillId="0" borderId="61" xfId="1" applyNumberFormat="1" applyFont="1" applyFill="1" applyBorder="1" applyAlignment="1" applyProtection="1">
      <alignment horizontal="center" vertical="center"/>
    </xf>
    <xf numFmtId="3" fontId="5" fillId="0" borderId="63" xfId="1" applyNumberFormat="1" applyFont="1" applyFill="1" applyBorder="1" applyAlignment="1" applyProtection="1">
      <alignment horizontal="right" vertical="center"/>
    </xf>
    <xf numFmtId="3" fontId="2" fillId="0" borderId="61" xfId="1" applyNumberFormat="1" applyFont="1" applyFill="1" applyBorder="1" applyAlignment="1" applyProtection="1">
      <alignment horizontal="right" vertical="center"/>
    </xf>
    <xf numFmtId="3" fontId="2" fillId="0" borderId="37" xfId="1" applyNumberFormat="1" applyFont="1" applyFill="1" applyBorder="1" applyAlignment="1" applyProtection="1">
      <alignment vertical="center"/>
    </xf>
    <xf numFmtId="3" fontId="2" fillId="0" borderId="62" xfId="1" applyNumberFormat="1" applyFont="1" applyFill="1" applyBorder="1" applyAlignment="1" applyProtection="1">
      <alignment vertical="center"/>
    </xf>
    <xf numFmtId="3" fontId="2" fillId="0" borderId="64" xfId="1" applyNumberFormat="1" applyFont="1" applyFill="1" applyBorder="1" applyAlignment="1" applyProtection="1">
      <alignment vertical="center"/>
    </xf>
    <xf numFmtId="3" fontId="5" fillId="0" borderId="62" xfId="1" applyNumberFormat="1" applyFont="1" applyBorder="1" applyAlignment="1" applyProtection="1">
      <alignment vertical="center"/>
    </xf>
    <xf numFmtId="3" fontId="5" fillId="0" borderId="63" xfId="1" applyNumberFormat="1" applyFont="1" applyFill="1" applyBorder="1" applyAlignment="1" applyProtection="1">
      <alignment vertical="center"/>
    </xf>
    <xf numFmtId="3" fontId="5" fillId="0" borderId="65" xfId="1" applyNumberFormat="1" applyFont="1" applyFill="1" applyBorder="1" applyAlignment="1" applyProtection="1">
      <alignment vertical="center"/>
    </xf>
    <xf numFmtId="3" fontId="5" fillId="0" borderId="62" xfId="1" applyNumberFormat="1" applyFont="1" applyFill="1" applyBorder="1" applyAlignment="1" applyProtection="1">
      <alignment vertical="center"/>
    </xf>
    <xf numFmtId="3" fontId="5" fillId="3" borderId="66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</xf>
    <xf numFmtId="3" fontId="5" fillId="3" borderId="37" xfId="1" applyNumberFormat="1" applyFont="1" applyFill="1" applyBorder="1" applyAlignment="1" applyProtection="1">
      <alignment vertical="center"/>
    </xf>
    <xf numFmtId="3" fontId="2" fillId="0" borderId="67" xfId="1" applyNumberFormat="1" applyFont="1" applyFill="1" applyBorder="1" applyAlignment="1" applyProtection="1">
      <alignment vertical="center"/>
    </xf>
    <xf numFmtId="3" fontId="2" fillId="0" borderId="63" xfId="1" applyNumberFormat="1" applyFont="1" applyFill="1" applyBorder="1" applyAlignment="1" applyProtection="1">
      <alignment vertical="center"/>
    </xf>
    <xf numFmtId="3" fontId="5" fillId="0" borderId="52" xfId="1" applyNumberFormat="1" applyFont="1" applyFill="1" applyBorder="1" applyAlignment="1" applyProtection="1">
      <alignment vertical="center"/>
    </xf>
    <xf numFmtId="3" fontId="5" fillId="0" borderId="37" xfId="1" applyNumberFormat="1" applyFont="1" applyFill="1" applyBorder="1" applyAlignment="1" applyProtection="1">
      <alignment vertical="center"/>
    </xf>
    <xf numFmtId="1" fontId="7" fillId="0" borderId="70" xfId="1" applyNumberFormat="1" applyFont="1" applyFill="1" applyBorder="1" applyAlignment="1" applyProtection="1">
      <alignment horizontal="center" vertical="center"/>
    </xf>
    <xf numFmtId="0" fontId="5" fillId="0" borderId="45" xfId="1" applyFont="1" applyFill="1" applyBorder="1" applyAlignment="1" applyProtection="1">
      <alignment vertical="center"/>
      <protection locked="0"/>
    </xf>
    <xf numFmtId="3" fontId="2" fillId="0" borderId="6" xfId="1" applyNumberFormat="1" applyFont="1" applyFill="1" applyBorder="1" applyAlignment="1" applyProtection="1">
      <alignment horizontal="right" vertical="center"/>
    </xf>
    <xf numFmtId="3" fontId="2" fillId="0" borderId="69" xfId="1" applyNumberFormat="1" applyFont="1" applyFill="1" applyBorder="1" applyAlignment="1" applyProtection="1">
      <alignment horizontal="center" vertical="center"/>
    </xf>
    <xf numFmtId="3" fontId="2" fillId="0" borderId="45" xfId="1" applyNumberFormat="1" applyFont="1" applyFill="1" applyBorder="1" applyAlignment="1" applyProtection="1">
      <alignment horizontal="center" vertical="center"/>
    </xf>
    <xf numFmtId="3" fontId="2" fillId="0" borderId="6" xfId="1" applyNumberFormat="1" applyFont="1" applyFill="1" applyBorder="1" applyAlignment="1" applyProtection="1">
      <alignment horizontal="center" vertical="center"/>
    </xf>
    <xf numFmtId="3" fontId="2" fillId="0" borderId="71" xfId="1" applyNumberFormat="1" applyFont="1" applyFill="1" applyBorder="1" applyAlignment="1" applyProtection="1">
      <alignment horizontal="center" vertical="center"/>
    </xf>
    <xf numFmtId="3" fontId="2" fillId="0" borderId="51" xfId="1" applyNumberFormat="1" applyFont="1" applyFill="1" applyBorder="1" applyAlignment="1" applyProtection="1">
      <alignment horizontal="right" vertical="center"/>
    </xf>
    <xf numFmtId="3" fontId="2" fillId="0" borderId="72" xfId="1" applyNumberFormat="1" applyFont="1" applyFill="1" applyBorder="1" applyAlignment="1" applyProtection="1">
      <alignment horizontal="right" vertical="center"/>
    </xf>
    <xf numFmtId="3" fontId="5" fillId="0" borderId="45" xfId="1" applyNumberFormat="1" applyFont="1" applyBorder="1" applyAlignment="1" applyProtection="1">
      <alignment vertical="center"/>
    </xf>
    <xf numFmtId="3" fontId="2" fillId="0" borderId="72" xfId="1" applyNumberFormat="1" applyFont="1" applyFill="1" applyBorder="1" applyAlignment="1" applyProtection="1">
      <alignment vertical="center"/>
    </xf>
    <xf numFmtId="3" fontId="2" fillId="0" borderId="71" xfId="1" applyNumberFormat="1" applyFont="1" applyFill="1" applyBorder="1" applyAlignment="1" applyProtection="1">
      <alignment vertical="center"/>
    </xf>
    <xf numFmtId="3" fontId="2" fillId="0" borderId="68" xfId="1" applyNumberFormat="1" applyFont="1" applyFill="1" applyBorder="1" applyAlignment="1" applyProtection="1">
      <alignment vertical="center"/>
    </xf>
    <xf numFmtId="3" fontId="5" fillId="0" borderId="73" xfId="1" applyNumberFormat="1" applyFont="1" applyFill="1" applyBorder="1" applyAlignment="1" applyProtection="1">
      <alignment vertical="center"/>
    </xf>
    <xf numFmtId="3" fontId="5" fillId="3" borderId="73" xfId="1" applyNumberFormat="1" applyFont="1" applyFill="1" applyBorder="1" applyAlignment="1" applyProtection="1">
      <alignment vertical="center"/>
    </xf>
    <xf numFmtId="0" fontId="2" fillId="2" borderId="9" xfId="1" applyFont="1" applyFill="1" applyBorder="1" applyAlignment="1" applyProtection="1">
      <alignment vertical="center"/>
    </xf>
    <xf numFmtId="0" fontId="2" fillId="2" borderId="10" xfId="1" applyFont="1" applyFill="1" applyBorder="1" applyAlignment="1" applyProtection="1">
      <alignment vertical="center"/>
    </xf>
    <xf numFmtId="0" fontId="2" fillId="2" borderId="29" xfId="1" applyFont="1" applyFill="1" applyBorder="1" applyAlignment="1" applyProtection="1">
      <alignment vertical="center"/>
    </xf>
    <xf numFmtId="0" fontId="2" fillId="2" borderId="18" xfId="1" applyFont="1" applyFill="1" applyBorder="1" applyAlignment="1" applyProtection="1">
      <alignment vertical="center"/>
      <protection locked="0"/>
    </xf>
    <xf numFmtId="0" fontId="2" fillId="2" borderId="3" xfId="1" applyFont="1" applyFill="1" applyBorder="1" applyAlignment="1" applyProtection="1">
      <alignment vertical="center"/>
      <protection locked="0"/>
    </xf>
    <xf numFmtId="0" fontId="2" fillId="2" borderId="4" xfId="1" applyFont="1" applyFill="1" applyBorder="1" applyAlignment="1" applyProtection="1">
      <alignment vertical="center"/>
      <protection locked="0"/>
    </xf>
    <xf numFmtId="0" fontId="2" fillId="2" borderId="2" xfId="1" applyFont="1" applyFill="1" applyBorder="1" applyAlignment="1" applyProtection="1">
      <alignment vertical="center"/>
      <protection locked="0"/>
    </xf>
    <xf numFmtId="1" fontId="7" fillId="0" borderId="75" xfId="1" applyNumberFormat="1" applyFont="1" applyFill="1" applyBorder="1" applyAlignment="1" applyProtection="1">
      <alignment horizontal="center" vertical="center"/>
    </xf>
    <xf numFmtId="0" fontId="5" fillId="0" borderId="48" xfId="1" applyFont="1" applyFill="1" applyBorder="1" applyAlignment="1" applyProtection="1">
      <alignment vertical="center"/>
      <protection locked="0"/>
    </xf>
    <xf numFmtId="3" fontId="5" fillId="0" borderId="50" xfId="1" applyNumberFormat="1" applyFont="1" applyFill="1" applyBorder="1" applyAlignment="1" applyProtection="1">
      <alignment horizontal="right" vertical="center"/>
    </xf>
    <xf numFmtId="3" fontId="2" fillId="0" borderId="75" xfId="1" applyNumberFormat="1" applyFont="1" applyFill="1" applyBorder="1" applyAlignment="1" applyProtection="1">
      <alignment horizontal="right" vertical="center"/>
    </xf>
    <xf numFmtId="3" fontId="2" fillId="0" borderId="74" xfId="1" applyNumberFormat="1" applyFont="1" applyFill="1" applyBorder="1" applyAlignment="1" applyProtection="1">
      <alignment horizontal="center" vertical="center"/>
    </xf>
    <xf numFmtId="3" fontId="2" fillId="0" borderId="49" xfId="1" applyNumberFormat="1" applyFont="1" applyFill="1" applyBorder="1" applyAlignment="1" applyProtection="1">
      <alignment horizontal="center" vertical="center"/>
    </xf>
    <xf numFmtId="3" fontId="2" fillId="0" borderId="48" xfId="1" applyNumberFormat="1" applyFont="1" applyFill="1" applyBorder="1" applyAlignment="1" applyProtection="1">
      <alignment horizontal="center" vertical="center"/>
    </xf>
    <xf numFmtId="3" fontId="2" fillId="0" borderId="47" xfId="1" applyNumberFormat="1" applyFont="1" applyFill="1" applyBorder="1" applyAlignment="1" applyProtection="1">
      <alignment horizontal="center" vertical="center"/>
    </xf>
    <xf numFmtId="3" fontId="2" fillId="0" borderId="76" xfId="1" applyNumberFormat="1" applyFont="1" applyFill="1" applyBorder="1" applyAlignment="1" applyProtection="1">
      <alignment horizontal="right" vertical="center"/>
    </xf>
    <xf numFmtId="3" fontId="5" fillId="0" borderId="48" xfId="1" applyNumberFormat="1" applyFont="1" applyBorder="1" applyAlignment="1" applyProtection="1">
      <alignment vertical="center"/>
    </xf>
    <xf numFmtId="3" fontId="5" fillId="0" borderId="50" xfId="1" applyNumberFormat="1" applyFont="1" applyFill="1" applyBorder="1" applyAlignment="1" applyProtection="1">
      <alignment vertical="center"/>
    </xf>
    <xf numFmtId="3" fontId="5" fillId="0" borderId="77" xfId="1" applyNumberFormat="1" applyFont="1" applyFill="1" applyBorder="1" applyAlignment="1" applyProtection="1">
      <alignment vertical="center"/>
    </xf>
    <xf numFmtId="3" fontId="5" fillId="0" borderId="48" xfId="1" applyNumberFormat="1" applyFont="1" applyFill="1" applyBorder="1" applyAlignment="1" applyProtection="1">
      <alignment vertical="center"/>
    </xf>
    <xf numFmtId="3" fontId="5" fillId="3" borderId="78" xfId="1" applyNumberFormat="1" applyFont="1" applyFill="1" applyBorder="1" applyAlignment="1" applyProtection="1">
      <alignment vertical="center"/>
    </xf>
    <xf numFmtId="3" fontId="2" fillId="0" borderId="78" xfId="1" applyNumberFormat="1" applyFont="1" applyFill="1" applyBorder="1" applyAlignment="1" applyProtection="1">
      <alignment vertical="center"/>
    </xf>
    <xf numFmtId="3" fontId="2" fillId="0" borderId="76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vertical="center"/>
    </xf>
    <xf numFmtId="3" fontId="2" fillId="0" borderId="79" xfId="1" applyNumberFormat="1" applyFont="1" applyFill="1" applyBorder="1" applyAlignment="1" applyProtection="1">
      <alignment vertical="center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3" fontId="5" fillId="0" borderId="20" xfId="1" applyNumberFormat="1" applyFont="1" applyBorder="1" applyAlignment="1" applyProtection="1">
      <alignment vertical="center"/>
      <protection locked="0"/>
    </xf>
    <xf numFmtId="3" fontId="5" fillId="0" borderId="28" xfId="1" applyNumberFormat="1" applyFont="1" applyFill="1" applyBorder="1" applyAlignment="1" applyProtection="1">
      <alignment vertical="center"/>
      <protection locked="0"/>
    </xf>
    <xf numFmtId="1" fontId="7" fillId="0" borderId="82" xfId="1" applyNumberFormat="1" applyFont="1" applyFill="1" applyBorder="1" applyAlignment="1" applyProtection="1">
      <alignment horizontal="center" vertical="center"/>
    </xf>
    <xf numFmtId="0" fontId="5" fillId="0" borderId="1" xfId="1" applyFont="1" applyFill="1" applyBorder="1" applyAlignment="1" applyProtection="1">
      <alignment vertical="center"/>
    </xf>
    <xf numFmtId="3" fontId="5" fillId="0" borderId="83" xfId="1" applyNumberFormat="1" applyFont="1" applyFill="1" applyBorder="1" applyAlignment="1" applyProtection="1">
      <alignment horizontal="right" vertical="center"/>
    </xf>
    <xf numFmtId="3" fontId="2" fillId="0" borderId="82" xfId="1" applyNumberFormat="1" applyFont="1" applyFill="1" applyBorder="1" applyAlignment="1" applyProtection="1">
      <alignment horizontal="right" vertical="center"/>
    </xf>
    <xf numFmtId="3" fontId="2" fillId="0" borderId="1" xfId="1" applyNumberFormat="1" applyFont="1" applyFill="1" applyBorder="1" applyAlignment="1" applyProtection="1">
      <alignment horizontal="right" vertical="center"/>
    </xf>
    <xf numFmtId="3" fontId="2" fillId="0" borderId="84" xfId="1" applyNumberFormat="1" applyFont="1" applyFill="1" applyBorder="1" applyAlignment="1" applyProtection="1">
      <alignment horizontal="right" vertical="center"/>
    </xf>
    <xf numFmtId="3" fontId="2" fillId="0" borderId="81" xfId="1" applyNumberFormat="1" applyFont="1" applyFill="1" applyBorder="1" applyAlignment="1" applyProtection="1">
      <alignment vertical="center"/>
    </xf>
    <xf numFmtId="3" fontId="2" fillId="0" borderId="9" xfId="1" applyNumberFormat="1" applyFont="1" applyFill="1" applyBorder="1" applyAlignment="1" applyProtection="1">
      <alignment vertical="center"/>
    </xf>
    <xf numFmtId="3" fontId="2" fillId="0" borderId="1" xfId="1" applyNumberFormat="1" applyFont="1" applyFill="1" applyBorder="1" applyAlignment="1" applyProtection="1">
      <alignment vertical="center"/>
    </xf>
    <xf numFmtId="3" fontId="2" fillId="0" borderId="84" xfId="1" applyNumberFormat="1" applyFont="1" applyFill="1" applyBorder="1" applyAlignment="1" applyProtection="1">
      <alignment vertical="center"/>
    </xf>
    <xf numFmtId="3" fontId="2" fillId="0" borderId="14" xfId="1" applyNumberFormat="1" applyFont="1" applyFill="1" applyBorder="1" applyAlignment="1" applyProtection="1">
      <alignment vertical="center"/>
    </xf>
    <xf numFmtId="3" fontId="2" fillId="0" borderId="9" xfId="1" applyNumberFormat="1" applyFont="1" applyFill="1" applyBorder="1" applyAlignment="1" applyProtection="1">
      <alignment horizontal="right" vertical="center"/>
    </xf>
    <xf numFmtId="3" fontId="2" fillId="0" borderId="14" xfId="1" applyNumberFormat="1" applyFont="1" applyFill="1" applyBorder="1" applyAlignment="1" applyProtection="1">
      <alignment horizontal="right" vertical="center"/>
    </xf>
    <xf numFmtId="3" fontId="2" fillId="0" borderId="85" xfId="1" applyNumberFormat="1" applyFont="1" applyFill="1" applyBorder="1" applyAlignment="1" applyProtection="1">
      <alignment horizontal="right" vertical="center"/>
    </xf>
    <xf numFmtId="3" fontId="2" fillId="0" borderId="85" xfId="1" applyNumberFormat="1" applyFont="1" applyFill="1" applyBorder="1" applyAlignment="1" applyProtection="1">
      <alignment vertical="center"/>
    </xf>
    <xf numFmtId="3" fontId="5" fillId="0" borderId="1" xfId="1" applyNumberFormat="1" applyFont="1" applyBorder="1" applyAlignment="1" applyProtection="1">
      <alignment vertical="center"/>
    </xf>
    <xf numFmtId="3" fontId="5" fillId="0" borderId="83" xfId="1" applyNumberFormat="1" applyFont="1" applyFill="1" applyBorder="1" applyAlignment="1" applyProtection="1">
      <alignment vertical="center"/>
    </xf>
    <xf numFmtId="3" fontId="5" fillId="0" borderId="86" xfId="1" applyNumberFormat="1" applyFont="1" applyFill="1" applyBorder="1" applyAlignment="1" applyProtection="1">
      <alignment vertical="center"/>
    </xf>
    <xf numFmtId="3" fontId="5" fillId="0" borderId="1" xfId="1" applyNumberFormat="1" applyFont="1" applyFill="1" applyBorder="1" applyAlignment="1" applyProtection="1">
      <alignment vertical="center"/>
    </xf>
    <xf numFmtId="3" fontId="5" fillId="3" borderId="87" xfId="1" applyNumberFormat="1" applyFont="1" applyFill="1" applyBorder="1" applyAlignment="1" applyProtection="1">
      <alignment vertical="center"/>
    </xf>
    <xf numFmtId="3" fontId="2" fillId="0" borderId="80" xfId="1" applyNumberFormat="1" applyFont="1" applyFill="1" applyBorder="1" applyAlignment="1" applyProtection="1">
      <alignment vertical="center"/>
    </xf>
    <xf numFmtId="3" fontId="2" fillId="0" borderId="87" xfId="1" applyNumberFormat="1" applyFont="1" applyFill="1" applyBorder="1" applyAlignment="1" applyProtection="1">
      <alignment vertical="center"/>
    </xf>
    <xf numFmtId="3" fontId="5" fillId="3" borderId="9" xfId="1" applyNumberFormat="1" applyFont="1" applyFill="1" applyBorder="1" applyAlignment="1" applyProtection="1">
      <alignment vertical="center"/>
    </xf>
    <xf numFmtId="3" fontId="2" fillId="0" borderId="88" xfId="1" applyNumberFormat="1" applyFont="1" applyFill="1" applyBorder="1" applyAlignment="1" applyProtection="1">
      <alignment vertical="center"/>
    </xf>
    <xf numFmtId="3" fontId="2" fillId="0" borderId="83" xfId="1" applyNumberFormat="1" applyFont="1" applyFill="1" applyBorder="1" applyAlignment="1" applyProtection="1">
      <alignment vertical="center"/>
    </xf>
    <xf numFmtId="3" fontId="5" fillId="0" borderId="89" xfId="1" applyNumberFormat="1" applyFont="1" applyFill="1" applyBorder="1" applyAlignment="1" applyProtection="1">
      <alignment vertical="center"/>
    </xf>
    <xf numFmtId="3" fontId="5" fillId="0" borderId="9" xfId="1" applyNumberFormat="1" applyFont="1" applyFill="1" applyBorder="1" applyAlignment="1" applyProtection="1">
      <alignment vertical="center"/>
    </xf>
    <xf numFmtId="1" fontId="7" fillId="0" borderId="92" xfId="1" applyNumberFormat="1" applyFont="1" applyFill="1" applyBorder="1" applyAlignment="1" applyProtection="1">
      <alignment horizontal="center" vertical="center"/>
    </xf>
    <xf numFmtId="0" fontId="5" fillId="0" borderId="93" xfId="1" applyFont="1" applyFill="1" applyBorder="1" applyAlignment="1" applyProtection="1">
      <alignment vertical="center"/>
      <protection locked="0"/>
    </xf>
    <xf numFmtId="3" fontId="5" fillId="0" borderId="94" xfId="1" applyNumberFormat="1" applyFont="1" applyFill="1" applyBorder="1" applyAlignment="1" applyProtection="1">
      <alignment horizontal="right" vertical="center"/>
    </xf>
    <xf numFmtId="3" fontId="2" fillId="0" borderId="92" xfId="1" applyNumberFormat="1" applyFont="1" applyFill="1" applyBorder="1" applyAlignment="1" applyProtection="1">
      <alignment horizontal="right" vertical="center"/>
    </xf>
    <xf numFmtId="3" fontId="2" fillId="0" borderId="93" xfId="1" applyNumberFormat="1" applyFont="1" applyFill="1" applyBorder="1" applyAlignment="1" applyProtection="1">
      <alignment horizontal="right" vertical="center"/>
      <protection locked="0"/>
    </xf>
    <xf numFmtId="3" fontId="2" fillId="0" borderId="95" xfId="1" applyNumberFormat="1" applyFont="1" applyFill="1" applyBorder="1" applyAlignment="1" applyProtection="1">
      <alignment horizontal="right" vertical="center"/>
      <protection locked="0"/>
    </xf>
    <xf numFmtId="3" fontId="2" fillId="0" borderId="91" xfId="1" applyNumberFormat="1" applyFont="1" applyFill="1" applyBorder="1" applyAlignment="1" applyProtection="1">
      <alignment vertical="center"/>
      <protection locked="0"/>
    </xf>
    <xf numFmtId="3" fontId="2" fillId="0" borderId="96" xfId="1" applyNumberFormat="1" applyFont="1" applyFill="1" applyBorder="1" applyAlignment="1" applyProtection="1">
      <alignment horizontal="center" vertical="center"/>
    </xf>
    <xf numFmtId="3" fontId="2" fillId="0" borderId="93" xfId="1" applyNumberFormat="1" applyFont="1" applyFill="1" applyBorder="1" applyAlignment="1" applyProtection="1">
      <alignment horizontal="center" vertical="center"/>
    </xf>
    <xf numFmtId="3" fontId="2" fillId="0" borderId="95" xfId="1" applyNumberFormat="1" applyFont="1" applyFill="1" applyBorder="1" applyAlignment="1" applyProtection="1">
      <alignment horizontal="center" vertical="center"/>
    </xf>
    <xf numFmtId="3" fontId="2" fillId="0" borderId="97" xfId="1" applyNumberFormat="1" applyFont="1" applyFill="1" applyBorder="1" applyAlignment="1" applyProtection="1">
      <alignment horizontal="center" vertical="center"/>
    </xf>
    <xf numFmtId="3" fontId="2" fillId="0" borderId="98" xfId="1" applyNumberFormat="1" applyFont="1" applyFill="1" applyBorder="1" applyAlignment="1" applyProtection="1">
      <alignment horizontal="right" vertical="center"/>
    </xf>
    <xf numFmtId="3" fontId="2" fillId="0" borderId="93" xfId="1" applyNumberFormat="1" applyFont="1" applyFill="1" applyBorder="1" applyAlignment="1" applyProtection="1">
      <alignment vertical="center"/>
      <protection locked="0"/>
    </xf>
    <xf numFmtId="3" fontId="2" fillId="0" borderId="99" xfId="1" applyNumberFormat="1" applyFont="1" applyFill="1" applyBorder="1" applyAlignment="1" applyProtection="1">
      <alignment horizontal="center" vertical="center"/>
    </xf>
    <xf numFmtId="3" fontId="2" fillId="0" borderId="100" xfId="1" applyNumberFormat="1" applyFont="1" applyFill="1" applyBorder="1" applyAlignment="1" applyProtection="1">
      <alignment horizontal="center" vertical="center"/>
    </xf>
    <xf numFmtId="3" fontId="5" fillId="0" borderId="93" xfId="1" applyNumberFormat="1" applyFont="1" applyBorder="1" applyAlignment="1" applyProtection="1">
      <alignment vertical="center"/>
    </xf>
    <xf numFmtId="3" fontId="5" fillId="0" borderId="94" xfId="1" applyNumberFormat="1" applyFont="1" applyFill="1" applyBorder="1" applyAlignment="1" applyProtection="1">
      <alignment vertical="center"/>
    </xf>
    <xf numFmtId="3" fontId="5" fillId="0" borderId="101" xfId="1" applyNumberFormat="1" applyFont="1" applyFill="1" applyBorder="1" applyAlignment="1" applyProtection="1">
      <alignment vertical="center"/>
    </xf>
    <xf numFmtId="3" fontId="5" fillId="0" borderId="93" xfId="1" applyNumberFormat="1" applyFont="1" applyFill="1" applyBorder="1" applyAlignment="1" applyProtection="1">
      <alignment vertical="center"/>
    </xf>
    <xf numFmtId="3" fontId="5" fillId="3" borderId="98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</xf>
    <xf numFmtId="3" fontId="2" fillId="0" borderId="95" xfId="1" applyNumberFormat="1" applyFont="1" applyFill="1" applyBorder="1" applyAlignment="1" applyProtection="1">
      <alignment vertical="center"/>
      <protection locked="0"/>
    </xf>
    <xf numFmtId="3" fontId="2" fillId="0" borderId="95" xfId="1" applyNumberFormat="1" applyFont="1" applyFill="1" applyBorder="1" applyAlignment="1" applyProtection="1">
      <alignment vertical="center"/>
    </xf>
    <xf numFmtId="3" fontId="2" fillId="0" borderId="100" xfId="1" applyNumberFormat="1" applyFont="1" applyFill="1" applyBorder="1" applyAlignment="1" applyProtection="1">
      <alignment vertical="center"/>
      <protection locked="0"/>
    </xf>
    <xf numFmtId="3" fontId="2" fillId="0" borderId="93" xfId="1" applyNumberFormat="1" applyFont="1" applyFill="1" applyBorder="1" applyAlignment="1" applyProtection="1">
      <alignment vertical="center"/>
    </xf>
    <xf numFmtId="3" fontId="2" fillId="0" borderId="96" xfId="1" applyNumberFormat="1" applyFont="1" applyFill="1" applyBorder="1" applyAlignment="1" applyProtection="1">
      <alignment vertical="center"/>
      <protection locked="0"/>
    </xf>
    <xf numFmtId="3" fontId="2" fillId="0" borderId="90" xfId="1" applyNumberFormat="1" applyFont="1" applyFill="1" applyBorder="1" applyAlignment="1" applyProtection="1">
      <alignment vertical="center"/>
      <protection locked="0"/>
    </xf>
    <xf numFmtId="3" fontId="2" fillId="0" borderId="98" xfId="1" applyNumberFormat="1" applyFont="1" applyFill="1" applyBorder="1" applyAlignment="1" applyProtection="1">
      <alignment vertical="center"/>
    </xf>
    <xf numFmtId="3" fontId="5" fillId="3" borderId="96" xfId="1" applyNumberFormat="1" applyFont="1" applyFill="1" applyBorder="1" applyAlignment="1" applyProtection="1">
      <alignment vertical="center"/>
    </xf>
    <xf numFmtId="3" fontId="2" fillId="0" borderId="99" xfId="1" applyNumberFormat="1" applyFont="1" applyFill="1" applyBorder="1" applyAlignment="1" applyProtection="1">
      <alignment vertical="center"/>
    </xf>
    <xf numFmtId="3" fontId="2" fillId="0" borderId="97" xfId="1" applyNumberFormat="1" applyFont="1" applyFill="1" applyBorder="1" applyAlignment="1" applyProtection="1">
      <alignment vertical="center"/>
      <protection locked="0"/>
    </xf>
    <xf numFmtId="3" fontId="2" fillId="0" borderId="94" xfId="1" applyNumberFormat="1" applyFont="1" applyFill="1" applyBorder="1" applyAlignment="1" applyProtection="1">
      <alignment vertical="center"/>
    </xf>
    <xf numFmtId="3" fontId="5" fillId="0" borderId="102" xfId="1" applyNumberFormat="1" applyFont="1" applyFill="1" applyBorder="1" applyAlignment="1" applyProtection="1">
      <alignment vertical="center"/>
    </xf>
    <xf numFmtId="3" fontId="5" fillId="0" borderId="96" xfId="1" applyNumberFormat="1" applyFont="1" applyFill="1" applyBorder="1" applyAlignment="1" applyProtection="1">
      <alignment vertical="center"/>
    </xf>
    <xf numFmtId="3" fontId="5" fillId="0" borderId="102" xfId="1" applyNumberFormat="1" applyFont="1" applyFill="1" applyBorder="1" applyAlignment="1" applyProtection="1">
      <alignment vertical="center"/>
      <protection locked="0"/>
    </xf>
    <xf numFmtId="0" fontId="5" fillId="0" borderId="62" xfId="1" applyFont="1" applyFill="1" applyBorder="1" applyAlignment="1" applyProtection="1">
      <alignment vertical="center"/>
      <protection locked="0"/>
    </xf>
    <xf numFmtId="3" fontId="2" fillId="0" borderId="62" xfId="1" applyNumberFormat="1" applyFont="1" applyFill="1" applyBorder="1" applyAlignment="1" applyProtection="1">
      <alignment horizontal="right" vertical="center"/>
      <protection locked="0"/>
    </xf>
    <xf numFmtId="3" fontId="2" fillId="0" borderId="64" xfId="1" applyNumberFormat="1" applyFont="1" applyFill="1" applyBorder="1" applyAlignment="1" applyProtection="1">
      <alignment horizontal="right" vertical="center"/>
      <protection locked="0"/>
    </xf>
    <xf numFmtId="3" fontId="2" fillId="0" borderId="60" xfId="1" applyNumberFormat="1" applyFont="1" applyFill="1" applyBorder="1" applyAlignment="1" applyProtection="1">
      <alignment vertical="center"/>
      <protection locked="0"/>
    </xf>
    <xf numFmtId="3" fontId="2" fillId="0" borderId="37" xfId="1" applyNumberFormat="1" applyFont="1" applyFill="1" applyBorder="1" applyAlignment="1" applyProtection="1">
      <alignment vertical="center"/>
      <protection locked="0"/>
    </xf>
    <xf numFmtId="3" fontId="2" fillId="0" borderId="37" xfId="1" applyNumberFormat="1" applyFont="1" applyFill="1" applyBorder="1" applyAlignment="1" applyProtection="1">
      <alignment horizontal="center" vertical="center"/>
    </xf>
    <xf numFmtId="3" fontId="2" fillId="0" borderId="62" xfId="1" applyNumberFormat="1" applyFont="1" applyFill="1" applyBorder="1" applyAlignment="1" applyProtection="1">
      <alignment horizontal="center" vertical="center"/>
    </xf>
    <xf numFmtId="3" fontId="2" fillId="0" borderId="64" xfId="1" applyNumberFormat="1" applyFont="1" applyFill="1" applyBorder="1" applyAlignment="1" applyProtection="1">
      <alignment horizontal="center" vertical="center"/>
    </xf>
    <xf numFmtId="3" fontId="2" fillId="0" borderId="35" xfId="1" applyNumberFormat="1" applyFont="1" applyFill="1" applyBorder="1" applyAlignment="1" applyProtection="1">
      <alignment horizontal="center" vertical="center"/>
    </xf>
    <xf numFmtId="3" fontId="2" fillId="0" borderId="37" xfId="1" applyNumberFormat="1" applyFont="1" applyFill="1" applyBorder="1" applyAlignment="1" applyProtection="1">
      <alignment horizontal="right" vertical="center"/>
      <protection locked="0"/>
    </xf>
    <xf numFmtId="3" fontId="2" fillId="0" borderId="66" xfId="1" applyNumberFormat="1" applyFont="1" applyFill="1" applyBorder="1" applyAlignment="1" applyProtection="1">
      <alignment horizontal="right" vertical="center"/>
    </xf>
    <xf numFmtId="3" fontId="2" fillId="0" borderId="78" xfId="1" applyNumberFormat="1" applyFont="1" applyFill="1" applyBorder="1" applyAlignment="1" applyProtection="1">
      <alignment horizontal="right" vertical="center"/>
    </xf>
    <xf numFmtId="3" fontId="2" fillId="0" borderId="35" xfId="1" applyNumberFormat="1" applyFont="1" applyFill="1" applyBorder="1" applyAlignment="1" applyProtection="1">
      <alignment vertical="center"/>
      <protection locked="0"/>
    </xf>
    <xf numFmtId="3" fontId="2" fillId="0" borderId="67" xfId="1" applyNumberFormat="1" applyFont="1" applyFill="1" applyBorder="1" applyAlignment="1" applyProtection="1">
      <alignment horizontal="center" vertical="center"/>
    </xf>
    <xf numFmtId="3" fontId="2" fillId="0" borderId="79" xfId="1" applyNumberFormat="1" applyFont="1" applyFill="1" applyBorder="1" applyAlignment="1" applyProtection="1">
      <alignment horizontal="center" vertical="center"/>
    </xf>
    <xf numFmtId="3" fontId="2" fillId="0" borderId="40" xfId="1" applyNumberFormat="1" applyFont="1" applyFill="1" applyBorder="1" applyAlignment="1" applyProtection="1">
      <alignment horizontal="center" vertical="center"/>
    </xf>
    <xf numFmtId="3" fontId="2" fillId="0" borderId="76" xfId="1" applyNumberFormat="1" applyFont="1" applyFill="1" applyBorder="1" applyAlignment="1" applyProtection="1">
      <alignment horizontal="center" vertical="center"/>
    </xf>
    <xf numFmtId="3" fontId="2" fillId="0" borderId="40" xfId="1" applyNumberFormat="1" applyFont="1" applyFill="1" applyBorder="1" applyAlignment="1" applyProtection="1">
      <alignment vertical="center"/>
      <protection locked="0"/>
    </xf>
    <xf numFmtId="3" fontId="5" fillId="0" borderId="62" xfId="1" applyNumberFormat="1" applyFont="1" applyBorder="1" applyAlignment="1" applyProtection="1">
      <alignment vertical="center"/>
      <protection locked="0"/>
    </xf>
    <xf numFmtId="3" fontId="2" fillId="0" borderId="62" xfId="1" applyNumberFormat="1" applyFont="1" applyFill="1" applyBorder="1" applyAlignment="1" applyProtection="1">
      <alignment vertical="center"/>
      <protection locked="0"/>
    </xf>
    <xf numFmtId="3" fontId="2" fillId="0" borderId="64" xfId="1" applyNumberFormat="1" applyFont="1" applyFill="1" applyBorder="1" applyAlignment="1" applyProtection="1">
      <alignment vertical="center"/>
      <protection locked="0"/>
    </xf>
    <xf numFmtId="3" fontId="2" fillId="0" borderId="59" xfId="1" applyNumberFormat="1" applyFont="1" applyFill="1" applyBorder="1" applyAlignment="1" applyProtection="1">
      <alignment vertical="center"/>
      <protection locked="0"/>
    </xf>
    <xf numFmtId="3" fontId="5" fillId="3" borderId="49" xfId="1" applyNumberFormat="1" applyFont="1" applyFill="1" applyBorder="1" applyAlignment="1" applyProtection="1">
      <alignment vertical="center"/>
    </xf>
    <xf numFmtId="3" fontId="5" fillId="0" borderId="52" xfId="1" applyNumberFormat="1" applyFont="1" applyFill="1" applyBorder="1" applyAlignment="1" applyProtection="1">
      <alignment vertical="center"/>
      <protection locked="0"/>
    </xf>
    <xf numFmtId="3" fontId="5" fillId="0" borderId="37" xfId="1" applyNumberFormat="1" applyFont="1" applyFill="1" applyBorder="1" applyAlignment="1" applyProtection="1">
      <alignment vertical="center"/>
      <protection locked="0"/>
    </xf>
    <xf numFmtId="3" fontId="5" fillId="0" borderId="55" xfId="1" applyNumberFormat="1" applyFont="1" applyFill="1" applyBorder="1" applyAlignment="1" applyProtection="1">
      <alignment horizontal="right" vertical="center"/>
    </xf>
    <xf numFmtId="3" fontId="2" fillId="0" borderId="70" xfId="1" applyNumberFormat="1" applyFont="1" applyFill="1" applyBorder="1" applyAlignment="1" applyProtection="1">
      <alignment horizontal="right" vertical="center"/>
    </xf>
    <xf numFmtId="3" fontId="2" fillId="0" borderId="57" xfId="1" applyNumberFormat="1" applyFont="1" applyFill="1" applyBorder="1" applyAlignment="1" applyProtection="1">
      <alignment horizontal="right" vertical="center"/>
    </xf>
    <xf numFmtId="3" fontId="2" fillId="0" borderId="73" xfId="1" applyNumberFormat="1" applyFont="1" applyFill="1" applyBorder="1" applyAlignment="1" applyProtection="1">
      <alignment horizontal="center" vertical="center"/>
    </xf>
    <xf numFmtId="3" fontId="2" fillId="0" borderId="72" xfId="1" applyNumberFormat="1" applyFont="1" applyFill="1" applyBorder="1" applyAlignment="1" applyProtection="1">
      <alignment horizontal="center" vertical="center"/>
    </xf>
    <xf numFmtId="3" fontId="5" fillId="0" borderId="103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3" fontId="5" fillId="3" borderId="51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</xf>
    <xf numFmtId="3" fontId="2" fillId="0" borderId="55" xfId="1" applyNumberFormat="1" applyFont="1" applyFill="1" applyBorder="1" applyAlignment="1" applyProtection="1">
      <alignment vertical="center"/>
    </xf>
    <xf numFmtId="3" fontId="2" fillId="0" borderId="104" xfId="1" applyNumberFormat="1" applyFont="1" applyFill="1" applyBorder="1" applyAlignment="1" applyProtection="1">
      <alignment horizontal="center" vertical="center"/>
    </xf>
    <xf numFmtId="3" fontId="2" fillId="0" borderId="10" xfId="1" applyNumberFormat="1" applyFont="1" applyFill="1" applyBorder="1" applyAlignment="1" applyProtection="1">
      <alignment horizontal="center" vertical="center"/>
    </xf>
    <xf numFmtId="3" fontId="2" fillId="0" borderId="0" xfId="1" applyNumberFormat="1" applyFont="1" applyFill="1" applyBorder="1" applyAlignment="1" applyProtection="1">
      <alignment horizontal="center" vertical="center"/>
    </xf>
    <xf numFmtId="3" fontId="2" fillId="0" borderId="7" xfId="1" applyNumberFormat="1" applyFont="1" applyFill="1" applyBorder="1" applyAlignment="1" applyProtection="1">
      <alignment horizontal="center" vertical="center"/>
    </xf>
    <xf numFmtId="3" fontId="2" fillId="0" borderId="15" xfId="1" applyNumberFormat="1" applyFont="1" applyFill="1" applyBorder="1" applyAlignment="1" applyProtection="1">
      <alignment horizontal="center" vertical="center"/>
    </xf>
    <xf numFmtId="3" fontId="2" fillId="0" borderId="10" xfId="1" applyNumberFormat="1" applyFont="1" applyFill="1" applyBorder="1" applyAlignment="1" applyProtection="1">
      <alignment horizontal="right" vertical="center"/>
    </xf>
    <xf numFmtId="3" fontId="2" fillId="0" borderId="100" xfId="1" applyNumberFormat="1" applyFont="1" applyFill="1" applyBorder="1" applyAlignment="1" applyProtection="1">
      <alignment horizontal="right" vertical="center"/>
    </xf>
    <xf numFmtId="3" fontId="2" fillId="0" borderId="60" xfId="1" applyNumberFormat="1" applyFont="1" applyFill="1" applyBorder="1" applyAlignment="1" applyProtection="1">
      <alignment horizontal="center" vertical="center"/>
    </xf>
    <xf numFmtId="0" fontId="5" fillId="0" borderId="16" xfId="1" applyFont="1" applyFill="1" applyBorder="1" applyAlignment="1" applyProtection="1">
      <alignment vertical="center"/>
      <protection locked="0"/>
    </xf>
    <xf numFmtId="3" fontId="2" fillId="0" borderId="16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horizontal="right" vertical="center"/>
      <protection locked="0"/>
    </xf>
    <xf numFmtId="3" fontId="2" fillId="0" borderId="16" xfId="1" applyNumberFormat="1" applyFont="1" applyFill="1" applyBorder="1" applyAlignment="1" applyProtection="1">
      <alignment vertical="center"/>
      <protection locked="0"/>
    </xf>
    <xf numFmtId="3" fontId="2" fillId="0" borderId="26" xfId="1" applyNumberFormat="1" applyFont="1" applyFill="1" applyBorder="1" applyAlignment="1" applyProtection="1">
      <alignment vertical="center"/>
      <protection locked="0"/>
    </xf>
    <xf numFmtId="3" fontId="2" fillId="0" borderId="39" xfId="1" applyNumberFormat="1" applyFont="1" applyFill="1" applyBorder="1" applyAlignment="1" applyProtection="1">
      <alignment vertical="center"/>
      <protection locked="0"/>
    </xf>
    <xf numFmtId="3" fontId="2" fillId="0" borderId="27" xfId="1" applyNumberFormat="1" applyFont="1" applyFill="1" applyBorder="1" applyAlignment="1" applyProtection="1">
      <alignment vertical="center"/>
      <protection locked="0"/>
    </xf>
    <xf numFmtId="3" fontId="2" fillId="0" borderId="44" xfId="1" applyNumberFormat="1" applyFont="1" applyFill="1" applyBorder="1" applyAlignment="1" applyProtection="1">
      <alignment vertical="center"/>
      <protection locked="0"/>
    </xf>
    <xf numFmtId="3" fontId="2" fillId="0" borderId="30" xfId="1" applyNumberFormat="1" applyFont="1" applyFill="1" applyBorder="1" applyAlignment="1" applyProtection="1">
      <alignment vertical="center"/>
      <protection locked="0"/>
    </xf>
    <xf numFmtId="3" fontId="5" fillId="0" borderId="56" xfId="1" applyNumberFormat="1" applyFont="1" applyFill="1" applyBorder="1" applyAlignment="1" applyProtection="1">
      <alignment vertical="center"/>
      <protection locked="0"/>
    </xf>
    <xf numFmtId="0" fontId="2" fillId="0" borderId="1" xfId="1" applyFont="1" applyFill="1" applyBorder="1" applyAlignment="1" applyProtection="1">
      <alignment vertical="center"/>
    </xf>
    <xf numFmtId="49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1" applyFont="1" applyFill="1" applyBorder="1" applyAlignment="1" applyProtection="1">
      <alignment horizontal="center" vertical="center" textRotation="90"/>
    </xf>
    <xf numFmtId="0" fontId="5" fillId="0" borderId="1" xfId="1" applyFont="1" applyFill="1" applyBorder="1" applyAlignment="1" applyProtection="1">
      <alignment horizontal="left" vertical="center"/>
    </xf>
    <xf numFmtId="0" fontId="8" fillId="0" borderId="1" xfId="1" applyFont="1" applyFill="1" applyBorder="1" applyAlignment="1" applyProtection="1">
      <alignment vertical="center"/>
    </xf>
    <xf numFmtId="3" fontId="5" fillId="0" borderId="24" xfId="1" applyNumberFormat="1" applyFont="1" applyFill="1" applyBorder="1" applyAlignment="1" applyProtection="1">
      <alignment horizontal="right" vertical="center"/>
      <protection locked="0"/>
    </xf>
    <xf numFmtId="3" fontId="2" fillId="0" borderId="22" xfId="1" applyNumberFormat="1" applyFont="1" applyFill="1" applyBorder="1" applyAlignment="1" applyProtection="1">
      <alignment horizontal="right" vertical="center"/>
      <protection locked="0"/>
    </xf>
    <xf numFmtId="3" fontId="2" fillId="0" borderId="26" xfId="1" applyNumberFormat="1" applyFont="1" applyFill="1" applyBorder="1" applyAlignment="1" applyProtection="1">
      <alignment horizontal="right" vertical="center"/>
      <protection locked="0"/>
    </xf>
    <xf numFmtId="3" fontId="2" fillId="0" borderId="19" xfId="1" applyNumberFormat="1" applyFont="1" applyFill="1" applyBorder="1" applyAlignment="1" applyProtection="1">
      <alignment horizontal="center" vertical="center"/>
      <protection locked="0"/>
    </xf>
    <xf numFmtId="3" fontId="2" fillId="0" borderId="27" xfId="1" applyNumberFormat="1" applyFont="1" applyFill="1" applyBorder="1" applyAlignment="1" applyProtection="1">
      <alignment horizontal="center" vertical="center"/>
      <protection locked="0"/>
    </xf>
    <xf numFmtId="3" fontId="2" fillId="0" borderId="16" xfId="1" applyNumberFormat="1" applyFont="1" applyFill="1" applyBorder="1" applyAlignment="1" applyProtection="1">
      <alignment horizontal="center" vertical="center"/>
      <protection locked="0"/>
    </xf>
    <xf numFmtId="3" fontId="2" fillId="0" borderId="26" xfId="1" applyNumberFormat="1" applyFont="1" applyFill="1" applyBorder="1" applyAlignment="1" applyProtection="1">
      <alignment horizontal="center" vertical="center"/>
      <protection locked="0"/>
    </xf>
    <xf numFmtId="3" fontId="2" fillId="0" borderId="30" xfId="1" applyNumberFormat="1" applyFont="1" applyFill="1" applyBorder="1" applyAlignment="1" applyProtection="1">
      <alignment horizontal="center" vertical="center"/>
      <protection locked="0"/>
    </xf>
    <xf numFmtId="3" fontId="2" fillId="0" borderId="27" xfId="1" applyNumberFormat="1" applyFont="1" applyFill="1" applyBorder="1" applyAlignment="1" applyProtection="1">
      <alignment horizontal="right" vertical="center"/>
      <protection locked="0"/>
    </xf>
    <xf numFmtId="3" fontId="5" fillId="0" borderId="16" xfId="1" applyNumberFormat="1" applyFont="1" applyBorder="1" applyAlignment="1" applyProtection="1">
      <alignment vertical="center"/>
      <protection locked="0"/>
    </xf>
    <xf numFmtId="3" fontId="5" fillId="0" borderId="24" xfId="1" applyNumberFormat="1" applyFont="1" applyFill="1" applyBorder="1" applyAlignment="1" applyProtection="1">
      <alignment vertical="center"/>
      <protection locked="0"/>
    </xf>
    <xf numFmtId="3" fontId="5" fillId="0" borderId="42" xfId="1" applyNumberFormat="1" applyFont="1" applyFill="1" applyBorder="1" applyAlignment="1" applyProtection="1">
      <alignment vertical="center"/>
      <protection locked="0"/>
    </xf>
    <xf numFmtId="3" fontId="5" fillId="0" borderId="16" xfId="1" applyNumberFormat="1" applyFont="1" applyFill="1" applyBorder="1" applyAlignment="1" applyProtection="1">
      <alignment vertical="center"/>
      <protection locked="0"/>
    </xf>
    <xf numFmtId="3" fontId="5" fillId="3" borderId="32" xfId="1" applyNumberFormat="1" applyFont="1" applyFill="1" applyBorder="1" applyAlignment="1" applyProtection="1">
      <alignment vertical="center"/>
      <protection locked="0"/>
    </xf>
    <xf numFmtId="3" fontId="2" fillId="0" borderId="32" xfId="1" applyNumberFormat="1" applyFont="1" applyFill="1" applyBorder="1" applyAlignment="1" applyProtection="1">
      <alignment vertical="center"/>
      <protection locked="0"/>
    </xf>
    <xf numFmtId="3" fontId="2" fillId="0" borderId="36" xfId="1" applyNumberFormat="1" applyFont="1" applyFill="1" applyBorder="1" applyAlignment="1" applyProtection="1">
      <alignment vertical="center"/>
      <protection locked="0"/>
    </xf>
    <xf numFmtId="3" fontId="5" fillId="0" borderId="36" xfId="1" applyNumberFormat="1" applyFont="1" applyFill="1" applyBorder="1" applyAlignment="1" applyProtection="1">
      <alignment vertical="center"/>
      <protection locked="0"/>
    </xf>
    <xf numFmtId="3" fontId="5" fillId="3" borderId="36" xfId="1" applyNumberFormat="1" applyFont="1" applyFill="1" applyBorder="1" applyAlignment="1" applyProtection="1">
      <alignment vertical="center"/>
      <protection locked="0"/>
    </xf>
    <xf numFmtId="3" fontId="2" fillId="0" borderId="24" xfId="1" applyNumberFormat="1" applyFont="1" applyFill="1" applyBorder="1" applyAlignment="1" applyProtection="1">
      <alignment vertical="center"/>
      <protection locked="0"/>
    </xf>
    <xf numFmtId="3" fontId="5" fillId="0" borderId="27" xfId="1" applyNumberFormat="1" applyFont="1" applyFill="1" applyBorder="1" applyAlignment="1" applyProtection="1">
      <alignment vertical="center"/>
      <protection locked="0"/>
    </xf>
    <xf numFmtId="3" fontId="2" fillId="0" borderId="62" xfId="1" applyNumberFormat="1" applyFont="1" applyFill="1" applyBorder="1" applyAlignment="1" applyProtection="1">
      <alignment horizontal="center" vertical="center"/>
      <protection locked="0"/>
    </xf>
    <xf numFmtId="3" fontId="2" fillId="0" borderId="20" xfId="1" applyNumberFormat="1" applyFont="1" applyFill="1" applyBorder="1" applyAlignment="1" applyProtection="1">
      <alignment horizontal="center" vertical="center"/>
      <protection locked="0"/>
    </xf>
    <xf numFmtId="3" fontId="2" fillId="0" borderId="64" xfId="1" applyNumberFormat="1" applyFont="1" applyFill="1" applyBorder="1" applyAlignment="1" applyProtection="1">
      <alignment horizontal="center" vertical="center"/>
      <protection locked="0"/>
    </xf>
    <xf numFmtId="3" fontId="2" fillId="0" borderId="5" xfId="1" applyNumberFormat="1" applyFont="1" applyFill="1" applyBorder="1" applyAlignment="1" applyProtection="1">
      <alignment horizontal="center" vertical="center"/>
      <protection locked="0"/>
    </xf>
    <xf numFmtId="3" fontId="2" fillId="0" borderId="35" xfId="1" applyNumberFormat="1" applyFont="1" applyFill="1" applyBorder="1" applyAlignment="1" applyProtection="1">
      <alignment horizontal="center" vertical="center"/>
      <protection locked="0"/>
    </xf>
    <xf numFmtId="3" fontId="2" fillId="0" borderId="31" xfId="1" applyNumberFormat="1" applyFont="1" applyFill="1" applyBorder="1" applyAlignment="1" applyProtection="1">
      <alignment horizontal="center" vertical="center"/>
      <protection locked="0"/>
    </xf>
    <xf numFmtId="3" fontId="2" fillId="0" borderId="100" xfId="1" applyNumberFormat="1" applyFont="1" applyFill="1" applyBorder="1" applyAlignment="1" applyProtection="1">
      <alignment horizontal="center" vertical="center"/>
      <protection locked="0"/>
    </xf>
    <xf numFmtId="3" fontId="2" fillId="0" borderId="41" xfId="1" applyNumberFormat="1" applyFont="1" applyFill="1" applyBorder="1" applyAlignment="1" applyProtection="1">
      <alignment horizontal="center" vertical="center"/>
      <protection locked="0"/>
    </xf>
    <xf numFmtId="3" fontId="2" fillId="0" borderId="48" xfId="1" applyNumberFormat="1" applyFont="1" applyFill="1" applyBorder="1" applyAlignment="1" applyProtection="1">
      <alignment horizontal="right" vertical="center"/>
    </xf>
    <xf numFmtId="3" fontId="2" fillId="0" borderId="47" xfId="1" applyNumberFormat="1" applyFont="1" applyFill="1" applyBorder="1" applyAlignment="1" applyProtection="1">
      <alignment horizontal="right" vertical="center"/>
    </xf>
    <xf numFmtId="3" fontId="2" fillId="0" borderId="74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horizontal="right" vertical="center"/>
    </xf>
    <xf numFmtId="3" fontId="2" fillId="0" borderId="46" xfId="1" applyNumberFormat="1" applyFont="1" applyFill="1" applyBorder="1" applyAlignment="1" applyProtection="1">
      <alignment vertical="center"/>
    </xf>
    <xf numFmtId="3" fontId="2" fillId="0" borderId="34" xfId="1" applyNumberFormat="1" applyFont="1" applyFill="1" applyBorder="1" applyAlignment="1" applyProtection="1">
      <alignment vertical="center"/>
    </xf>
    <xf numFmtId="3" fontId="2" fillId="0" borderId="45" xfId="1" applyNumberFormat="1" applyFont="1" applyFill="1" applyBorder="1" applyAlignment="1" applyProtection="1">
      <alignment horizontal="right" vertical="center"/>
    </xf>
    <xf numFmtId="3" fontId="2" fillId="0" borderId="69" xfId="1" applyNumberFormat="1" applyFont="1" applyFill="1" applyBorder="1" applyAlignment="1" applyProtection="1">
      <alignment vertical="center"/>
    </xf>
    <xf numFmtId="0" fontId="5" fillId="0" borderId="27" xfId="1" applyFont="1" applyFill="1" applyBorder="1" applyAlignment="1" applyProtection="1">
      <alignment horizontal="left" vertical="center" wrapText="1"/>
      <protection locked="0"/>
    </xf>
    <xf numFmtId="3" fontId="2" fillId="0" borderId="39" xfId="1" applyNumberFormat="1" applyFont="1" applyFill="1" applyBorder="1" applyAlignment="1" applyProtection="1">
      <alignment vertical="center" wrapText="1"/>
      <protection locked="0"/>
    </xf>
    <xf numFmtId="3" fontId="2" fillId="0" borderId="26" xfId="1" applyNumberFormat="1" applyFont="1" applyFill="1" applyBorder="1" applyAlignment="1" applyProtection="1">
      <alignment vertical="center" wrapText="1"/>
      <protection locked="0"/>
    </xf>
    <xf numFmtId="0" fontId="2" fillId="0" borderId="26" xfId="0" applyFont="1" applyBorder="1" applyAlignment="1" applyProtection="1">
      <alignment wrapText="1"/>
      <protection locked="0"/>
    </xf>
    <xf numFmtId="3" fontId="2" fillId="0" borderId="27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3" fontId="2" fillId="0" borderId="69" xfId="1" applyNumberFormat="1" applyFont="1" applyFill="1" applyBorder="1" applyAlignment="1" applyProtection="1">
      <alignment vertical="center"/>
      <protection locked="0"/>
    </xf>
    <xf numFmtId="3" fontId="2" fillId="0" borderId="51" xfId="1" applyNumberFormat="1" applyFont="1" applyFill="1" applyBorder="1" applyAlignment="1" applyProtection="1">
      <alignment vertical="center"/>
      <protection locked="0"/>
    </xf>
    <xf numFmtId="3" fontId="2" fillId="0" borderId="72" xfId="1" applyNumberFormat="1" applyFont="1" applyFill="1" applyBorder="1" applyAlignment="1" applyProtection="1">
      <alignment vertical="center"/>
      <protection locked="0"/>
    </xf>
    <xf numFmtId="3" fontId="5" fillId="0" borderId="45" xfId="1" applyNumberFormat="1" applyFont="1" applyBorder="1" applyAlignment="1" applyProtection="1">
      <alignment vertical="center"/>
      <protection locked="0"/>
    </xf>
    <xf numFmtId="3" fontId="2" fillId="0" borderId="45" xfId="1" applyNumberFormat="1" applyFont="1" applyFill="1" applyBorder="1" applyAlignment="1" applyProtection="1">
      <alignment vertical="center"/>
      <protection locked="0"/>
    </xf>
    <xf numFmtId="3" fontId="2" fillId="0" borderId="6" xfId="1" applyNumberFormat="1" applyFont="1" applyFill="1" applyBorder="1" applyAlignment="1" applyProtection="1">
      <alignment vertical="center"/>
      <protection locked="0"/>
    </xf>
    <xf numFmtId="3" fontId="5" fillId="0" borderId="24" xfId="1" applyNumberFormat="1" applyFont="1" applyFill="1" applyBorder="1" applyAlignment="1" applyProtection="1">
      <alignment horizontal="right" vertical="center"/>
    </xf>
    <xf numFmtId="3" fontId="2" fillId="0" borderId="19" xfId="1" applyNumberFormat="1" applyFont="1" applyFill="1" applyBorder="1" applyAlignment="1" applyProtection="1">
      <alignment vertical="center"/>
    </xf>
    <xf numFmtId="3" fontId="2" fillId="0" borderId="27" xfId="1" applyNumberFormat="1" applyFont="1" applyFill="1" applyBorder="1" applyAlignment="1" applyProtection="1">
      <alignment horizontal="right" vertical="center"/>
    </xf>
    <xf numFmtId="3" fontId="2" fillId="0" borderId="27" xfId="1" applyNumberFormat="1" applyFont="1" applyFill="1" applyBorder="1" applyAlignment="1" applyProtection="1">
      <alignment horizontal="center" vertical="center"/>
    </xf>
    <xf numFmtId="3" fontId="2" fillId="0" borderId="39" xfId="1" applyNumberFormat="1" applyFont="1" applyFill="1" applyBorder="1" applyAlignment="1" applyProtection="1">
      <alignment horizontal="center" vertical="center"/>
    </xf>
    <xf numFmtId="3" fontId="5" fillId="0" borderId="16" xfId="1" applyNumberFormat="1" applyFont="1" applyBorder="1" applyAlignment="1" applyProtection="1">
      <alignment vertical="center"/>
    </xf>
    <xf numFmtId="3" fontId="5" fillId="0" borderId="24" xfId="1" applyNumberFormat="1" applyFont="1" applyFill="1" applyBorder="1" applyAlignment="1" applyProtection="1">
      <alignment vertical="center"/>
    </xf>
    <xf numFmtId="3" fontId="5" fillId="0" borderId="42" xfId="1" applyNumberFormat="1" applyFont="1" applyFill="1" applyBorder="1" applyAlignment="1" applyProtection="1">
      <alignment vertical="center"/>
    </xf>
    <xf numFmtId="3" fontId="5" fillId="0" borderId="16" xfId="1" applyNumberFormat="1" applyFont="1" applyFill="1" applyBorder="1" applyAlignment="1" applyProtection="1">
      <alignment vertical="center"/>
    </xf>
    <xf numFmtId="3" fontId="5" fillId="3" borderId="32" xfId="1" applyNumberFormat="1" applyFont="1" applyFill="1" applyBorder="1" applyAlignment="1" applyProtection="1">
      <alignment vertical="center"/>
    </xf>
    <xf numFmtId="3" fontId="2" fillId="0" borderId="27" xfId="1" applyNumberFormat="1" applyFont="1" applyFill="1" applyBorder="1" applyAlignment="1" applyProtection="1">
      <alignment vertical="center"/>
    </xf>
    <xf numFmtId="3" fontId="2" fillId="0" borderId="39" xfId="1" applyNumberFormat="1" applyFont="1" applyFill="1" applyBorder="1" applyAlignment="1" applyProtection="1">
      <alignment vertical="center"/>
    </xf>
    <xf numFmtId="3" fontId="2" fillId="0" borderId="16" xfId="1" applyNumberFormat="1" applyFont="1" applyFill="1" applyBorder="1" applyAlignment="1" applyProtection="1">
      <alignment vertical="center"/>
    </xf>
    <xf numFmtId="3" fontId="2" fillId="0" borderId="26" xfId="1" applyNumberFormat="1" applyFont="1" applyFill="1" applyBorder="1" applyAlignment="1" applyProtection="1">
      <alignment vertical="center"/>
    </xf>
    <xf numFmtId="3" fontId="2" fillId="0" borderId="24" xfId="1" applyNumberFormat="1" applyFont="1" applyFill="1" applyBorder="1" applyAlignment="1" applyProtection="1">
      <alignment vertical="center"/>
    </xf>
    <xf numFmtId="3" fontId="5" fillId="0" borderId="56" xfId="1" applyNumberFormat="1" applyFont="1" applyFill="1" applyBorder="1" applyAlignment="1" applyProtection="1">
      <alignment vertical="center"/>
    </xf>
    <xf numFmtId="3" fontId="5" fillId="0" borderId="27" xfId="1" applyNumberFormat="1" applyFont="1" applyFill="1" applyBorder="1" applyAlignment="1" applyProtection="1">
      <alignment vertical="center"/>
    </xf>
    <xf numFmtId="49" fontId="2" fillId="0" borderId="4" xfId="1" applyNumberFormat="1" applyFont="1" applyFill="1" applyBorder="1" applyAlignment="1" applyProtection="1">
      <alignment horizontal="center" vertical="center" wrapText="1"/>
    </xf>
    <xf numFmtId="1" fontId="7" fillId="0" borderId="106" xfId="1" applyNumberFormat="1" applyFont="1" applyFill="1" applyBorder="1" applyAlignment="1" applyProtection="1">
      <alignment horizontal="center" vertical="center"/>
    </xf>
    <xf numFmtId="0" fontId="5" fillId="0" borderId="18" xfId="1" applyFont="1" applyFill="1" applyBorder="1" applyAlignment="1" applyProtection="1">
      <alignment vertical="center"/>
      <protection locked="0"/>
    </xf>
    <xf numFmtId="3" fontId="5" fillId="0" borderId="107" xfId="1" applyNumberFormat="1" applyFont="1" applyFill="1" applyBorder="1" applyAlignment="1" applyProtection="1">
      <alignment horizontal="right" vertical="center"/>
      <protection locked="0"/>
    </xf>
    <xf numFmtId="3" fontId="2" fillId="0" borderId="91" xfId="1" applyNumberFormat="1" applyFont="1" applyFill="1" applyBorder="1" applyAlignment="1" applyProtection="1">
      <alignment horizontal="center" vertical="center"/>
    </xf>
    <xf numFmtId="3" fontId="2" fillId="0" borderId="105" xfId="1" applyNumberFormat="1" applyFont="1" applyFill="1" applyBorder="1" applyAlignment="1" applyProtection="1">
      <alignment horizontal="center" vertical="center"/>
      <protection locked="0"/>
    </xf>
    <xf numFmtId="3" fontId="2" fillId="0" borderId="29" xfId="1" applyNumberFormat="1" applyFont="1" applyFill="1" applyBorder="1" applyAlignment="1" applyProtection="1">
      <alignment horizontal="left" vertical="center" wrapText="1"/>
      <protection locked="0"/>
    </xf>
    <xf numFmtId="3" fontId="5" fillId="0" borderId="93" xfId="1" applyNumberFormat="1" applyFont="1" applyBorder="1" applyAlignment="1" applyProtection="1">
      <alignment vertical="center"/>
      <protection locked="0"/>
    </xf>
    <xf numFmtId="3" fontId="2" fillId="0" borderId="108" xfId="1" applyNumberFormat="1" applyFont="1" applyFill="1" applyBorder="1" applyAlignment="1" applyProtection="1">
      <alignment horizontal="right" vertical="center"/>
      <protection locked="0"/>
    </xf>
    <xf numFmtId="3" fontId="5" fillId="0" borderId="18" xfId="1" applyNumberFormat="1" applyFont="1" applyBorder="1" applyAlignment="1" applyProtection="1">
      <alignment vertical="center"/>
      <protection locked="0"/>
    </xf>
    <xf numFmtId="3" fontId="5" fillId="0" borderId="107" xfId="1" applyNumberFormat="1" applyFont="1" applyFill="1" applyBorder="1" applyAlignment="1" applyProtection="1">
      <alignment vertical="center"/>
      <protection locked="0"/>
    </xf>
    <xf numFmtId="3" fontId="5" fillId="0" borderId="109" xfId="1" applyNumberFormat="1" applyFont="1" applyFill="1" applyBorder="1" applyAlignment="1" applyProtection="1">
      <alignment vertical="center"/>
      <protection locked="0"/>
    </xf>
    <xf numFmtId="3" fontId="5" fillId="0" borderId="18" xfId="1" applyNumberFormat="1" applyFont="1" applyFill="1" applyBorder="1" applyAlignment="1" applyProtection="1">
      <alignment vertical="center"/>
      <protection locked="0"/>
    </xf>
    <xf numFmtId="3" fontId="5" fillId="3" borderId="110" xfId="1" applyNumberFormat="1" applyFont="1" applyFill="1" applyBorder="1" applyAlignment="1" applyProtection="1">
      <alignment vertical="center"/>
      <protection locked="0"/>
    </xf>
    <xf numFmtId="3" fontId="2" fillId="0" borderId="110" xfId="1" applyNumberFormat="1" applyFont="1" applyFill="1" applyBorder="1" applyAlignment="1" applyProtection="1">
      <alignment vertical="center"/>
      <protection locked="0"/>
    </xf>
    <xf numFmtId="3" fontId="2" fillId="0" borderId="108" xfId="1" applyNumberFormat="1" applyFont="1" applyFill="1" applyBorder="1" applyAlignment="1" applyProtection="1">
      <alignment vertical="center" wrapText="1"/>
      <protection locked="0"/>
    </xf>
    <xf numFmtId="3" fontId="2" fillId="0" borderId="12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vertical="center"/>
      <protection locked="0"/>
    </xf>
    <xf numFmtId="3" fontId="2" fillId="0" borderId="8" xfId="1" applyNumberFormat="1" applyFont="1" applyFill="1" applyBorder="1" applyAlignment="1" applyProtection="1">
      <alignment vertical="center" wrapText="1"/>
      <protection locked="0"/>
    </xf>
    <xf numFmtId="3" fontId="2" fillId="0" borderId="29" xfId="1" applyNumberFormat="1" applyFont="1" applyFill="1" applyBorder="1" applyAlignment="1" applyProtection="1">
      <alignment vertical="center"/>
      <protection locked="0"/>
    </xf>
    <xf numFmtId="3" fontId="5" fillId="0" borderId="12" xfId="1" applyNumberFormat="1" applyFont="1" applyFill="1" applyBorder="1" applyAlignment="1" applyProtection="1">
      <alignment vertical="center"/>
      <protection locked="0"/>
    </xf>
    <xf numFmtId="3" fontId="2" fillId="0" borderId="111" xfId="1" applyNumberFormat="1" applyFont="1" applyFill="1" applyBorder="1" applyAlignment="1" applyProtection="1">
      <alignment vertical="center"/>
      <protection locked="0"/>
    </xf>
    <xf numFmtId="0" fontId="2" fillId="0" borderId="8" xfId="0" applyFont="1" applyBorder="1" applyAlignment="1" applyProtection="1">
      <alignment wrapText="1"/>
      <protection locked="0"/>
    </xf>
    <xf numFmtId="3" fontId="2" fillId="0" borderId="107" xfId="1" applyNumberFormat="1" applyFont="1" applyFill="1" applyBorder="1" applyAlignment="1" applyProtection="1">
      <alignment vertical="center"/>
      <protection locked="0"/>
    </xf>
    <xf numFmtId="3" fontId="5" fillId="0" borderId="112" xfId="1" applyNumberFormat="1" applyFont="1" applyFill="1" applyBorder="1" applyAlignment="1" applyProtection="1">
      <alignment vertical="center"/>
      <protection locked="0"/>
    </xf>
    <xf numFmtId="3" fontId="5" fillId="0" borderId="29" xfId="1" applyNumberFormat="1" applyFont="1" applyFill="1" applyBorder="1" applyAlignment="1" applyProtection="1">
      <alignment vertical="center"/>
      <protection locked="0"/>
    </xf>
    <xf numFmtId="3" fontId="5" fillId="0" borderId="79" xfId="1" applyNumberFormat="1" applyFont="1" applyFill="1" applyBorder="1" applyAlignment="1" applyProtection="1">
      <alignment vertical="center"/>
    </xf>
    <xf numFmtId="0" fontId="2" fillId="0" borderId="16" xfId="1" applyFont="1" applyFill="1" applyBorder="1" applyAlignment="1" applyProtection="1">
      <alignment horizontal="center" vertical="center" wrapText="1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49" fontId="2" fillId="0" borderId="113" xfId="1" applyNumberFormat="1" applyFont="1" applyFill="1" applyBorder="1" applyAlignment="1" applyProtection="1">
      <alignment horizontal="center" vertical="center" wrapText="1"/>
    </xf>
    <xf numFmtId="3" fontId="5" fillId="0" borderId="107" xfId="1" applyNumberFormat="1" applyFont="1" applyFill="1" applyBorder="1" applyAlignment="1" applyProtection="1">
      <alignment horizontal="right" vertical="center"/>
    </xf>
    <xf numFmtId="3" fontId="2" fillId="0" borderId="62" xfId="1" applyNumberFormat="1" applyFont="1" applyFill="1" applyBorder="1" applyAlignment="1" applyProtection="1">
      <alignment horizontal="right" vertical="center"/>
    </xf>
    <xf numFmtId="3" fontId="2" fillId="0" borderId="45" xfId="1" applyNumberFormat="1" applyFont="1" applyFill="1" applyBorder="1" applyAlignment="1" applyProtection="1">
      <alignment horizontal="right" vertical="center"/>
      <protection locked="0"/>
    </xf>
    <xf numFmtId="3" fontId="2" fillId="0" borderId="48" xfId="1" applyNumberFormat="1" applyFont="1" applyFill="1" applyBorder="1" applyAlignment="1" applyProtection="1">
      <alignment horizontal="right" vertical="center"/>
      <protection locked="0"/>
    </xf>
    <xf numFmtId="3" fontId="2" fillId="0" borderId="64" xfId="1" applyNumberFormat="1" applyFont="1" applyFill="1" applyBorder="1" applyAlignment="1" applyProtection="1">
      <alignment horizontal="right" vertical="center"/>
    </xf>
    <xf numFmtId="3" fontId="2" fillId="0" borderId="19" xfId="1" applyNumberFormat="1" applyFont="1" applyFill="1" applyBorder="1" applyAlignment="1" applyProtection="1">
      <alignment vertical="center"/>
      <protection locked="0"/>
    </xf>
    <xf numFmtId="3" fontId="2" fillId="0" borderId="19" xfId="1" applyNumberFormat="1" applyFont="1" applyFill="1" applyBorder="1" applyAlignment="1" applyProtection="1">
      <alignment horizontal="center" vertical="center"/>
    </xf>
    <xf numFmtId="3" fontId="2" fillId="0" borderId="105" xfId="1" applyNumberFormat="1" applyFont="1" applyFill="1" applyBorder="1" applyAlignment="1" applyProtection="1">
      <alignment horizontal="center" vertical="center"/>
    </xf>
    <xf numFmtId="3" fontId="2" fillId="0" borderId="35" xfId="1" applyNumberFormat="1" applyFont="1" applyFill="1" applyBorder="1" applyAlignment="1" applyProtection="1">
      <alignment vertical="center"/>
    </xf>
    <xf numFmtId="3" fontId="2" fillId="0" borderId="37" xfId="1" applyNumberFormat="1" applyFont="1" applyFill="1" applyBorder="1" applyAlignment="1" applyProtection="1">
      <alignment horizontal="right" vertical="center"/>
    </xf>
    <xf numFmtId="3" fontId="2" fillId="0" borderId="35" xfId="1" applyNumberFormat="1" applyFont="1" applyFill="1" applyBorder="1" applyAlignment="1" applyProtection="1">
      <alignment horizontal="right" vertical="center"/>
    </xf>
    <xf numFmtId="3" fontId="2" fillId="0" borderId="40" xfId="1" applyNumberFormat="1" applyFont="1" applyFill="1" applyBorder="1" applyAlignment="1" applyProtection="1">
      <alignment horizontal="right" vertical="center"/>
    </xf>
    <xf numFmtId="3" fontId="2" fillId="0" borderId="72" xfId="1" applyNumberFormat="1" applyFont="1" applyFill="1" applyBorder="1" applyAlignment="1" applyProtection="1">
      <alignment horizontal="right" vertical="center"/>
      <protection locked="0"/>
    </xf>
    <xf numFmtId="3" fontId="2" fillId="0" borderId="76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horizontal="right" vertical="center"/>
    </xf>
    <xf numFmtId="3" fontId="2" fillId="0" borderId="108" xfId="1" applyNumberFormat="1" applyFont="1" applyFill="1" applyBorder="1" applyAlignment="1" applyProtection="1">
      <alignment horizontal="right" vertical="center"/>
    </xf>
    <xf numFmtId="3" fontId="5" fillId="0" borderId="18" xfId="1" applyNumberFormat="1" applyFont="1" applyBorder="1" applyAlignment="1" applyProtection="1">
      <alignment vertical="center"/>
    </xf>
    <xf numFmtId="3" fontId="5" fillId="0" borderId="107" xfId="1" applyNumberFormat="1" applyFont="1" applyFill="1" applyBorder="1" applyAlignment="1" applyProtection="1">
      <alignment vertical="center"/>
    </xf>
    <xf numFmtId="3" fontId="5" fillId="0" borderId="109" xfId="1" applyNumberFormat="1" applyFont="1" applyFill="1" applyBorder="1" applyAlignment="1" applyProtection="1">
      <alignment vertical="center"/>
    </xf>
    <xf numFmtId="3" fontId="5" fillId="0" borderId="18" xfId="1" applyNumberFormat="1" applyFont="1" applyFill="1" applyBorder="1" applyAlignment="1" applyProtection="1">
      <alignment vertical="center"/>
    </xf>
    <xf numFmtId="3" fontId="2" fillId="0" borderId="48" xfId="1" applyNumberFormat="1" applyFont="1" applyFill="1" applyBorder="1" applyAlignment="1" applyProtection="1">
      <alignment vertical="center"/>
      <protection locked="0"/>
    </xf>
    <xf numFmtId="3" fontId="2" fillId="0" borderId="47" xfId="1" applyNumberFormat="1" applyFont="1" applyFill="1" applyBorder="1" applyAlignment="1" applyProtection="1">
      <alignment vertical="center"/>
      <protection locked="0"/>
    </xf>
    <xf numFmtId="3" fontId="2" fillId="0" borderId="76" xfId="1" applyNumberFormat="1" applyFont="1" applyFill="1" applyBorder="1" applyAlignment="1" applyProtection="1">
      <alignment vertical="center"/>
      <protection locked="0"/>
    </xf>
    <xf numFmtId="3" fontId="5" fillId="3" borderId="110" xfId="1" applyNumberFormat="1" applyFont="1" applyFill="1" applyBorder="1" applyAlignment="1" applyProtection="1">
      <alignment vertical="center"/>
    </xf>
    <xf numFmtId="3" fontId="2" fillId="0" borderId="12" xfId="1" applyNumberFormat="1" applyFont="1" applyFill="1" applyBorder="1" applyAlignment="1" applyProtection="1">
      <alignment vertical="center"/>
    </xf>
    <xf numFmtId="3" fontId="2" fillId="0" borderId="8" xfId="1" applyNumberFormat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vertical="center"/>
      <protection locked="0"/>
    </xf>
    <xf numFmtId="3" fontId="2" fillId="0" borderId="59" xfId="1" applyNumberFormat="1" applyFont="1" applyFill="1" applyBorder="1" applyAlignment="1" applyProtection="1">
      <alignment vertical="center"/>
    </xf>
    <xf numFmtId="3" fontId="2" fillId="0" borderId="68" xfId="1" applyNumberFormat="1" applyFont="1" applyFill="1" applyBorder="1" applyAlignment="1" applyProtection="1">
      <alignment vertical="center"/>
      <protection locked="0"/>
    </xf>
    <xf numFmtId="3" fontId="2" fillId="0" borderId="46" xfId="1" applyNumberFormat="1" applyFont="1" applyFill="1" applyBorder="1" applyAlignment="1" applyProtection="1">
      <alignment vertical="center"/>
      <protection locked="0"/>
    </xf>
    <xf numFmtId="3" fontId="5" fillId="3" borderId="79" xfId="1" applyNumberFormat="1" applyFont="1" applyFill="1" applyBorder="1" applyAlignment="1" applyProtection="1">
      <alignment vertical="center"/>
    </xf>
    <xf numFmtId="3" fontId="2" fillId="0" borderId="71" xfId="1" applyNumberFormat="1" applyFont="1" applyFill="1" applyBorder="1" applyAlignment="1" applyProtection="1">
      <alignment vertical="center"/>
      <protection locked="0"/>
    </xf>
    <xf numFmtId="3" fontId="2" fillId="0" borderId="34" xfId="1" applyNumberFormat="1" applyFont="1" applyFill="1" applyBorder="1" applyAlignment="1" applyProtection="1">
      <alignment vertical="center"/>
      <protection locked="0"/>
    </xf>
    <xf numFmtId="3" fontId="2" fillId="0" borderId="107" xfId="1" applyNumberFormat="1" applyFont="1" applyFill="1" applyBorder="1" applyAlignment="1" applyProtection="1">
      <alignment vertical="center"/>
    </xf>
    <xf numFmtId="3" fontId="5" fillId="0" borderId="58" xfId="1" applyNumberFormat="1" applyFont="1" applyFill="1" applyBorder="1" applyAlignment="1" applyProtection="1">
      <alignment vertical="center"/>
      <protection locked="0"/>
    </xf>
    <xf numFmtId="3" fontId="5" fillId="0" borderId="53" xfId="1" applyNumberFormat="1" applyFont="1" applyFill="1" applyBorder="1" applyAlignment="1" applyProtection="1">
      <alignment vertical="center"/>
      <protection locked="0"/>
    </xf>
    <xf numFmtId="3" fontId="2" fillId="0" borderId="115" xfId="1" applyNumberFormat="1" applyFont="1" applyFill="1" applyBorder="1" applyAlignment="1" applyProtection="1">
      <alignment horizontal="right" vertical="center"/>
    </xf>
    <xf numFmtId="3" fontId="2" fillId="0" borderId="22" xfId="1" applyNumberFormat="1" applyFont="1" applyFill="1" applyBorder="1" applyAlignment="1" applyProtection="1">
      <alignment horizontal="right" vertical="center"/>
    </xf>
    <xf numFmtId="3" fontId="2" fillId="0" borderId="0" xfId="1" applyNumberFormat="1" applyFont="1" applyFill="1" applyBorder="1" applyAlignment="1" applyProtection="1">
      <alignment horizontal="right" vertical="center"/>
      <protection locked="0"/>
    </xf>
    <xf numFmtId="3" fontId="2" fillId="0" borderId="6" xfId="1" applyNumberFormat="1" applyFont="1" applyFill="1" applyBorder="1" applyAlignment="1" applyProtection="1">
      <alignment horizontal="right" vertical="center"/>
      <protection locked="0"/>
    </xf>
    <xf numFmtId="3" fontId="2" fillId="0" borderId="47" xfId="1" applyNumberFormat="1" applyFont="1" applyFill="1" applyBorder="1" applyAlignment="1" applyProtection="1">
      <alignment horizontal="right" vertical="center"/>
      <protection locked="0"/>
    </xf>
    <xf numFmtId="3" fontId="2" fillId="0" borderId="7" xfId="1" applyNumberFormat="1" applyFont="1" applyFill="1" applyBorder="1" applyAlignment="1" applyProtection="1">
      <alignment horizontal="right" vertical="center"/>
      <protection locked="0"/>
    </xf>
    <xf numFmtId="3" fontId="2" fillId="0" borderId="26" xfId="1" applyNumberFormat="1" applyFont="1" applyFill="1" applyBorder="1" applyAlignment="1" applyProtection="1">
      <alignment horizontal="right" vertical="center"/>
    </xf>
    <xf numFmtId="3" fontId="2" fillId="0" borderId="105" xfId="1" applyNumberFormat="1" applyFont="1" applyFill="1" applyBorder="1" applyAlignment="1" applyProtection="1">
      <alignment vertical="center"/>
      <protection locked="0"/>
    </xf>
    <xf numFmtId="3" fontId="2" fillId="0" borderId="49" xfId="1" applyNumberFormat="1" applyFont="1" applyFill="1" applyBorder="1" applyAlignment="1" applyProtection="1">
      <alignment horizontal="right" vertical="center"/>
      <protection locked="0"/>
    </xf>
    <xf numFmtId="3" fontId="2" fillId="0" borderId="16" xfId="1" applyNumberFormat="1" applyFont="1" applyFill="1" applyBorder="1" applyAlignment="1" applyProtection="1">
      <alignment horizontal="center" vertical="center"/>
    </xf>
    <xf numFmtId="3" fontId="2" fillId="0" borderId="26" xfId="1" applyNumberFormat="1" applyFont="1" applyFill="1" applyBorder="1" applyAlignment="1" applyProtection="1">
      <alignment horizontal="center" vertical="center"/>
    </xf>
    <xf numFmtId="3" fontId="2" fillId="0" borderId="30" xfId="1" applyNumberFormat="1" applyFont="1" applyFill="1" applyBorder="1" applyAlignment="1" applyProtection="1">
      <alignment horizontal="center" vertical="center"/>
    </xf>
    <xf numFmtId="3" fontId="2" fillId="0" borderId="51" xfId="1" applyNumberFormat="1" applyFont="1" applyFill="1" applyBorder="1" applyAlignment="1" applyProtection="1">
      <alignment horizontal="right" vertical="center"/>
      <protection locked="0"/>
    </xf>
    <xf numFmtId="3" fontId="2" fillId="0" borderId="116" xfId="1" applyNumberFormat="1" applyFont="1" applyFill="1" applyBorder="1" applyAlignment="1" applyProtection="1">
      <alignment horizontal="right" vertical="center"/>
    </xf>
    <xf numFmtId="3" fontId="2" fillId="0" borderId="0" xfId="1" applyNumberFormat="1" applyFont="1" applyFill="1" applyBorder="1" applyAlignment="1" applyProtection="1">
      <alignment vertical="center"/>
      <protection locked="0"/>
    </xf>
    <xf numFmtId="3" fontId="2" fillId="0" borderId="11" xfId="1" applyNumberFormat="1" applyFont="1" applyFill="1" applyBorder="1" applyAlignment="1" applyProtection="1">
      <alignment horizontal="center" vertical="center"/>
    </xf>
    <xf numFmtId="3" fontId="2" fillId="0" borderId="117" xfId="1" applyNumberFormat="1" applyFont="1" applyFill="1" applyBorder="1" applyAlignment="1" applyProtection="1">
      <alignment horizontal="center" vertical="center"/>
    </xf>
    <xf numFmtId="3" fontId="2" fillId="0" borderId="108" xfId="1" applyNumberFormat="1" applyFont="1" applyFill="1" applyBorder="1" applyAlignment="1" applyProtection="1">
      <alignment horizontal="center" vertical="center"/>
    </xf>
    <xf numFmtId="3" fontId="2" fillId="0" borderId="29" xfId="1" applyNumberFormat="1" applyFont="1" applyFill="1" applyBorder="1" applyAlignment="1" applyProtection="1">
      <alignment vertical="center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</xf>
    <xf numFmtId="3" fontId="2" fillId="0" borderId="7" xfId="1" applyNumberFormat="1" applyFont="1" applyFill="1" applyBorder="1" applyAlignment="1" applyProtection="1">
      <alignment vertical="center"/>
      <protection locked="0"/>
    </xf>
    <xf numFmtId="3" fontId="2" fillId="0" borderId="7" xfId="1" applyNumberFormat="1" applyFont="1" applyFill="1" applyBorder="1" applyAlignment="1" applyProtection="1">
      <alignment vertical="center"/>
    </xf>
    <xf numFmtId="3" fontId="2" fillId="0" borderId="108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vertical="center"/>
    </xf>
    <xf numFmtId="3" fontId="2" fillId="0" borderId="0" xfId="1" applyNumberFormat="1" applyFont="1" applyFill="1" applyBorder="1" applyAlignment="1" applyProtection="1">
      <alignment vertical="center"/>
    </xf>
    <xf numFmtId="3" fontId="2" fillId="0" borderId="36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</xf>
    <xf numFmtId="3" fontId="2" fillId="0" borderId="117" xfId="1" applyNumberFormat="1" applyFont="1" applyFill="1" applyBorder="1" applyAlignment="1" applyProtection="1">
      <alignment vertical="center"/>
      <protection locked="0"/>
    </xf>
    <xf numFmtId="3" fontId="2" fillId="0" borderId="10" xfId="1" applyNumberFormat="1" applyFont="1" applyFill="1" applyBorder="1" applyAlignment="1" applyProtection="1">
      <alignment vertical="center"/>
      <protection locked="0"/>
    </xf>
    <xf numFmtId="3" fontId="2" fillId="0" borderId="30" xfId="1" applyNumberFormat="1" applyFont="1" applyFill="1" applyBorder="1" applyAlignment="1" applyProtection="1">
      <alignment vertical="center"/>
    </xf>
    <xf numFmtId="3" fontId="2" fillId="0" borderId="44" xfId="1" applyNumberFormat="1" applyFont="1" applyFill="1" applyBorder="1" applyAlignment="1" applyProtection="1">
      <alignment vertical="center"/>
    </xf>
    <xf numFmtId="3" fontId="2" fillId="0" borderId="118" xfId="1" applyNumberFormat="1" applyFont="1" applyFill="1" applyBorder="1" applyAlignment="1" applyProtection="1">
      <alignment vertical="center"/>
      <protection locked="0"/>
    </xf>
    <xf numFmtId="3" fontId="2" fillId="0" borderId="116" xfId="1" applyNumberFormat="1" applyFont="1" applyFill="1" applyBorder="1" applyAlignment="1" applyProtection="1">
      <alignment vertical="center"/>
    </xf>
    <xf numFmtId="1" fontId="5" fillId="3" borderId="27" xfId="1" applyNumberFormat="1" applyFont="1" applyFill="1" applyBorder="1" applyAlignment="1" applyProtection="1">
      <alignment horizontal="left" vertical="center" wrapText="1"/>
    </xf>
    <xf numFmtId="3" fontId="5" fillId="3" borderId="10" xfId="1" applyNumberFormat="1" applyFont="1" applyFill="1" applyBorder="1" applyAlignment="1" applyProtection="1">
      <alignment vertical="center"/>
    </xf>
    <xf numFmtId="3" fontId="5" fillId="0" borderId="36" xfId="1" applyNumberFormat="1" applyFont="1" applyFill="1" applyBorder="1" applyAlignment="1" applyProtection="1">
      <alignment vertical="center"/>
    </xf>
    <xf numFmtId="3" fontId="2" fillId="0" borderId="18" xfId="1" applyNumberFormat="1" applyFont="1" applyFill="1" applyBorder="1" applyAlignment="1" applyProtection="1">
      <alignment vertical="center"/>
      <protection locked="0"/>
    </xf>
    <xf numFmtId="3" fontId="5" fillId="3" borderId="116" xfId="1" applyNumberFormat="1" applyFont="1" applyFill="1" applyBorder="1" applyAlignment="1" applyProtection="1">
      <alignment vertical="center"/>
    </xf>
    <xf numFmtId="3" fontId="5" fillId="3" borderId="36" xfId="1" applyNumberFormat="1" applyFont="1" applyFill="1" applyBorder="1" applyAlignment="1" applyProtection="1">
      <alignment vertical="center"/>
    </xf>
    <xf numFmtId="3" fontId="2" fillId="0" borderId="11" xfId="1" applyNumberFormat="1" applyFont="1" applyFill="1" applyBorder="1" applyAlignment="1" applyProtection="1">
      <alignment vertical="center"/>
    </xf>
    <xf numFmtId="3" fontId="2" fillId="0" borderId="15" xfId="1" applyNumberFormat="1" applyFont="1" applyFill="1" applyBorder="1" applyAlignment="1" applyProtection="1">
      <alignment vertical="center"/>
      <protection locked="0"/>
    </xf>
    <xf numFmtId="3" fontId="5" fillId="0" borderId="119" xfId="1" applyNumberFormat="1" applyFont="1" applyFill="1" applyBorder="1" applyAlignment="1" applyProtection="1">
      <alignment vertical="center"/>
    </xf>
    <xf numFmtId="3" fontId="5" fillId="0" borderId="10" xfId="1" applyNumberFormat="1" applyFont="1" applyFill="1" applyBorder="1" applyAlignment="1" applyProtection="1">
      <alignment vertical="center"/>
    </xf>
    <xf numFmtId="3" fontId="5" fillId="0" borderId="120" xfId="1" applyNumberFormat="1" applyFont="1" applyFill="1" applyBorder="1" applyAlignment="1" applyProtection="1">
      <alignment vertical="center"/>
    </xf>
    <xf numFmtId="3" fontId="5" fillId="0" borderId="119" xfId="1" applyNumberFormat="1" applyFont="1" applyFill="1" applyBorder="1" applyAlignment="1" applyProtection="1">
      <alignment vertical="center"/>
      <protection locked="0"/>
    </xf>
    <xf numFmtId="3" fontId="5" fillId="0" borderId="51" xfId="1" applyNumberFormat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/>
      <protection locked="0"/>
    </xf>
    <xf numFmtId="3" fontId="2" fillId="0" borderId="35" xfId="1" applyNumberFormat="1" applyFont="1" applyFill="1" applyBorder="1" applyAlignment="1" applyProtection="1">
      <alignment horizontal="right" vertical="center"/>
      <protection locked="0"/>
    </xf>
    <xf numFmtId="3" fontId="2" fillId="0" borderId="3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72" xfId="1" applyNumberFormat="1" applyFont="1" applyFill="1" applyBorder="1" applyAlignment="1" applyProtection="1">
      <alignment horizontal="center" vertical="center"/>
      <protection locked="0"/>
    </xf>
    <xf numFmtId="3" fontId="2" fillId="0" borderId="16" xfId="1" applyNumberFormat="1" applyFont="1" applyFill="1" applyBorder="1" applyAlignment="1" applyProtection="1">
      <alignment vertical="center" wrapText="1"/>
      <protection locked="0"/>
    </xf>
    <xf numFmtId="3" fontId="8" fillId="0" borderId="5" xfId="1" applyNumberFormat="1" applyFont="1" applyFill="1" applyBorder="1" applyAlignment="1" applyProtection="1">
      <alignment vertical="center"/>
      <protection locked="0"/>
    </xf>
    <xf numFmtId="49" fontId="2" fillId="2" borderId="1" xfId="1" applyNumberFormat="1" applyFont="1" applyFill="1" applyBorder="1" applyAlignment="1" applyProtection="1">
      <alignment vertical="top"/>
    </xf>
    <xf numFmtId="49" fontId="2" fillId="2" borderId="0" xfId="1" applyNumberFormat="1" applyFont="1" applyFill="1" applyBorder="1" applyAlignment="1" applyProtection="1">
      <alignment vertical="top"/>
    </xf>
    <xf numFmtId="3" fontId="2" fillId="0" borderId="19" xfId="1" applyNumberFormat="1" applyFont="1" applyFill="1" applyBorder="1" applyAlignment="1" applyProtection="1">
      <alignment horizontal="center" vertical="center" wrapText="1"/>
      <protection locked="0"/>
    </xf>
    <xf numFmtId="49" fontId="2" fillId="0" borderId="26" xfId="1" applyNumberFormat="1" applyFont="1" applyFill="1" applyBorder="1" applyAlignment="1" applyProtection="1">
      <alignment vertical="center" wrapText="1"/>
      <protection locked="0"/>
    </xf>
    <xf numFmtId="3" fontId="10" fillId="0" borderId="26" xfId="1" applyNumberFormat="1" applyFont="1" applyFill="1" applyBorder="1" applyAlignment="1" applyProtection="1">
      <alignment vertical="center" wrapText="1"/>
      <protection locked="0"/>
    </xf>
    <xf numFmtId="3" fontId="4" fillId="0" borderId="26" xfId="1" applyNumberFormat="1" applyFont="1" applyFill="1" applyBorder="1" applyAlignment="1" applyProtection="1">
      <alignment vertical="center" wrapText="1"/>
      <protection locked="0"/>
    </xf>
    <xf numFmtId="3" fontId="10" fillId="0" borderId="26" xfId="1" applyNumberFormat="1" applyFont="1" applyFill="1" applyBorder="1" applyAlignment="1" applyProtection="1">
      <alignment vertical="center"/>
      <protection locked="0"/>
    </xf>
    <xf numFmtId="3" fontId="10" fillId="0" borderId="16" xfId="1" applyNumberFormat="1" applyFont="1" applyFill="1" applyBorder="1" applyAlignment="1" applyProtection="1">
      <alignment vertical="center"/>
      <protection locked="0"/>
    </xf>
    <xf numFmtId="3" fontId="10" fillId="0" borderId="27" xfId="1" applyNumberFormat="1" applyFont="1" applyFill="1" applyBorder="1" applyAlignment="1" applyProtection="1">
      <alignment vertical="center"/>
      <protection locked="0"/>
    </xf>
    <xf numFmtId="49" fontId="10" fillId="4" borderId="121" xfId="0" applyNumberFormat="1" applyFont="1" applyFill="1" applyBorder="1" applyAlignment="1" applyProtection="1">
      <alignment horizontal="left" wrapText="1"/>
      <protection locked="0"/>
    </xf>
    <xf numFmtId="3" fontId="10" fillId="0" borderId="39" xfId="1" applyNumberFormat="1" applyFont="1" applyFill="1" applyBorder="1" applyAlignment="1" applyProtection="1">
      <alignment vertical="center"/>
      <protection locked="0"/>
    </xf>
    <xf numFmtId="3" fontId="10" fillId="0" borderId="16" xfId="1" applyNumberFormat="1" applyFont="1" applyFill="1" applyBorder="1" applyAlignment="1" applyProtection="1">
      <alignment vertical="center" wrapText="1"/>
      <protection locked="0"/>
    </xf>
    <xf numFmtId="3" fontId="8" fillId="0" borderId="41" xfId="1" applyNumberFormat="1" applyFont="1" applyFill="1" applyBorder="1" applyAlignment="1" applyProtection="1">
      <alignment vertical="center"/>
      <protection locked="0"/>
    </xf>
    <xf numFmtId="3" fontId="10" fillId="0" borderId="32" xfId="1" applyNumberFormat="1" applyFont="1" applyFill="1" applyBorder="1" applyAlignment="1" applyProtection="1">
      <alignment vertical="center"/>
      <protection locked="0"/>
    </xf>
    <xf numFmtId="3" fontId="10" fillId="0" borderId="30" xfId="1" applyNumberFormat="1" applyFont="1" applyFill="1" applyBorder="1" applyAlignment="1" applyProtection="1">
      <alignment vertical="center"/>
      <protection locked="0"/>
    </xf>
    <xf numFmtId="3" fontId="10" fillId="0" borderId="16" xfId="1" applyNumberFormat="1" applyFont="1" applyFill="1" applyBorder="1" applyAlignment="1" applyProtection="1">
      <alignment horizontal="right" vertical="center"/>
      <protection locked="0"/>
    </xf>
    <xf numFmtId="3" fontId="11" fillId="3" borderId="32" xfId="1" applyNumberFormat="1" applyFont="1" applyFill="1" applyBorder="1" applyAlignment="1" applyProtection="1">
      <alignment vertical="center"/>
      <protection locked="0"/>
    </xf>
    <xf numFmtId="3" fontId="10" fillId="0" borderId="44" xfId="1" applyNumberFormat="1" applyFont="1" applyFill="1" applyBorder="1" applyAlignment="1" applyProtection="1">
      <alignment vertical="center"/>
      <protection locked="0"/>
    </xf>
    <xf numFmtId="3" fontId="11" fillId="0" borderId="36" xfId="1" applyNumberFormat="1" applyFont="1" applyFill="1" applyBorder="1" applyAlignment="1" applyProtection="1">
      <alignment vertical="center"/>
      <protection locked="0"/>
    </xf>
    <xf numFmtId="3" fontId="10" fillId="0" borderId="36" xfId="1" applyNumberFormat="1" applyFont="1" applyFill="1" applyBorder="1" applyAlignment="1" applyProtection="1">
      <alignment vertical="center"/>
      <protection locked="0"/>
    </xf>
    <xf numFmtId="3" fontId="11" fillId="3" borderId="36" xfId="1" applyNumberFormat="1" applyFont="1" applyFill="1" applyBorder="1" applyAlignment="1" applyProtection="1">
      <alignment vertical="center"/>
      <protection locked="0"/>
    </xf>
    <xf numFmtId="0" fontId="2" fillId="0" borderId="0" xfId="1" applyFont="1"/>
    <xf numFmtId="0" fontId="2" fillId="0" borderId="0" xfId="2" applyFont="1" applyAlignment="1">
      <alignment horizontal="right"/>
    </xf>
    <xf numFmtId="0" fontId="8" fillId="0" borderId="0" xfId="1" applyFont="1" applyAlignment="1">
      <alignment vertical="center"/>
    </xf>
    <xf numFmtId="0" fontId="12" fillId="0" borderId="0" xfId="1" applyFont="1" applyAlignment="1">
      <alignment horizontal="center"/>
    </xf>
    <xf numFmtId="0" fontId="13" fillId="0" borderId="0" xfId="1" applyFont="1" applyAlignment="1"/>
    <xf numFmtId="0" fontId="2" fillId="0" borderId="72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 wrapText="1"/>
    </xf>
    <xf numFmtId="3" fontId="5" fillId="0" borderId="41" xfId="0" applyNumberFormat="1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1" xfId="1" applyFont="1" applyFill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3" fontId="5" fillId="0" borderId="5" xfId="1" applyNumberFormat="1" applyFont="1" applyBorder="1" applyAlignment="1">
      <alignment horizontal="center" vertical="center" wrapText="1"/>
    </xf>
    <xf numFmtId="3" fontId="2" fillId="0" borderId="5" xfId="1" applyNumberFormat="1" applyFont="1" applyBorder="1" applyAlignment="1">
      <alignment vertical="center" wrapText="1"/>
    </xf>
    <xf numFmtId="3" fontId="5" fillId="0" borderId="5" xfId="1" applyNumberFormat="1" applyFont="1" applyBorder="1" applyAlignment="1">
      <alignment vertical="center" wrapText="1"/>
    </xf>
    <xf numFmtId="3" fontId="2" fillId="0" borderId="5" xfId="1" applyNumberFormat="1" applyFont="1" applyBorder="1" applyAlignment="1" applyProtection="1">
      <alignment vertical="center" wrapText="1"/>
      <protection locked="0"/>
    </xf>
    <xf numFmtId="0" fontId="2" fillId="0" borderId="5" xfId="1" applyFont="1" applyFill="1" applyBorder="1" applyAlignment="1" applyProtection="1">
      <alignment horizontal="center" vertical="center" wrapText="1"/>
      <protection locked="0"/>
    </xf>
    <xf numFmtId="3" fontId="5" fillId="0" borderId="5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5" xfId="1" applyNumberFormat="1" applyFont="1" applyFill="1" applyBorder="1" applyAlignment="1" applyProtection="1">
      <alignment vertical="center" wrapText="1"/>
      <protection locked="0"/>
    </xf>
    <xf numFmtId="3" fontId="5" fillId="0" borderId="5" xfId="1" applyNumberFormat="1" applyFont="1" applyFill="1" applyBorder="1" applyAlignment="1" applyProtection="1">
      <alignment vertical="center" wrapText="1"/>
      <protection locked="0"/>
    </xf>
    <xf numFmtId="0" fontId="2" fillId="0" borderId="5" xfId="1" applyFont="1" applyFill="1" applyBorder="1" applyAlignment="1">
      <alignment horizontal="center" vertical="center" wrapText="1"/>
    </xf>
    <xf numFmtId="3" fontId="2" fillId="0" borderId="17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Fill="1"/>
    <xf numFmtId="0" fontId="2" fillId="0" borderId="0" xfId="1" applyFont="1" applyBorder="1" applyAlignment="1">
      <alignment vertical="center" wrapText="1"/>
    </xf>
    <xf numFmtId="0" fontId="2" fillId="0" borderId="0" xfId="1" applyFont="1" applyAlignment="1">
      <alignment wrapText="1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12" fillId="0" borderId="0" xfId="1" applyFont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vertical="center" wrapText="1"/>
    </xf>
    <xf numFmtId="0" fontId="2" fillId="0" borderId="5" xfId="1" applyFont="1" applyFill="1" applyBorder="1" applyAlignment="1">
      <alignment horizontal="center" vertical="center"/>
    </xf>
    <xf numFmtId="1" fontId="5" fillId="0" borderId="5" xfId="1" applyNumberFormat="1" applyFont="1" applyFill="1" applyBorder="1" applyAlignment="1" applyProtection="1">
      <alignment horizontal="center" vertical="center" wrapText="1"/>
      <protection locked="0"/>
    </xf>
    <xf numFmtId="3" fontId="6" fillId="0" borderId="5" xfId="1" applyNumberFormat="1" applyFont="1" applyFill="1" applyBorder="1" applyAlignment="1" applyProtection="1">
      <alignment vertical="center" wrapText="1"/>
      <protection locked="0"/>
    </xf>
    <xf numFmtId="0" fontId="2" fillId="0" borderId="0" xfId="1" applyFont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 applyProtection="1">
      <alignment horizontal="left" vertical="center" wrapText="1"/>
      <protection locked="0"/>
    </xf>
    <xf numFmtId="0" fontId="2" fillId="0" borderId="0" xfId="1" applyFont="1" applyFill="1" applyBorder="1" applyAlignment="1">
      <alignment vertical="center" wrapText="1"/>
    </xf>
    <xf numFmtId="0" fontId="2" fillId="0" borderId="0" xfId="1" applyFont="1" applyFill="1" applyAlignment="1">
      <alignment horizontal="left" vertical="center"/>
    </xf>
    <xf numFmtId="0" fontId="2" fillId="0" borderId="5" xfId="1" applyFont="1" applyBorder="1" applyAlignment="1" applyProtection="1">
      <alignment horizontal="center" vertical="center" wrapText="1"/>
      <protection locked="0"/>
    </xf>
    <xf numFmtId="3" fontId="2" fillId="0" borderId="20" xfId="1" applyNumberFormat="1" applyFont="1" applyFill="1" applyBorder="1" applyAlignment="1" applyProtection="1">
      <alignment vertical="center" wrapText="1"/>
      <protection locked="0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2" fillId="0" borderId="0" xfId="1" applyNumberFormat="1" applyFont="1" applyBorder="1" applyAlignment="1" applyProtection="1">
      <alignment vertical="center" wrapText="1"/>
      <protection locked="0"/>
    </xf>
    <xf numFmtId="3" fontId="2" fillId="0" borderId="0" xfId="1" applyNumberFormat="1" applyFont="1" applyBorder="1" applyAlignment="1" applyProtection="1">
      <alignment vertical="center" wrapText="1"/>
      <protection locked="0"/>
    </xf>
    <xf numFmtId="3" fontId="2" fillId="0" borderId="0" xfId="1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5" fillId="0" borderId="5" xfId="1" applyNumberFormat="1" applyFont="1" applyBorder="1" applyAlignment="1" applyProtection="1">
      <alignment horizontal="center" vertical="center" wrapText="1"/>
      <protection locked="0"/>
    </xf>
    <xf numFmtId="0" fontId="2" fillId="0" borderId="118" xfId="1" applyFont="1" applyBorder="1" applyAlignment="1" applyProtection="1">
      <alignment horizontal="center" vertical="center" wrapText="1"/>
      <protection locked="0"/>
    </xf>
    <xf numFmtId="0" fontId="2" fillId="0" borderId="118" xfId="1" applyFont="1" applyBorder="1" applyAlignment="1" applyProtection="1">
      <alignment horizontal="left" vertical="center" wrapText="1"/>
      <protection locked="0"/>
    </xf>
    <xf numFmtId="3" fontId="2" fillId="0" borderId="118" xfId="1" applyNumberFormat="1" applyFont="1" applyBorder="1" applyAlignment="1" applyProtection="1">
      <alignment vertical="center" wrapText="1"/>
      <protection locked="0"/>
    </xf>
    <xf numFmtId="3" fontId="2" fillId="0" borderId="118" xfId="1" applyNumberFormat="1" applyFont="1" applyFill="1" applyBorder="1" applyAlignment="1" applyProtection="1">
      <alignment vertical="center" wrapText="1"/>
      <protection locked="0"/>
    </xf>
    <xf numFmtId="0" fontId="2" fillId="0" borderId="5" xfId="1" applyFont="1" applyBorder="1" applyAlignment="1" applyProtection="1">
      <alignment horizontal="center" vertical="center" wrapText="1"/>
      <protection locked="0"/>
    </xf>
    <xf numFmtId="0" fontId="5" fillId="0" borderId="5" xfId="1" applyFont="1" applyBorder="1" applyAlignment="1">
      <alignment horizontal="center" vertical="center"/>
    </xf>
    <xf numFmtId="3" fontId="14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0" xfId="1" applyNumberFormat="1" applyFont="1" applyAlignment="1">
      <alignment vertical="center"/>
    </xf>
    <xf numFmtId="0" fontId="2" fillId="0" borderId="5" xfId="1" applyFont="1" applyBorder="1" applyAlignment="1" applyProtection="1">
      <alignment horizontal="center" vertical="center"/>
      <protection locked="0"/>
    </xf>
    <xf numFmtId="3" fontId="8" fillId="0" borderId="5" xfId="1" applyNumberFormat="1" applyFont="1" applyFill="1" applyBorder="1" applyAlignment="1" applyProtection="1">
      <alignment vertical="center" wrapText="1"/>
      <protection locked="0"/>
    </xf>
    <xf numFmtId="0" fontId="2" fillId="0" borderId="5" xfId="1" applyFont="1" applyFill="1" applyBorder="1" applyAlignment="1" applyProtection="1">
      <alignment horizontal="left" vertical="center" wrapText="1"/>
      <protection locked="0"/>
    </xf>
    <xf numFmtId="1" fontId="5" fillId="0" borderId="5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5" xfId="0" applyNumberFormat="1" applyFont="1" applyFill="1" applyBorder="1" applyAlignment="1" applyProtection="1">
      <alignment vertical="center" wrapText="1"/>
      <protection locked="0"/>
    </xf>
    <xf numFmtId="3" fontId="8" fillId="0" borderId="5" xfId="0" applyNumberFormat="1" applyFont="1" applyFill="1" applyBorder="1" applyAlignment="1" applyProtection="1">
      <alignment vertical="center" wrapText="1"/>
      <protection locked="0"/>
    </xf>
    <xf numFmtId="3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1" fontId="5" fillId="0" borderId="5" xfId="0" applyNumberFormat="1" applyFont="1" applyBorder="1" applyAlignment="1" applyProtection="1">
      <alignment horizontal="center" vertical="center" wrapText="1"/>
      <protection locked="0"/>
    </xf>
    <xf numFmtId="3" fontId="2" fillId="0" borderId="5" xfId="0" applyNumberFormat="1" applyFont="1" applyBorder="1" applyAlignment="1" applyProtection="1">
      <alignment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1" fontId="2" fillId="0" borderId="0" xfId="0" applyNumberFormat="1" applyFont="1" applyBorder="1" applyAlignment="1" applyProtection="1">
      <alignment vertical="center" wrapText="1"/>
      <protection locked="0"/>
    </xf>
    <xf numFmtId="3" fontId="2" fillId="0" borderId="0" xfId="0" applyNumberFormat="1" applyFont="1" applyBorder="1" applyAlignment="1" applyProtection="1">
      <alignment vertical="center" wrapText="1"/>
      <protection locked="0"/>
    </xf>
    <xf numFmtId="3" fontId="2" fillId="0" borderId="0" xfId="0" applyNumberFormat="1" applyFont="1" applyFill="1" applyBorder="1" applyAlignment="1" applyProtection="1">
      <alignment vertical="center" wrapText="1"/>
      <protection locked="0"/>
    </xf>
    <xf numFmtId="0" fontId="5" fillId="0" borderId="117" xfId="1" applyFont="1" applyBorder="1" applyAlignment="1">
      <alignment horizontal="left" vertical="center"/>
    </xf>
    <xf numFmtId="3" fontId="15" fillId="0" borderId="117" xfId="1" applyNumberFormat="1" applyFont="1" applyBorder="1" applyAlignment="1" applyProtection="1">
      <alignment vertical="center" wrapText="1"/>
      <protection locked="0"/>
    </xf>
    <xf numFmtId="3" fontId="15" fillId="0" borderId="117" xfId="1" applyNumberFormat="1" applyFont="1" applyFill="1" applyBorder="1" applyAlignment="1" applyProtection="1">
      <alignment vertical="center" wrapText="1"/>
      <protection locked="0"/>
    </xf>
    <xf numFmtId="3" fontId="5" fillId="0" borderId="5" xfId="1" applyNumberFormat="1" applyFont="1" applyFill="1" applyBorder="1" applyAlignment="1">
      <alignment horizontal="center" vertical="center" wrapText="1"/>
    </xf>
    <xf numFmtId="3" fontId="9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1" applyFont="1" applyFill="1" applyBorder="1" applyAlignment="1" applyProtection="1">
      <alignment horizontal="center" vertical="center"/>
      <protection locked="0"/>
    </xf>
    <xf numFmtId="0" fontId="2" fillId="0" borderId="118" xfId="1" applyFont="1" applyBorder="1" applyAlignment="1">
      <alignment horizontal="center" vertical="center" wrapText="1"/>
    </xf>
    <xf numFmtId="0" fontId="2" fillId="0" borderId="118" xfId="1" applyFont="1" applyBorder="1" applyAlignment="1">
      <alignment vertical="center" wrapText="1"/>
    </xf>
    <xf numFmtId="3" fontId="2" fillId="0" borderId="118" xfId="1" applyNumberFormat="1" applyFont="1" applyBorder="1" applyAlignment="1">
      <alignment vertical="center" wrapText="1"/>
    </xf>
    <xf numFmtId="3" fontId="2" fillId="0" borderId="118" xfId="1" applyNumberFormat="1" applyFont="1" applyFill="1" applyBorder="1" applyAlignment="1">
      <alignment vertical="center" wrapText="1"/>
    </xf>
    <xf numFmtId="3" fontId="2" fillId="0" borderId="118" xfId="1" applyNumberFormat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vertical="center"/>
    </xf>
    <xf numFmtId="0" fontId="2" fillId="0" borderId="118" xfId="1" applyFont="1" applyFill="1" applyBorder="1" applyAlignment="1">
      <alignment vertical="center" wrapText="1"/>
    </xf>
    <xf numFmtId="0" fontId="2" fillId="0" borderId="0" xfId="1" applyFont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5" fillId="0" borderId="117" xfId="1" applyFont="1" applyFill="1" applyBorder="1" applyAlignment="1">
      <alignment horizontal="left" vertical="center"/>
    </xf>
    <xf numFmtId="3" fontId="6" fillId="0" borderId="17" xfId="1" applyNumberFormat="1" applyFont="1" applyFill="1" applyBorder="1" applyAlignment="1" applyProtection="1">
      <alignment vertical="center" wrapText="1"/>
      <protection locked="0"/>
    </xf>
    <xf numFmtId="3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3" fontId="5" fillId="0" borderId="5" xfId="0" applyNumberFormat="1" applyFont="1" applyFill="1" applyBorder="1" applyAlignment="1" applyProtection="1">
      <alignment vertical="center" wrapText="1"/>
      <protection locked="0"/>
    </xf>
    <xf numFmtId="0" fontId="2" fillId="0" borderId="118" xfId="0" applyFont="1" applyBorder="1" applyAlignment="1" applyProtection="1">
      <alignment horizontal="center" vertical="center" wrapText="1"/>
      <protection locked="0"/>
    </xf>
    <xf numFmtId="0" fontId="2" fillId="0" borderId="118" xfId="0" applyFont="1" applyBorder="1" applyAlignment="1" applyProtection="1">
      <alignment horizontal="left" vertical="center" wrapText="1"/>
      <protection locked="0"/>
    </xf>
    <xf numFmtId="1" fontId="2" fillId="0" borderId="118" xfId="0" applyNumberFormat="1" applyFont="1" applyBorder="1" applyAlignment="1" applyProtection="1">
      <alignment vertical="center" wrapText="1"/>
      <protection locked="0"/>
    </xf>
    <xf numFmtId="3" fontId="2" fillId="0" borderId="118" xfId="0" applyNumberFormat="1" applyFont="1" applyBorder="1" applyAlignment="1" applyProtection="1">
      <alignment vertical="center" wrapText="1"/>
      <protection locked="0"/>
    </xf>
    <xf numFmtId="3" fontId="2" fillId="0" borderId="118" xfId="0" applyNumberFormat="1" applyFont="1" applyFill="1" applyBorder="1" applyAlignment="1" applyProtection="1">
      <alignment vertical="center" wrapText="1"/>
      <protection locked="0"/>
    </xf>
    <xf numFmtId="1" fontId="2" fillId="0" borderId="0" xfId="1" applyNumberFormat="1" applyFont="1" applyFill="1" applyBorder="1" applyAlignment="1" applyProtection="1">
      <alignment vertical="center" wrapText="1"/>
      <protection locked="0"/>
    </xf>
    <xf numFmtId="3" fontId="2" fillId="0" borderId="5" xfId="1" applyNumberFormat="1" applyFont="1" applyFill="1" applyBorder="1" applyAlignment="1">
      <alignment vertical="center" wrapText="1"/>
    </xf>
    <xf numFmtId="3" fontId="2" fillId="0" borderId="5" xfId="1" applyNumberFormat="1" applyFont="1" applyFill="1" applyBorder="1" applyAlignment="1">
      <alignment horizontal="center" vertical="center" wrapText="1"/>
    </xf>
    <xf numFmtId="3" fontId="2" fillId="0" borderId="17" xfId="1" applyNumberFormat="1" applyFont="1" applyFill="1" applyBorder="1" applyAlignment="1">
      <alignment vertical="center" wrapText="1"/>
    </xf>
    <xf numFmtId="3" fontId="2" fillId="0" borderId="17" xfId="1" applyNumberFormat="1" applyFont="1" applyBorder="1" applyAlignment="1">
      <alignment vertical="center" wrapText="1"/>
    </xf>
    <xf numFmtId="3" fontId="2" fillId="0" borderId="17" xfId="1" applyNumberFormat="1" applyFont="1" applyFill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3" fontId="6" fillId="0" borderId="5" xfId="1" applyNumberFormat="1" applyFont="1" applyBorder="1" applyAlignment="1">
      <alignment vertical="center" wrapText="1"/>
    </xf>
    <xf numFmtId="0" fontId="2" fillId="0" borderId="0" xfId="1" applyFont="1" applyBorder="1" applyAlignment="1">
      <alignment vertical="center"/>
    </xf>
    <xf numFmtId="1" fontId="5" fillId="0" borderId="41" xfId="0" applyNumberFormat="1" applyFont="1" applyBorder="1" applyAlignment="1" applyProtection="1">
      <alignment horizontal="center" vertical="center" wrapText="1"/>
      <protection locked="0"/>
    </xf>
    <xf numFmtId="3" fontId="2" fillId="0" borderId="41" xfId="0" applyNumberFormat="1" applyFont="1" applyBorder="1" applyAlignment="1" applyProtection="1">
      <alignment vertical="center" wrapText="1"/>
      <protection locked="0"/>
    </xf>
    <xf numFmtId="3" fontId="2" fillId="0" borderId="41" xfId="0" applyNumberFormat="1" applyFont="1" applyFill="1" applyBorder="1" applyAlignment="1" applyProtection="1">
      <alignment vertical="center" wrapText="1"/>
      <protection locked="0"/>
    </xf>
    <xf numFmtId="0" fontId="6" fillId="0" borderId="5" xfId="0" applyFont="1" applyFill="1" applyBorder="1" applyAlignment="1" applyProtection="1">
      <alignment horizontal="left" vertical="center" wrapText="1"/>
      <protection locked="0"/>
    </xf>
    <xf numFmtId="1" fontId="2" fillId="0" borderId="118" xfId="1" applyNumberFormat="1" applyFont="1" applyBorder="1" applyAlignment="1" applyProtection="1">
      <alignment vertical="center" wrapText="1"/>
      <protection locked="0"/>
    </xf>
    <xf numFmtId="0" fontId="2" fillId="0" borderId="118" xfId="1" applyFont="1" applyFill="1" applyBorder="1" applyAlignment="1">
      <alignment vertical="center"/>
    </xf>
    <xf numFmtId="0" fontId="16" fillId="0" borderId="0" xfId="1" applyFont="1" applyFill="1" applyBorder="1" applyAlignment="1" applyProtection="1">
      <alignment horizontal="left" vertical="center" wrapText="1"/>
      <protection locked="0"/>
    </xf>
    <xf numFmtId="0" fontId="6" fillId="0" borderId="5" xfId="1" applyFont="1" applyFill="1" applyBorder="1" applyAlignment="1" applyProtection="1">
      <alignment horizontal="left" vertical="center" wrapText="1"/>
      <protection locked="0"/>
    </xf>
    <xf numFmtId="0" fontId="2" fillId="0" borderId="17" xfId="1" applyFont="1" applyBorder="1" applyAlignment="1" applyProtection="1">
      <alignment horizontal="center" vertical="center"/>
      <protection locked="0"/>
    </xf>
    <xf numFmtId="0" fontId="2" fillId="0" borderId="17" xfId="1" applyFont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>
      <alignment horizontal="left" vertical="center" wrapText="1"/>
    </xf>
    <xf numFmtId="0" fontId="2" fillId="0" borderId="118" xfId="1" applyFont="1" applyFill="1" applyBorder="1" applyAlignment="1" applyProtection="1">
      <alignment horizontal="center" vertical="center" wrapText="1"/>
      <protection locked="0"/>
    </xf>
    <xf numFmtId="0" fontId="2" fillId="0" borderId="118" xfId="1" applyFont="1" applyFill="1" applyBorder="1" applyAlignment="1" applyProtection="1">
      <alignment horizontal="left" vertical="center" wrapText="1"/>
      <protection locked="0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horizontal="center" vertical="center" wrapText="1"/>
    </xf>
    <xf numFmtId="3" fontId="2" fillId="0" borderId="0" xfId="1" applyNumberFormat="1" applyFont="1" applyBorder="1" applyAlignment="1">
      <alignment vertical="center" wrapText="1"/>
    </xf>
    <xf numFmtId="3" fontId="2" fillId="0" borderId="0" xfId="1" applyNumberFormat="1" applyFont="1" applyFill="1" applyBorder="1" applyAlignment="1">
      <alignment vertical="center" wrapText="1"/>
    </xf>
    <xf numFmtId="0" fontId="2" fillId="0" borderId="17" xfId="1" applyFont="1" applyBorder="1" applyAlignment="1" applyProtection="1">
      <alignment horizontal="center" vertical="center" wrapText="1"/>
      <protection locked="0"/>
    </xf>
    <xf numFmtId="0" fontId="2" fillId="0" borderId="118" xfId="1" applyFont="1" applyBorder="1" applyAlignment="1">
      <alignment horizontal="center" vertical="center"/>
    </xf>
    <xf numFmtId="0" fontId="2" fillId="0" borderId="118" xfId="1" applyFont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Fill="1"/>
    <xf numFmtId="0" fontId="4" fillId="0" borderId="0" xfId="0" applyFont="1" applyProtection="1">
      <protection locked="0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>
      <protection locked="0"/>
    </xf>
    <xf numFmtId="0" fontId="2" fillId="0" borderId="68" xfId="1" applyFont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 wrapText="1"/>
    </xf>
    <xf numFmtId="3" fontId="5" fillId="0" borderId="5" xfId="1" applyNumberFormat="1" applyFont="1" applyBorder="1" applyAlignment="1" applyProtection="1">
      <alignment horizontal="center" vertical="center" wrapText="1"/>
      <protection locked="0"/>
    </xf>
    <xf numFmtId="3" fontId="2" fillId="0" borderId="5" xfId="1" applyNumberFormat="1" applyFont="1" applyBorder="1" applyAlignment="1" applyProtection="1">
      <alignment horizontal="center" vertical="center" wrapText="1"/>
      <protection locked="0"/>
    </xf>
    <xf numFmtId="3" fontId="5" fillId="0" borderId="5" xfId="1" applyNumberFormat="1" applyFont="1" applyBorder="1" applyAlignment="1" applyProtection="1">
      <alignment vertical="center" wrapText="1"/>
      <protection locked="0"/>
    </xf>
    <xf numFmtId="16" fontId="2" fillId="0" borderId="5" xfId="1" applyNumberFormat="1" applyFont="1" applyBorder="1" applyAlignment="1" applyProtection="1">
      <alignment horizontal="center" vertical="center" wrapText="1"/>
      <protection locked="0"/>
    </xf>
    <xf numFmtId="3" fontId="5" fillId="0" borderId="5" xfId="1" applyNumberFormat="1" applyFont="1" applyBorder="1" applyAlignment="1" applyProtection="1">
      <alignment horizontal="center" vertical="center"/>
      <protection locked="0"/>
    </xf>
    <xf numFmtId="3" fontId="5" fillId="0" borderId="5" xfId="1" applyNumberFormat="1" applyFont="1" applyBorder="1" applyAlignment="1" applyProtection="1">
      <alignment horizontal="right" vertical="center" wrapText="1"/>
      <protection locked="0"/>
    </xf>
    <xf numFmtId="3" fontId="5" fillId="5" borderId="5" xfId="1" applyNumberFormat="1" applyFont="1" applyFill="1" applyBorder="1" applyAlignment="1" applyProtection="1">
      <alignment vertical="center" wrapText="1"/>
      <protection locked="0"/>
    </xf>
    <xf numFmtId="3" fontId="5" fillId="0" borderId="5" xfId="1" applyNumberFormat="1" applyFont="1" applyBorder="1" applyAlignment="1" applyProtection="1">
      <alignment horizontal="right" vertical="center"/>
      <protection locked="0"/>
    </xf>
    <xf numFmtId="3" fontId="5" fillId="0" borderId="5" xfId="1" applyNumberFormat="1" applyFont="1" applyFill="1" applyBorder="1" applyAlignment="1" applyProtection="1">
      <alignment horizontal="right" vertical="center" wrapText="1"/>
      <protection locked="0"/>
    </xf>
    <xf numFmtId="49" fontId="2" fillId="0" borderId="5" xfId="1" applyNumberFormat="1" applyFont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 applyProtection="1">
      <alignment vertical="center" wrapText="1"/>
      <protection locked="0"/>
    </xf>
    <xf numFmtId="3" fontId="2" fillId="0" borderId="0" xfId="1" applyNumberFormat="1" applyFont="1" applyBorder="1" applyAlignment="1" applyProtection="1">
      <alignment horizontal="right" vertical="center" wrapText="1"/>
      <protection locked="0"/>
    </xf>
    <xf numFmtId="0" fontId="2" fillId="0" borderId="0" xfId="1" applyFont="1" applyAlignment="1">
      <alignment vertical="center" wrapText="1"/>
    </xf>
    <xf numFmtId="0" fontId="18" fillId="0" borderId="0" xfId="0" applyFont="1" applyProtection="1">
      <protection locked="0"/>
    </xf>
    <xf numFmtId="0" fontId="18" fillId="0" borderId="0" xfId="0" applyFont="1"/>
    <xf numFmtId="3" fontId="5" fillId="0" borderId="5" xfId="1" applyNumberFormat="1" applyFont="1" applyFill="1" applyBorder="1" applyAlignment="1" applyProtection="1">
      <alignment horizontal="center" vertical="center"/>
      <protection locked="0"/>
    </xf>
    <xf numFmtId="0" fontId="2" fillId="0" borderId="5" xfId="1" applyFont="1" applyBorder="1" applyAlignment="1">
      <alignment horizontal="center" vertical="center"/>
    </xf>
    <xf numFmtId="3" fontId="5" fillId="6" borderId="5" xfId="1" applyNumberFormat="1" applyFont="1" applyFill="1" applyBorder="1" applyAlignment="1" applyProtection="1">
      <alignment vertical="center" wrapText="1"/>
      <protection locked="0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3" fontId="2" fillId="0" borderId="41" xfId="1" applyNumberFormat="1" applyFont="1" applyFill="1" applyBorder="1" applyAlignment="1" applyProtection="1">
      <alignment vertical="center" wrapText="1"/>
      <protection locked="0"/>
    </xf>
    <xf numFmtId="3" fontId="2" fillId="0" borderId="5" xfId="1" applyNumberFormat="1" applyFont="1" applyFill="1" applyBorder="1" applyAlignment="1" applyProtection="1">
      <alignment horizontal="left" vertical="center" wrapText="1"/>
      <protection locked="0"/>
    </xf>
    <xf numFmtId="3" fontId="5" fillId="0" borderId="24" xfId="1" applyNumberFormat="1" applyFont="1" applyFill="1" applyBorder="1" applyAlignment="1" applyProtection="1">
      <alignment horizontal="left" vertical="center"/>
      <protection locked="0"/>
    </xf>
    <xf numFmtId="3" fontId="2" fillId="0" borderId="22" xfId="1" applyNumberFormat="1" applyFont="1" applyFill="1" applyBorder="1" applyAlignment="1" applyProtection="1">
      <alignment horizontal="left" vertical="center"/>
      <protection locked="0"/>
    </xf>
    <xf numFmtId="3" fontId="8" fillId="0" borderId="32" xfId="1" applyNumberFormat="1" applyFont="1" applyFill="1" applyBorder="1" applyAlignment="1" applyProtection="1">
      <alignment horizontal="left" vertical="center" wrapText="1"/>
      <protection locked="0"/>
    </xf>
    <xf numFmtId="3" fontId="2" fillId="0" borderId="74" xfId="1" applyNumberFormat="1" applyFont="1" applyFill="1" applyBorder="1" applyAlignment="1" applyProtection="1">
      <alignment vertical="center"/>
      <protection locked="0"/>
    </xf>
    <xf numFmtId="3" fontId="2" fillId="0" borderId="19" xfId="1" applyNumberFormat="1" applyFont="1" applyFill="1" applyBorder="1" applyAlignment="1" applyProtection="1">
      <alignment horizontal="left" vertical="center"/>
      <protection locked="0"/>
    </xf>
    <xf numFmtId="3" fontId="2" fillId="0" borderId="27" xfId="1" applyNumberFormat="1" applyFont="1" applyFill="1" applyBorder="1" applyAlignment="1" applyProtection="1">
      <alignment horizontal="left" vertical="center"/>
      <protection locked="0"/>
    </xf>
    <xf numFmtId="3" fontId="2" fillId="0" borderId="16" xfId="1" applyNumberFormat="1" applyFont="1" applyFill="1" applyBorder="1" applyAlignment="1" applyProtection="1">
      <alignment horizontal="left" vertical="center"/>
      <protection locked="0"/>
    </xf>
    <xf numFmtId="3" fontId="2" fillId="0" borderId="26" xfId="1" applyNumberFormat="1" applyFont="1" applyFill="1" applyBorder="1" applyAlignment="1" applyProtection="1">
      <alignment horizontal="left" vertical="center"/>
      <protection locked="0"/>
    </xf>
    <xf numFmtId="3" fontId="2" fillId="0" borderId="30" xfId="1" applyNumberFormat="1" applyFont="1" applyFill="1" applyBorder="1" applyAlignment="1" applyProtection="1">
      <alignment horizontal="left" vertical="center"/>
      <protection locked="0"/>
    </xf>
    <xf numFmtId="3" fontId="2" fillId="0" borderId="26" xfId="1" applyNumberFormat="1" applyFont="1" applyFill="1" applyBorder="1" applyAlignment="1" applyProtection="1">
      <alignment horizontal="left" vertical="center" wrapText="1"/>
      <protection locked="0"/>
    </xf>
    <xf numFmtId="3" fontId="2" fillId="0" borderId="79" xfId="1" applyNumberFormat="1" applyFont="1" applyFill="1" applyBorder="1" applyAlignment="1" applyProtection="1">
      <alignment horizontal="center" vertical="center"/>
      <protection locked="0"/>
    </xf>
    <xf numFmtId="3" fontId="2" fillId="0" borderId="66" xfId="1" applyNumberFormat="1" applyFont="1" applyFill="1" applyBorder="1" applyAlignment="1" applyProtection="1">
      <alignment horizontal="center" vertical="center"/>
    </xf>
    <xf numFmtId="3" fontId="2" fillId="0" borderId="39" xfId="1" applyNumberFormat="1" applyFont="1" applyFill="1" applyBorder="1" applyAlignment="1" applyProtection="1">
      <alignment horizontal="left" vertical="center"/>
      <protection locked="0"/>
    </xf>
    <xf numFmtId="3" fontId="2" fillId="0" borderId="41" xfId="1" applyNumberFormat="1" applyFont="1" applyFill="1" applyBorder="1" applyAlignment="1" applyProtection="1">
      <alignment horizontal="right" vertical="center"/>
      <protection locked="0"/>
    </xf>
    <xf numFmtId="3" fontId="5" fillId="0" borderId="16" xfId="1" applyNumberFormat="1" applyFont="1" applyBorder="1" applyAlignment="1" applyProtection="1">
      <alignment horizontal="left" vertical="center"/>
      <protection locked="0"/>
    </xf>
    <xf numFmtId="3" fontId="5" fillId="0" borderId="42" xfId="1" applyNumberFormat="1" applyFont="1" applyFill="1" applyBorder="1" applyAlignment="1" applyProtection="1">
      <alignment horizontal="left" vertical="center"/>
      <protection locked="0"/>
    </xf>
    <xf numFmtId="3" fontId="5" fillId="0" borderId="16" xfId="1" applyNumberFormat="1" applyFont="1" applyFill="1" applyBorder="1" applyAlignment="1" applyProtection="1">
      <alignment horizontal="left" vertical="center"/>
      <protection locked="0"/>
    </xf>
    <xf numFmtId="3" fontId="5" fillId="3" borderId="32" xfId="1" applyNumberFormat="1" applyFont="1" applyFill="1" applyBorder="1" applyAlignment="1" applyProtection="1">
      <alignment horizontal="left" vertical="center"/>
      <protection locked="0"/>
    </xf>
    <xf numFmtId="3" fontId="2" fillId="0" borderId="32" xfId="1" applyNumberFormat="1" applyFont="1" applyFill="1" applyBorder="1" applyAlignment="1" applyProtection="1">
      <alignment horizontal="left" vertical="center"/>
      <protection locked="0"/>
    </xf>
    <xf numFmtId="3" fontId="2" fillId="0" borderId="36" xfId="1" applyNumberFormat="1" applyFont="1" applyFill="1" applyBorder="1" applyAlignment="1" applyProtection="1">
      <alignment horizontal="left" vertical="center"/>
      <protection locked="0"/>
    </xf>
    <xf numFmtId="3" fontId="2" fillId="0" borderId="44" xfId="1" applyNumberFormat="1" applyFont="1" applyFill="1" applyBorder="1" applyAlignment="1" applyProtection="1">
      <alignment horizontal="left" vertical="center"/>
      <protection locked="0"/>
    </xf>
    <xf numFmtId="3" fontId="5" fillId="0" borderId="36" xfId="1" applyNumberFormat="1" applyFont="1" applyFill="1" applyBorder="1" applyAlignment="1" applyProtection="1">
      <alignment horizontal="left" vertical="center"/>
      <protection locked="0"/>
    </xf>
    <xf numFmtId="3" fontId="5" fillId="3" borderId="36" xfId="1" applyNumberFormat="1" applyFont="1" applyFill="1" applyBorder="1" applyAlignment="1" applyProtection="1">
      <alignment horizontal="left" vertical="center"/>
      <protection locked="0"/>
    </xf>
    <xf numFmtId="3" fontId="2" fillId="0" borderId="24" xfId="1" applyNumberFormat="1" applyFont="1" applyFill="1" applyBorder="1" applyAlignment="1" applyProtection="1">
      <alignment horizontal="left" vertical="center"/>
      <protection locked="0"/>
    </xf>
    <xf numFmtId="3" fontId="5" fillId="0" borderId="56" xfId="1" applyNumberFormat="1" applyFont="1" applyFill="1" applyBorder="1" applyAlignment="1" applyProtection="1">
      <alignment horizontal="left" vertical="center"/>
      <protection locked="0"/>
    </xf>
    <xf numFmtId="3" fontId="5" fillId="0" borderId="27" xfId="1" applyNumberFormat="1" applyFont="1" applyFill="1" applyBorder="1" applyAlignment="1" applyProtection="1">
      <alignment horizontal="left" vertical="center"/>
      <protection locked="0"/>
    </xf>
    <xf numFmtId="0" fontId="14" fillId="0" borderId="0" xfId="1" applyFont="1" applyFill="1" applyBorder="1" applyAlignment="1" applyProtection="1">
      <alignment vertical="center"/>
    </xf>
    <xf numFmtId="3" fontId="5" fillId="0" borderId="0" xfId="1" applyNumberFormat="1" applyFont="1" applyFill="1" applyBorder="1" applyAlignment="1" applyProtection="1">
      <alignment vertical="center"/>
    </xf>
    <xf numFmtId="0" fontId="2" fillId="4" borderId="26" xfId="1" applyFont="1" applyFill="1" applyBorder="1" applyAlignment="1" applyProtection="1">
      <alignment vertical="center" wrapText="1"/>
    </xf>
    <xf numFmtId="0" fontId="2" fillId="4" borderId="26" xfId="1" applyFont="1" applyFill="1" applyBorder="1" applyAlignment="1" applyProtection="1">
      <alignment horizontal="right" vertical="center" wrapText="1"/>
    </xf>
    <xf numFmtId="3" fontId="2" fillId="4" borderId="84" xfId="1" applyNumberFormat="1" applyFont="1" applyFill="1" applyBorder="1" applyAlignment="1" applyProtection="1">
      <alignment horizontal="right" vertical="center"/>
    </xf>
    <xf numFmtId="3" fontId="2" fillId="4" borderId="64" xfId="1" applyNumberFormat="1" applyFont="1" applyFill="1" applyBorder="1" applyAlignment="1" applyProtection="1">
      <alignment horizontal="right" vertical="center"/>
      <protection locked="0"/>
    </xf>
    <xf numFmtId="3" fontId="2" fillId="4" borderId="5" xfId="1" applyNumberFormat="1" applyFont="1" applyFill="1" applyBorder="1" applyAlignment="1" applyProtection="1">
      <alignment horizontal="right" vertical="center"/>
      <protection locked="0"/>
    </xf>
    <xf numFmtId="3" fontId="2" fillId="4" borderId="47" xfId="1" applyNumberFormat="1" applyFont="1" applyFill="1" applyBorder="1" applyAlignment="1" applyProtection="1">
      <alignment horizontal="right" vertical="center"/>
    </xf>
    <xf numFmtId="3" fontId="2" fillId="4" borderId="95" xfId="1" applyNumberFormat="1" applyFont="1" applyFill="1" applyBorder="1" applyAlignment="1" applyProtection="1">
      <alignment horizontal="right" vertical="center"/>
      <protection locked="0"/>
    </xf>
    <xf numFmtId="3" fontId="2" fillId="4" borderId="6" xfId="1" applyNumberFormat="1" applyFont="1" applyFill="1" applyBorder="1" applyAlignment="1" applyProtection="1">
      <alignment horizontal="right" vertical="center"/>
    </xf>
    <xf numFmtId="3" fontId="2" fillId="4" borderId="26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7" xfId="1" applyNumberFormat="1" applyFont="1" applyFill="1" applyBorder="1" applyAlignment="1" applyProtection="1">
      <alignment horizontal="right" vertical="center"/>
    </xf>
    <xf numFmtId="0" fontId="9" fillId="4" borderId="26" xfId="1" applyFont="1" applyFill="1" applyBorder="1" applyAlignment="1" applyProtection="1">
      <alignment horizontal="right" vertical="center" wrapText="1"/>
    </xf>
    <xf numFmtId="0" fontId="9" fillId="4" borderId="26" xfId="1" applyFont="1" applyFill="1" applyBorder="1" applyAlignment="1" applyProtection="1">
      <alignment horizontal="left" vertical="center" wrapText="1"/>
    </xf>
    <xf numFmtId="3" fontId="9" fillId="4" borderId="84" xfId="1" applyNumberFormat="1" applyFont="1" applyFill="1" applyBorder="1" applyAlignment="1" applyProtection="1">
      <alignment vertical="center"/>
    </xf>
    <xf numFmtId="3" fontId="9" fillId="4" borderId="64" xfId="1" applyNumberFormat="1" applyFont="1" applyFill="1" applyBorder="1" applyAlignment="1" applyProtection="1">
      <alignment vertical="center"/>
      <protection locked="0"/>
    </xf>
    <xf numFmtId="3" fontId="9" fillId="4" borderId="5" xfId="1" applyNumberFormat="1" applyFont="1" applyFill="1" applyBorder="1" applyAlignment="1" applyProtection="1">
      <alignment vertical="center"/>
      <protection locked="0"/>
    </xf>
    <xf numFmtId="3" fontId="9" fillId="4" borderId="47" xfId="1" applyNumberFormat="1" applyFont="1" applyFill="1" applyBorder="1" applyAlignment="1" applyProtection="1">
      <alignment vertical="center"/>
    </xf>
    <xf numFmtId="3" fontId="9" fillId="4" borderId="95" xfId="1" applyNumberFormat="1" applyFont="1" applyFill="1" applyBorder="1" applyAlignment="1" applyProtection="1">
      <alignment vertical="center"/>
      <protection locked="0"/>
    </xf>
    <xf numFmtId="3" fontId="9" fillId="4" borderId="6" xfId="1" applyNumberFormat="1" applyFont="1" applyFill="1" applyBorder="1" applyAlignment="1" applyProtection="1">
      <alignment vertical="center"/>
    </xf>
    <xf numFmtId="3" fontId="9" fillId="4" borderId="26" xfId="1" applyNumberFormat="1" applyFont="1" applyFill="1" applyBorder="1" applyAlignment="1" applyProtection="1">
      <alignment vertical="center" wrapText="1"/>
      <protection locked="0"/>
    </xf>
    <xf numFmtId="0" fontId="2" fillId="4" borderId="26" xfId="1" applyFont="1" applyFill="1" applyBorder="1" applyAlignment="1" applyProtection="1">
      <alignment horizontal="left" vertical="center" wrapText="1"/>
    </xf>
    <xf numFmtId="3" fontId="2" fillId="4" borderId="84" xfId="1" applyNumberFormat="1" applyFont="1" applyFill="1" applyBorder="1" applyAlignment="1" applyProtection="1">
      <alignment vertical="center"/>
    </xf>
    <xf numFmtId="3" fontId="2" fillId="4" borderId="64" xfId="1" applyNumberFormat="1" applyFont="1" applyFill="1" applyBorder="1" applyAlignment="1" applyProtection="1">
      <alignment vertical="center"/>
      <protection locked="0"/>
    </xf>
    <xf numFmtId="3" fontId="2" fillId="4" borderId="5" xfId="1" applyNumberFormat="1" applyFont="1" applyFill="1" applyBorder="1" applyAlignment="1" applyProtection="1">
      <alignment vertical="center"/>
      <protection locked="0"/>
    </xf>
    <xf numFmtId="3" fontId="2" fillId="4" borderId="47" xfId="1" applyNumberFormat="1" applyFont="1" applyFill="1" applyBorder="1" applyAlignment="1" applyProtection="1">
      <alignment vertical="center"/>
    </xf>
    <xf numFmtId="3" fontId="2" fillId="4" borderId="95" xfId="1" applyNumberFormat="1" applyFont="1" applyFill="1" applyBorder="1" applyAlignment="1" applyProtection="1">
      <alignment vertical="center"/>
      <protection locked="0"/>
    </xf>
    <xf numFmtId="3" fontId="2" fillId="4" borderId="6" xfId="1" applyNumberFormat="1" applyFont="1" applyFill="1" applyBorder="1" applyAlignment="1" applyProtection="1">
      <alignment vertical="center"/>
    </xf>
    <xf numFmtId="3" fontId="2" fillId="4" borderId="26" xfId="1" applyNumberFormat="1" applyFont="1" applyFill="1" applyBorder="1" applyAlignment="1" applyProtection="1">
      <alignment vertical="center" wrapText="1"/>
      <protection locked="0"/>
    </xf>
    <xf numFmtId="0" fontId="2" fillId="4" borderId="1" xfId="1" applyFont="1" applyFill="1" applyBorder="1" applyAlignment="1" applyProtection="1">
      <alignment vertical="center"/>
    </xf>
    <xf numFmtId="3" fontId="5" fillId="4" borderId="0" xfId="1" applyNumberFormat="1" applyFont="1" applyFill="1" applyBorder="1" applyAlignment="1" applyProtection="1">
      <alignment vertical="center"/>
    </xf>
    <xf numFmtId="0" fontId="2" fillId="4" borderId="0" xfId="1" applyFont="1" applyFill="1" applyBorder="1" applyAlignment="1" applyProtection="1">
      <alignment vertical="center"/>
    </xf>
    <xf numFmtId="0" fontId="2" fillId="4" borderId="26" xfId="1" applyFont="1" applyFill="1" applyBorder="1" applyAlignment="1" applyProtection="1">
      <alignment horizontal="center" vertical="center" wrapText="1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4" borderId="26" xfId="1" applyNumberFormat="1" applyFont="1" applyFill="1" applyBorder="1" applyAlignment="1" applyProtection="1">
      <alignment vertical="center"/>
      <protection locked="0"/>
    </xf>
    <xf numFmtId="0" fontId="2" fillId="0" borderId="0" xfId="3" applyFont="1"/>
    <xf numFmtId="0" fontId="2" fillId="0" borderId="0" xfId="3" applyFont="1" applyAlignment="1">
      <alignment horizontal="right"/>
    </xf>
    <xf numFmtId="0" fontId="12" fillId="0" borderId="0" xfId="3" applyFont="1" applyAlignment="1">
      <alignment horizontal="center"/>
    </xf>
    <xf numFmtId="3" fontId="5" fillId="0" borderId="5" xfId="3" applyNumberFormat="1" applyFont="1" applyBorder="1" applyAlignment="1">
      <alignment wrapText="1"/>
    </xf>
    <xf numFmtId="0" fontId="5" fillId="0" borderId="6" xfId="3" applyFont="1" applyFill="1" applyBorder="1" applyAlignment="1">
      <alignment horizontal="right" wrapText="1"/>
    </xf>
    <xf numFmtId="3" fontId="5" fillId="0" borderId="5" xfId="3" applyNumberFormat="1" applyFont="1" applyFill="1" applyBorder="1" applyAlignment="1">
      <alignment wrapText="1"/>
    </xf>
    <xf numFmtId="0" fontId="2" fillId="0" borderId="0" xfId="3" applyFont="1" applyFill="1"/>
    <xf numFmtId="3" fontId="5" fillId="0" borderId="5" xfId="3" applyNumberFormat="1" applyFont="1" applyBorder="1" applyAlignment="1">
      <alignment horizontal="center" wrapText="1"/>
    </xf>
    <xf numFmtId="3" fontId="2" fillId="0" borderId="5" xfId="3" applyNumberFormat="1" applyFont="1" applyFill="1" applyBorder="1" applyAlignment="1">
      <alignment wrapText="1"/>
    </xf>
    <xf numFmtId="0" fontId="2" fillId="0" borderId="5" xfId="3" applyFont="1" applyBorder="1" applyAlignment="1" applyProtection="1">
      <alignment horizontal="center" vertical="center" wrapText="1"/>
      <protection locked="0"/>
    </xf>
    <xf numFmtId="3" fontId="2" fillId="0" borderId="5" xfId="3" applyNumberFormat="1" applyFont="1" applyBorder="1" applyAlignment="1">
      <alignment horizontal="center" vertical="center" wrapText="1"/>
    </xf>
    <xf numFmtId="3" fontId="2" fillId="0" borderId="5" xfId="3" applyNumberFormat="1" applyFont="1" applyBorder="1" applyAlignment="1">
      <alignment wrapText="1"/>
    </xf>
    <xf numFmtId="3" fontId="2" fillId="0" borderId="5" xfId="3" applyNumberFormat="1" applyFont="1" applyBorder="1" applyAlignment="1" applyProtection="1">
      <alignment wrapText="1"/>
      <protection locked="0"/>
    </xf>
    <xf numFmtId="3" fontId="5" fillId="0" borderId="5" xfId="3" applyNumberFormat="1" applyFont="1" applyBorder="1" applyAlignment="1" applyProtection="1">
      <alignment horizontal="center" wrapText="1"/>
      <protection locked="0"/>
    </xf>
    <xf numFmtId="0" fontId="2" fillId="0" borderId="5" xfId="3" applyFont="1" applyBorder="1"/>
    <xf numFmtId="0" fontId="2" fillId="0" borderId="5" xfId="3" applyFont="1" applyFill="1" applyBorder="1" applyProtection="1">
      <protection locked="0"/>
    </xf>
    <xf numFmtId="3" fontId="5" fillId="0" borderId="5" xfId="3" applyNumberFormat="1" applyFont="1" applyFill="1" applyBorder="1" applyAlignment="1">
      <alignment horizontal="center" wrapText="1"/>
    </xf>
    <xf numFmtId="3" fontId="2" fillId="0" borderId="5" xfId="3" applyNumberFormat="1" applyFont="1" applyFill="1" applyBorder="1" applyAlignment="1">
      <alignment horizontal="center" vertical="center" wrapText="1"/>
    </xf>
    <xf numFmtId="0" fontId="2" fillId="0" borderId="5" xfId="3" applyFont="1" applyBorder="1" applyAlignment="1" applyProtection="1">
      <alignment horizontal="center" vertical="center"/>
      <protection locked="0"/>
    </xf>
    <xf numFmtId="3" fontId="5" fillId="0" borderId="5" xfId="3" applyNumberFormat="1" applyFont="1" applyBorder="1" applyAlignment="1" applyProtection="1">
      <alignment horizontal="center" vertical="center" wrapText="1"/>
      <protection locked="0"/>
    </xf>
    <xf numFmtId="3" fontId="2" fillId="0" borderId="5" xfId="3" applyNumberFormat="1" applyFont="1" applyBorder="1" applyAlignment="1" applyProtection="1">
      <alignment horizontal="right" vertical="center" wrapText="1"/>
      <protection locked="0"/>
    </xf>
    <xf numFmtId="0" fontId="2" fillId="0" borderId="68" xfId="3" applyFont="1" applyBorder="1" applyAlignment="1" applyProtection="1">
      <alignment vertical="center" wrapText="1"/>
      <protection locked="0"/>
    </xf>
    <xf numFmtId="0" fontId="2" fillId="0" borderId="90" xfId="3" applyFont="1" applyBorder="1" applyAlignment="1" applyProtection="1">
      <alignment vertical="center" wrapText="1"/>
      <protection locked="0"/>
    </xf>
    <xf numFmtId="3" fontId="2" fillId="0" borderId="17" xfId="3" applyNumberFormat="1" applyFont="1" applyBorder="1" applyAlignment="1">
      <alignment horizontal="center" vertical="center" wrapText="1"/>
    </xf>
    <xf numFmtId="3" fontId="5" fillId="0" borderId="5" xfId="3" applyNumberFormat="1" applyFont="1" applyFill="1" applyBorder="1" applyAlignment="1" applyProtection="1">
      <alignment horizontal="center" wrapText="1"/>
      <protection locked="0"/>
    </xf>
    <xf numFmtId="3" fontId="2" fillId="0" borderId="5" xfId="3" applyNumberFormat="1" applyFont="1" applyFill="1" applyBorder="1" applyAlignment="1" applyProtection="1">
      <alignment wrapText="1"/>
      <protection locked="0"/>
    </xf>
    <xf numFmtId="3" fontId="5" fillId="0" borderId="0" xfId="3" applyNumberFormat="1" applyFont="1" applyAlignment="1">
      <alignment horizontal="center" wrapText="1"/>
    </xf>
    <xf numFmtId="0" fontId="9" fillId="0" borderId="5" xfId="0" applyFont="1" applyBorder="1" applyAlignment="1">
      <alignment wrapText="1"/>
    </xf>
    <xf numFmtId="0" fontId="2" fillId="0" borderId="17" xfId="3" applyFont="1" applyBorder="1" applyAlignment="1" applyProtection="1">
      <alignment horizontal="center" vertical="center"/>
      <protection locked="0"/>
    </xf>
    <xf numFmtId="3" fontId="2" fillId="0" borderId="5" xfId="3" applyNumberFormat="1" applyFont="1" applyBorder="1" applyAlignment="1" applyProtection="1">
      <alignment vertical="center" wrapText="1"/>
      <protection locked="0"/>
    </xf>
    <xf numFmtId="3" fontId="5" fillId="0" borderId="5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5" xfId="3" applyNumberFormat="1" applyFont="1" applyFill="1" applyBorder="1" applyAlignment="1" applyProtection="1">
      <alignment vertical="center" wrapText="1"/>
      <protection locked="0"/>
    </xf>
    <xf numFmtId="0" fontId="2" fillId="0" borderId="0" xfId="3" applyFont="1" applyBorder="1" applyAlignment="1">
      <alignment wrapText="1"/>
    </xf>
    <xf numFmtId="3" fontId="5" fillId="0" borderId="5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/>
    </xf>
    <xf numFmtId="3" fontId="5" fillId="0" borderId="5" xfId="3" applyNumberFormat="1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vertical="center"/>
    </xf>
    <xf numFmtId="0" fontId="2" fillId="0" borderId="5" xfId="3" applyFont="1" applyFill="1" applyBorder="1"/>
    <xf numFmtId="3" fontId="2" fillId="0" borderId="5" xfId="3" applyNumberFormat="1" applyFont="1" applyBorder="1" applyAlignment="1">
      <alignment vertical="center"/>
    </xf>
    <xf numFmtId="0" fontId="2" fillId="0" borderId="0" xfId="3" applyFont="1" applyBorder="1" applyAlignment="1" applyProtection="1">
      <alignment wrapText="1"/>
      <protection locked="0"/>
    </xf>
    <xf numFmtId="0" fontId="2" fillId="0" borderId="0" xfId="3" applyFont="1" applyBorder="1" applyAlignment="1" applyProtection="1">
      <alignment horizontal="left" wrapText="1"/>
      <protection locked="0"/>
    </xf>
    <xf numFmtId="3" fontId="2" fillId="0" borderId="0" xfId="3" applyNumberFormat="1" applyFont="1" applyBorder="1" applyAlignment="1" applyProtection="1">
      <alignment wrapText="1"/>
      <protection locked="0"/>
    </xf>
    <xf numFmtId="3" fontId="2" fillId="0" borderId="5" xfId="3" applyNumberFormat="1" applyFont="1" applyBorder="1" applyAlignment="1">
      <alignment vertical="center" wrapText="1"/>
    </xf>
    <xf numFmtId="0" fontId="2" fillId="0" borderId="17" xfId="3" applyFont="1" applyBorder="1" applyAlignment="1" applyProtection="1">
      <alignment horizontal="center" vertical="center" wrapText="1"/>
      <protection locked="0"/>
    </xf>
    <xf numFmtId="3" fontId="2" fillId="0" borderId="5" xfId="3" applyNumberFormat="1" applyFont="1" applyFill="1" applyBorder="1" applyAlignment="1">
      <alignment vertical="center" wrapText="1"/>
    </xf>
    <xf numFmtId="3" fontId="2" fillId="4" borderId="5" xfId="3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5" fillId="0" borderId="5" xfId="3" applyFont="1" applyBorder="1" applyAlignment="1">
      <alignment horizontal="center" vertical="center" wrapText="1"/>
    </xf>
    <xf numFmtId="3" fontId="2" fillId="0" borderId="5" xfId="3" applyNumberFormat="1" applyFont="1" applyBorder="1" applyAlignment="1" applyProtection="1">
      <alignment horizontal="center" vertical="center" wrapText="1"/>
      <protection locked="0"/>
    </xf>
    <xf numFmtId="0" fontId="2" fillId="0" borderId="41" xfId="3" applyFont="1" applyBorder="1" applyAlignment="1" applyProtection="1">
      <alignment horizontal="center" vertical="center" wrapText="1"/>
      <protection locked="0"/>
    </xf>
    <xf numFmtId="0" fontId="5" fillId="0" borderId="0" xfId="3" applyFont="1" applyAlignment="1">
      <alignment horizontal="center" vertical="center" wrapText="1"/>
    </xf>
    <xf numFmtId="3" fontId="2" fillId="0" borderId="5" xfId="3" applyNumberFormat="1" applyFont="1" applyFill="1" applyBorder="1" applyAlignment="1" applyProtection="1">
      <alignment horizontal="center" vertical="center" wrapText="1"/>
      <protection locked="0"/>
    </xf>
    <xf numFmtId="3" fontId="5" fillId="0" borderId="0" xfId="3" applyNumberFormat="1" applyFont="1" applyBorder="1" applyAlignment="1" applyProtection="1">
      <alignment wrapText="1"/>
      <protection locked="0"/>
    </xf>
    <xf numFmtId="0" fontId="2" fillId="0" borderId="0" xfId="3" applyFont="1" applyAlignment="1">
      <alignment horizontal="left"/>
    </xf>
    <xf numFmtId="0" fontId="5" fillId="0" borderId="0" xfId="3" applyFont="1" applyAlignment="1">
      <alignment horizontal="left"/>
    </xf>
    <xf numFmtId="49" fontId="5" fillId="0" borderId="0" xfId="3" applyNumberFormat="1" applyFont="1"/>
    <xf numFmtId="0" fontId="2" fillId="0" borderId="5" xfId="3" applyFont="1" applyBorder="1" applyAlignment="1" applyProtection="1">
      <alignment horizontal="center" wrapText="1"/>
      <protection locked="0"/>
    </xf>
    <xf numFmtId="0" fontId="2" fillId="0" borderId="118" xfId="3" applyFont="1" applyBorder="1"/>
    <xf numFmtId="165" fontId="2" fillId="0" borderId="118" xfId="4" applyNumberFormat="1" applyFont="1" applyFill="1" applyBorder="1" applyAlignment="1">
      <alignment vertical="center" wrapText="1"/>
    </xf>
    <xf numFmtId="3" fontId="2" fillId="0" borderId="0" xfId="3" applyNumberFormat="1" applyFont="1"/>
    <xf numFmtId="165" fontId="2" fillId="0" borderId="45" xfId="4" applyNumberFormat="1" applyFont="1" applyFill="1" applyBorder="1" applyAlignment="1">
      <alignment vertical="center" wrapText="1"/>
    </xf>
    <xf numFmtId="165" fontId="2" fillId="0" borderId="0" xfId="4" applyNumberFormat="1" applyFont="1" applyFill="1" applyBorder="1" applyAlignment="1">
      <alignment vertical="center" wrapText="1"/>
    </xf>
    <xf numFmtId="165" fontId="2" fillId="0" borderId="0" xfId="4" applyNumberFormat="1" applyFont="1" applyFill="1" applyBorder="1" applyAlignment="1">
      <alignment vertical="center"/>
    </xf>
    <xf numFmtId="0" fontId="12" fillId="0" borderId="0" xfId="3" applyFont="1" applyFill="1" applyAlignment="1">
      <alignment horizontal="center"/>
    </xf>
    <xf numFmtId="0" fontId="5" fillId="0" borderId="6" xfId="3" applyFont="1" applyBorder="1" applyAlignment="1">
      <alignment horizontal="center" wrapText="1"/>
    </xf>
    <xf numFmtId="0" fontId="5" fillId="0" borderId="5" xfId="3" applyFont="1" applyBorder="1" applyAlignment="1" applyProtection="1">
      <alignment horizontal="center" wrapText="1"/>
      <protection locked="0"/>
    </xf>
    <xf numFmtId="3" fontId="2" fillId="0" borderId="5" xfId="3" applyNumberFormat="1" applyFont="1" applyFill="1" applyBorder="1" applyAlignment="1" applyProtection="1">
      <alignment vertical="center"/>
      <protection locked="0"/>
    </xf>
    <xf numFmtId="3" fontId="2" fillId="0" borderId="5" xfId="3" applyNumberFormat="1" applyFont="1" applyFill="1" applyBorder="1" applyAlignment="1" applyProtection="1">
      <alignment horizontal="right" vertical="center" wrapText="1"/>
      <protection locked="0"/>
    </xf>
    <xf numFmtId="3" fontId="5" fillId="0" borderId="5" xfId="3" applyNumberFormat="1" applyFont="1" applyBorder="1" applyAlignment="1" applyProtection="1">
      <alignment horizontal="center" vertical="center"/>
      <protection locked="0"/>
    </xf>
    <xf numFmtId="0" fontId="5" fillId="0" borderId="5" xfId="3" applyFont="1" applyBorder="1" applyAlignment="1" applyProtection="1">
      <alignment horizontal="center"/>
      <protection locked="0"/>
    </xf>
    <xf numFmtId="3" fontId="5" fillId="0" borderId="5" xfId="3" applyNumberFormat="1" applyFont="1" applyBorder="1" applyAlignment="1" applyProtection="1">
      <alignment horizontal="center"/>
      <protection locked="0"/>
    </xf>
    <xf numFmtId="3" fontId="2" fillId="0" borderId="5" xfId="3" applyNumberFormat="1" applyFont="1" applyBorder="1" applyAlignment="1" applyProtection="1">
      <alignment horizontal="center" wrapText="1"/>
      <protection locked="0"/>
    </xf>
    <xf numFmtId="0" fontId="2" fillId="0" borderId="5" xfId="3" applyFont="1" applyBorder="1" applyAlignment="1" applyProtection="1">
      <alignment horizontal="center"/>
      <protection locked="0"/>
    </xf>
    <xf numFmtId="3" fontId="2" fillId="0" borderId="17" xfId="3" applyNumberFormat="1" applyFont="1" applyFill="1" applyBorder="1" applyAlignment="1" applyProtection="1">
      <alignment vertical="center" wrapText="1"/>
      <protection locked="0"/>
    </xf>
    <xf numFmtId="49" fontId="2" fillId="0" borderId="5" xfId="3" applyNumberFormat="1" applyFont="1" applyBorder="1" applyAlignment="1" applyProtection="1">
      <alignment horizontal="center" vertical="center"/>
      <protection locked="0"/>
    </xf>
    <xf numFmtId="166" fontId="2" fillId="0" borderId="5" xfId="3" applyNumberFormat="1" applyFont="1" applyBorder="1" applyAlignment="1" applyProtection="1">
      <alignment horizontal="center" vertical="center"/>
      <protection locked="0"/>
    </xf>
    <xf numFmtId="0" fontId="5" fillId="0" borderId="5" xfId="3" applyFont="1" applyBorder="1" applyAlignment="1" applyProtection="1">
      <alignment horizontal="center" vertical="center"/>
      <protection locked="0"/>
    </xf>
    <xf numFmtId="3" fontId="5" fillId="0" borderId="5" xfId="3" applyNumberFormat="1" applyFont="1" applyFill="1" applyBorder="1" applyAlignment="1" applyProtection="1">
      <alignment horizontal="center" vertical="center"/>
      <protection locked="0"/>
    </xf>
    <xf numFmtId="3" fontId="2" fillId="0" borderId="118" xfId="3" applyNumberFormat="1" applyFont="1" applyBorder="1" applyAlignment="1" applyProtection="1">
      <alignment wrapText="1"/>
      <protection locked="0"/>
    </xf>
    <xf numFmtId="0" fontId="2" fillId="0" borderId="0" xfId="3" applyFont="1" applyFill="1" applyBorder="1" applyAlignment="1">
      <alignment wrapText="1"/>
    </xf>
    <xf numFmtId="0" fontId="2" fillId="0" borderId="0" xfId="3" applyFont="1" applyBorder="1" applyAlignment="1">
      <alignment horizontal="center" wrapText="1"/>
    </xf>
    <xf numFmtId="0" fontId="2" fillId="0" borderId="0" xfId="3" applyFont="1" applyFill="1" applyAlignment="1">
      <alignment horizontal="left"/>
    </xf>
    <xf numFmtId="0" fontId="2" fillId="0" borderId="0" xfId="3" applyFont="1" applyAlignment="1">
      <alignment horizontal="center"/>
    </xf>
    <xf numFmtId="49" fontId="5" fillId="0" borderId="0" xfId="3" applyNumberFormat="1" applyFont="1" applyAlignment="1">
      <alignment horizontal="left"/>
    </xf>
    <xf numFmtId="0" fontId="2" fillId="0" borderId="5" xfId="3" applyFont="1" applyBorder="1" applyAlignment="1">
      <alignment horizontal="center" vertical="center" wrapText="1"/>
    </xf>
    <xf numFmtId="0" fontId="2" fillId="0" borderId="5" xfId="3" applyFont="1" applyFill="1" applyBorder="1" applyAlignment="1" applyProtection="1">
      <alignment horizontal="center" vertical="center" wrapText="1"/>
      <protection locked="0"/>
    </xf>
    <xf numFmtId="0" fontId="2" fillId="0" borderId="0" xfId="3" applyFont="1" applyBorder="1" applyProtection="1">
      <protection locked="0"/>
    </xf>
    <xf numFmtId="3" fontId="5" fillId="0" borderId="0" xfId="3" applyNumberFormat="1" applyFont="1" applyBorder="1" applyAlignment="1">
      <alignment horizontal="center" wrapText="1"/>
    </xf>
    <xf numFmtId="3" fontId="2" fillId="0" borderId="0" xfId="3" applyNumberFormat="1" applyFont="1" applyFill="1" applyBorder="1" applyAlignment="1" applyProtection="1">
      <alignment wrapText="1"/>
      <protection locked="0"/>
    </xf>
    <xf numFmtId="0" fontId="2" fillId="0" borderId="0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left"/>
    </xf>
    <xf numFmtId="3" fontId="5" fillId="0" borderId="0" xfId="3" applyNumberFormat="1" applyFont="1" applyFill="1" applyBorder="1" applyAlignment="1" applyProtection="1">
      <alignment wrapText="1"/>
      <protection locked="0"/>
    </xf>
    <xf numFmtId="0" fontId="2" fillId="0" borderId="117" xfId="5" applyFont="1" applyFill="1" applyBorder="1" applyAlignment="1">
      <alignment horizontal="left"/>
    </xf>
    <xf numFmtId="164" fontId="5" fillId="0" borderId="0" xfId="5" quotePrefix="1" applyNumberFormat="1" applyFont="1" applyFill="1" applyBorder="1" applyAlignment="1">
      <alignment horizontal="left"/>
    </xf>
    <xf numFmtId="3" fontId="5" fillId="0" borderId="117" xfId="3" applyNumberFormat="1" applyFont="1" applyFill="1" applyBorder="1" applyAlignment="1" applyProtection="1">
      <alignment wrapText="1"/>
      <protection locked="0"/>
    </xf>
    <xf numFmtId="3" fontId="2" fillId="0" borderId="0" xfId="3" applyNumberFormat="1" applyFont="1" applyFill="1"/>
    <xf numFmtId="1" fontId="5" fillId="0" borderId="0" xfId="3" applyNumberFormat="1" applyFont="1" applyBorder="1"/>
    <xf numFmtId="0" fontId="2" fillId="0" borderId="0" xfId="5" applyFont="1"/>
    <xf numFmtId="0" fontId="2" fillId="0" borderId="0" xfId="1" applyFont="1" applyAlignment="1" applyProtection="1">
      <alignment horizontal="center" vertical="center"/>
      <protection locked="0"/>
    </xf>
    <xf numFmtId="0" fontId="2" fillId="0" borderId="0" xfId="1" applyFont="1" applyProtection="1">
      <protection locked="0"/>
    </xf>
    <xf numFmtId="0" fontId="18" fillId="0" borderId="0" xfId="0" applyFont="1" applyAlignment="1">
      <alignment horizontal="right"/>
    </xf>
    <xf numFmtId="0" fontId="2" fillId="0" borderId="32" xfId="0" applyFont="1" applyBorder="1" applyAlignment="1" applyProtection="1">
      <alignment wrapText="1"/>
      <protection locked="0"/>
    </xf>
    <xf numFmtId="3" fontId="5" fillId="0" borderId="20" xfId="1" applyNumberFormat="1" applyFont="1" applyFill="1" applyBorder="1" applyAlignment="1" applyProtection="1">
      <alignment vertical="center" wrapText="1"/>
      <protection locked="0"/>
    </xf>
    <xf numFmtId="3" fontId="14" fillId="0" borderId="5" xfId="0" applyNumberFormat="1" applyFont="1" applyFill="1" applyBorder="1" applyAlignment="1" applyProtection="1">
      <alignment vertical="center" wrapText="1"/>
      <protection locked="0"/>
    </xf>
    <xf numFmtId="0" fontId="2" fillId="0" borderId="118" xfId="0" applyFont="1" applyBorder="1" applyAlignment="1" applyProtection="1">
      <alignment horizontal="center" vertical="center" wrapText="1"/>
      <protection locked="0"/>
    </xf>
    <xf numFmtId="0" fontId="2" fillId="0" borderId="118" xfId="0" applyFont="1" applyBorder="1" applyAlignment="1" applyProtection="1">
      <alignment horizontal="left" vertical="center" wrapText="1"/>
      <protection locked="0"/>
    </xf>
    <xf numFmtId="3" fontId="2" fillId="0" borderId="6" xfId="0" applyNumberFormat="1" applyFont="1" applyBorder="1" applyAlignment="1" applyProtection="1">
      <alignment vertical="center" wrapText="1"/>
      <protection locked="0"/>
    </xf>
    <xf numFmtId="3" fontId="5" fillId="0" borderId="41" xfId="0" applyNumberFormat="1" applyFont="1" applyFill="1" applyBorder="1" applyAlignment="1" applyProtection="1">
      <alignment vertical="center" wrapText="1"/>
      <protection locked="0"/>
    </xf>
    <xf numFmtId="0" fontId="20" fillId="0" borderId="5" xfId="1" applyFont="1" applyFill="1" applyBorder="1" applyAlignment="1" applyProtection="1">
      <alignment horizontal="left" vertical="center" wrapText="1"/>
      <protection locked="0"/>
    </xf>
    <xf numFmtId="0" fontId="21" fillId="0" borderId="5" xfId="1" applyFont="1" applyFill="1" applyBorder="1" applyAlignment="1" applyProtection="1">
      <alignment horizontal="left" vertical="center" wrapText="1"/>
      <protection locked="0"/>
    </xf>
    <xf numFmtId="3" fontId="5" fillId="0" borderId="17" xfId="1" applyNumberFormat="1" applyFont="1" applyFill="1" applyBorder="1" applyAlignment="1">
      <alignment vertical="center" wrapText="1"/>
    </xf>
    <xf numFmtId="0" fontId="2" fillId="0" borderId="39" xfId="1" applyFont="1" applyFill="1" applyBorder="1" applyAlignment="1" applyProtection="1">
      <alignment horizontal="left" vertical="center" wrapText="1"/>
      <protection locked="0"/>
    </xf>
    <xf numFmtId="0" fontId="2" fillId="0" borderId="26" xfId="1" applyFont="1" applyFill="1" applyBorder="1" applyAlignment="1" applyProtection="1">
      <alignment horizontal="left" vertical="center" wrapText="1"/>
      <protection locked="0"/>
    </xf>
    <xf numFmtId="0" fontId="22" fillId="0" borderId="1" xfId="1" applyFont="1" applyFill="1" applyBorder="1" applyAlignment="1" applyProtection="1">
      <alignment vertical="center"/>
    </xf>
    <xf numFmtId="0" fontId="22" fillId="0" borderId="0" xfId="1" applyFont="1" applyFill="1" applyBorder="1" applyAlignment="1" applyProtection="1">
      <alignment vertical="center"/>
    </xf>
    <xf numFmtId="49" fontId="2" fillId="2" borderId="7" xfId="1" applyNumberFormat="1" applyFont="1" applyFill="1" applyBorder="1" applyAlignment="1" applyProtection="1">
      <alignment horizontal="center" vertical="center"/>
      <protection locked="0"/>
    </xf>
    <xf numFmtId="49" fontId="2" fillId="2" borderId="8" xfId="1" applyNumberFormat="1" applyFont="1" applyFill="1" applyBorder="1" applyAlignment="1" applyProtection="1">
      <alignment horizontal="center" vertical="center"/>
      <protection locked="0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3" xfId="1" applyNumberFormat="1" applyFont="1" applyFill="1" applyBorder="1" applyAlignment="1" applyProtection="1">
      <alignment horizontal="center" vertical="center"/>
    </xf>
    <xf numFmtId="49" fontId="3" fillId="2" borderId="4" xfId="1" applyNumberFormat="1" applyFont="1" applyFill="1" applyBorder="1" applyAlignment="1" applyProtection="1">
      <alignment horizontal="center" vertical="center"/>
    </xf>
    <xf numFmtId="49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1" applyFont="1" applyBorder="1" applyAlignment="1" applyProtection="1">
      <alignment horizontal="center" vertical="center"/>
      <protection locked="0"/>
    </xf>
    <xf numFmtId="0" fontId="2" fillId="0" borderId="8" xfId="1" applyFont="1" applyBorder="1" applyAlignment="1" applyProtection="1">
      <alignment horizontal="center" vertical="center"/>
      <protection locked="0"/>
    </xf>
    <xf numFmtId="0" fontId="2" fillId="0" borderId="90" xfId="1" applyFont="1" applyFill="1" applyBorder="1" applyAlignment="1" applyProtection="1">
      <alignment horizontal="center" vertical="center" textRotation="90" wrapText="1"/>
    </xf>
    <xf numFmtId="0" fontId="2" fillId="0" borderId="91" xfId="1" applyFont="1" applyFill="1" applyBorder="1" applyAlignment="1" applyProtection="1">
      <alignment horizontal="center" vertical="center" textRotation="90" wrapText="1"/>
    </xf>
    <xf numFmtId="0" fontId="2" fillId="0" borderId="17" xfId="1" applyFont="1" applyFill="1" applyBorder="1" applyAlignment="1" applyProtection="1">
      <alignment horizontal="center" vertical="center" textRotation="90" wrapText="1"/>
    </xf>
    <xf numFmtId="0" fontId="2" fillId="0" borderId="21" xfId="1" applyFont="1" applyFill="1" applyBorder="1" applyAlignment="1" applyProtection="1">
      <alignment horizontal="center" vertical="center" textRotation="90" wrapText="1"/>
    </xf>
    <xf numFmtId="0" fontId="5" fillId="2" borderId="0" xfId="1" applyFont="1" applyFill="1" applyBorder="1" applyAlignment="1" applyProtection="1">
      <alignment horizontal="right" vertical="center"/>
      <protection locked="0"/>
    </xf>
    <xf numFmtId="0" fontId="5" fillId="0" borderId="52" xfId="1" applyFont="1" applyFill="1" applyBorder="1" applyAlignment="1" applyProtection="1">
      <alignment horizontal="left" vertical="center"/>
    </xf>
    <xf numFmtId="0" fontId="5" fillId="0" borderId="53" xfId="1" applyFont="1" applyFill="1" applyBorder="1" applyAlignment="1" applyProtection="1">
      <alignment horizontal="left" vertical="center"/>
    </xf>
    <xf numFmtId="49" fontId="2" fillId="0" borderId="13" xfId="1" applyNumberFormat="1" applyFont="1" applyFill="1" applyBorder="1" applyAlignment="1" applyProtection="1">
      <alignment horizontal="center" vertical="center" textRotation="90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9" xfId="1" applyFont="1" applyFill="1" applyBorder="1" applyAlignment="1" applyProtection="1">
      <alignment horizontal="center" vertical="center" wrapText="1"/>
    </xf>
    <xf numFmtId="49" fontId="2" fillId="0" borderId="13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9" fontId="2" fillId="0" borderId="14" xfId="1" applyNumberFormat="1" applyFont="1" applyFill="1" applyBorder="1" applyAlignment="1" applyProtection="1">
      <alignment horizontal="center" vertical="center"/>
    </xf>
    <xf numFmtId="49" fontId="2" fillId="0" borderId="15" xfId="1" applyNumberFormat="1" applyFont="1" applyFill="1" applyBorder="1" applyAlignment="1" applyProtection="1">
      <alignment horizontal="center" vertical="center"/>
    </xf>
    <xf numFmtId="0" fontId="2" fillId="0" borderId="59" xfId="1" applyFont="1" applyFill="1" applyBorder="1" applyAlignment="1" applyProtection="1">
      <alignment horizontal="center" vertical="center" textRotation="90" wrapText="1"/>
    </xf>
    <xf numFmtId="0" fontId="2" fillId="0" borderId="60" xfId="1" applyFont="1" applyFill="1" applyBorder="1" applyAlignment="1" applyProtection="1">
      <alignment horizontal="center" vertical="center" textRotation="90" wrapText="1"/>
    </xf>
    <xf numFmtId="0" fontId="2" fillId="0" borderId="90" xfId="1" applyNumberFormat="1" applyFont="1" applyFill="1" applyBorder="1" applyAlignment="1" applyProtection="1">
      <alignment horizontal="center" vertical="center" textRotation="90" wrapText="1"/>
    </xf>
    <xf numFmtId="0" fontId="2" fillId="0" borderId="91" xfId="1" applyNumberFormat="1" applyFont="1" applyFill="1" applyBorder="1" applyAlignment="1" applyProtection="1">
      <alignment horizontal="center" vertical="center" textRotation="90" wrapText="1"/>
    </xf>
    <xf numFmtId="0" fontId="2" fillId="0" borderId="68" xfId="1" applyFont="1" applyFill="1" applyBorder="1" applyAlignment="1" applyProtection="1">
      <alignment horizontal="center" vertical="center" textRotation="90" wrapText="1"/>
    </xf>
    <xf numFmtId="0" fontId="2" fillId="0" borderId="69" xfId="1" applyFont="1" applyFill="1" applyBorder="1" applyAlignment="1" applyProtection="1">
      <alignment horizontal="center" vertical="center" textRotation="90" wrapText="1"/>
    </xf>
    <xf numFmtId="0" fontId="5" fillId="0" borderId="37" xfId="1" applyFont="1" applyFill="1" applyBorder="1" applyAlignment="1" applyProtection="1">
      <alignment horizontal="left" vertical="center"/>
    </xf>
    <xf numFmtId="0" fontId="5" fillId="0" borderId="49" xfId="1" applyFont="1" applyFill="1" applyBorder="1" applyAlignment="1" applyProtection="1">
      <alignment horizontal="left" vertical="center"/>
    </xf>
    <xf numFmtId="0" fontId="2" fillId="0" borderId="80" xfId="1" applyFont="1" applyFill="1" applyBorder="1" applyAlignment="1" applyProtection="1">
      <alignment horizontal="center" vertical="center" textRotation="90"/>
    </xf>
    <xf numFmtId="0" fontId="2" fillId="0" borderId="81" xfId="1" applyFont="1" applyFill="1" applyBorder="1" applyAlignment="1" applyProtection="1">
      <alignment horizontal="center" vertical="center" textRotation="90"/>
    </xf>
    <xf numFmtId="0" fontId="2" fillId="0" borderId="46" xfId="1" applyFont="1" applyFill="1" applyBorder="1" applyAlignment="1" applyProtection="1">
      <alignment horizontal="center" vertical="center" textRotation="90"/>
    </xf>
    <xf numFmtId="0" fontId="2" fillId="0" borderId="74" xfId="1" applyFont="1" applyFill="1" applyBorder="1" applyAlignment="1" applyProtection="1">
      <alignment horizontal="center" vertical="center" textRotation="90"/>
    </xf>
    <xf numFmtId="0" fontId="2" fillId="0" borderId="68" xfId="1" applyNumberFormat="1" applyFont="1" applyFill="1" applyBorder="1" applyAlignment="1" applyProtection="1">
      <alignment horizontal="center" vertical="center" textRotation="90" wrapText="1"/>
    </xf>
    <xf numFmtId="0" fontId="2" fillId="0" borderId="69" xfId="1" applyNumberFormat="1" applyFont="1" applyFill="1" applyBorder="1" applyAlignment="1" applyProtection="1">
      <alignment horizontal="center" vertical="center" textRotation="90" wrapText="1"/>
    </xf>
    <xf numFmtId="0" fontId="2" fillId="0" borderId="46" xfId="1" applyFont="1" applyFill="1" applyBorder="1" applyAlignment="1" applyProtection="1">
      <alignment horizontal="center" vertical="center" textRotation="90" wrapText="1"/>
    </xf>
    <xf numFmtId="0" fontId="2" fillId="0" borderId="74" xfId="1" applyFont="1" applyFill="1" applyBorder="1" applyAlignment="1" applyProtection="1">
      <alignment horizontal="center" vertical="center" textRotation="90" wrapText="1"/>
    </xf>
    <xf numFmtId="0" fontId="2" fillId="0" borderId="44" xfId="1" applyFont="1" applyFill="1" applyBorder="1" applyAlignment="1" applyProtection="1">
      <alignment horizontal="center" vertical="center" textRotation="90"/>
    </xf>
    <xf numFmtId="0" fontId="2" fillId="0" borderId="19" xfId="1" applyFont="1" applyFill="1" applyBorder="1" applyAlignment="1" applyProtection="1">
      <alignment horizontal="center" vertical="center" textRotation="90"/>
    </xf>
    <xf numFmtId="0" fontId="2" fillId="0" borderId="44" xfId="1" applyNumberFormat="1" applyFont="1" applyFill="1" applyBorder="1" applyAlignment="1" applyProtection="1">
      <alignment horizontal="center" vertical="center" textRotation="90" wrapText="1"/>
    </xf>
    <xf numFmtId="0" fontId="2" fillId="0" borderId="19" xfId="1" applyNumberFormat="1" applyFont="1" applyFill="1" applyBorder="1" applyAlignment="1" applyProtection="1">
      <alignment horizontal="center" vertical="center" textRotation="90" wrapText="1"/>
    </xf>
    <xf numFmtId="0" fontId="2" fillId="0" borderId="59" xfId="1" applyFont="1" applyFill="1" applyBorder="1" applyAlignment="1" applyProtection="1">
      <alignment horizontal="center" vertical="center" textRotation="90"/>
    </xf>
    <xf numFmtId="0" fontId="2" fillId="0" borderId="60" xfId="1" applyFont="1" applyFill="1" applyBorder="1" applyAlignment="1" applyProtection="1">
      <alignment horizontal="center" vertical="center" textRotation="90"/>
    </xf>
    <xf numFmtId="0" fontId="2" fillId="0" borderId="48" xfId="1" applyFont="1" applyFill="1" applyBorder="1" applyAlignment="1" applyProtection="1">
      <alignment horizontal="center" vertical="center" wrapText="1"/>
    </xf>
    <xf numFmtId="0" fontId="2" fillId="0" borderId="74" xfId="1" applyFont="1" applyFill="1" applyBorder="1" applyAlignment="1" applyProtection="1">
      <alignment horizontal="center" vertical="center" wrapText="1"/>
    </xf>
    <xf numFmtId="0" fontId="2" fillId="0" borderId="44" xfId="1" applyFont="1" applyFill="1" applyBorder="1" applyAlignment="1" applyProtection="1">
      <alignment horizontal="center" vertical="center" textRotation="90" wrapText="1"/>
    </xf>
    <xf numFmtId="0" fontId="2" fillId="0" borderId="19" xfId="1" applyFont="1" applyFill="1" applyBorder="1" applyAlignment="1" applyProtection="1">
      <alignment horizontal="center" vertical="center" textRotation="90" wrapText="1"/>
    </xf>
    <xf numFmtId="0" fontId="2" fillId="0" borderId="17" xfId="1" applyNumberFormat="1" applyFont="1" applyFill="1" applyBorder="1" applyAlignment="1" applyProtection="1">
      <alignment horizontal="center" vertical="center" textRotation="90" wrapText="1"/>
    </xf>
    <xf numFmtId="0" fontId="2" fillId="0" borderId="21" xfId="1" applyNumberFormat="1" applyFont="1" applyFill="1" applyBorder="1" applyAlignment="1" applyProtection="1">
      <alignment horizontal="center" vertical="center" textRotation="90" wrapText="1"/>
    </xf>
    <xf numFmtId="0" fontId="2" fillId="0" borderId="114" xfId="1" applyNumberFormat="1" applyFont="1" applyFill="1" applyBorder="1" applyAlignment="1" applyProtection="1">
      <alignment horizontal="center" vertical="center" textRotation="90" wrapText="1"/>
    </xf>
    <xf numFmtId="0" fontId="2" fillId="0" borderId="105" xfId="1" applyNumberFormat="1" applyFont="1" applyFill="1" applyBorder="1" applyAlignment="1" applyProtection="1">
      <alignment horizontal="center" vertical="center" textRotation="90" wrapText="1"/>
    </xf>
    <xf numFmtId="49" fontId="2" fillId="2" borderId="11" xfId="1" applyNumberFormat="1" applyFont="1" applyFill="1" applyBorder="1" applyAlignment="1" applyProtection="1">
      <alignment horizontal="center" vertical="center"/>
      <protection locked="0"/>
    </xf>
    <xf numFmtId="49" fontId="2" fillId="2" borderId="12" xfId="1" applyNumberFormat="1" applyFont="1" applyFill="1" applyBorder="1" applyAlignment="1" applyProtection="1">
      <alignment horizontal="center" vertical="center"/>
      <protection locked="0"/>
    </xf>
    <xf numFmtId="49" fontId="2" fillId="0" borderId="30" xfId="1" applyNumberFormat="1" applyFont="1" applyFill="1" applyBorder="1" applyAlignment="1" applyProtection="1">
      <alignment horizontal="center" vertical="center"/>
    </xf>
    <xf numFmtId="49" fontId="2" fillId="0" borderId="111" xfId="1" applyNumberFormat="1" applyFont="1" applyFill="1" applyBorder="1" applyAlignment="1" applyProtection="1">
      <alignment horizontal="center" vertical="center"/>
    </xf>
    <xf numFmtId="0" fontId="2" fillId="0" borderId="18" xfId="1" applyFont="1" applyFill="1" applyBorder="1" applyAlignment="1" applyProtection="1">
      <alignment horizontal="center" vertical="center" wrapText="1"/>
    </xf>
    <xf numFmtId="0" fontId="2" fillId="0" borderId="105" xfId="1" applyFont="1" applyFill="1" applyBorder="1" applyAlignment="1" applyProtection="1">
      <alignment horizontal="center" vertical="center" wrapText="1"/>
    </xf>
    <xf numFmtId="49" fontId="2" fillId="2" borderId="7" xfId="1" applyNumberFormat="1" applyFont="1" applyFill="1" applyBorder="1" applyAlignment="1" applyProtection="1">
      <alignment horizontal="center"/>
      <protection locked="0"/>
    </xf>
    <xf numFmtId="49" fontId="2" fillId="2" borderId="8" xfId="1" applyNumberFormat="1" applyFont="1" applyFill="1" applyBorder="1" applyAlignment="1" applyProtection="1">
      <alignment horizontal="center"/>
      <protection locked="0"/>
    </xf>
    <xf numFmtId="0" fontId="2" fillId="0" borderId="0" xfId="1" applyFont="1" applyAlignment="1">
      <alignment horizontal="left"/>
    </xf>
    <xf numFmtId="0" fontId="12" fillId="0" borderId="0" xfId="1" applyFont="1" applyAlignment="1">
      <alignment horizontal="center"/>
    </xf>
    <xf numFmtId="164" fontId="5" fillId="0" borderId="0" xfId="1" applyNumberFormat="1" applyFont="1" applyAlignment="1">
      <alignment horizontal="left"/>
    </xf>
    <xf numFmtId="0" fontId="2" fillId="0" borderId="68" xfId="1" applyFont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 wrapText="1"/>
    </xf>
    <xf numFmtId="0" fontId="2" fillId="0" borderId="118" xfId="1" applyFont="1" applyBorder="1" applyAlignment="1">
      <alignment horizontal="center" vertical="center" wrapText="1"/>
    </xf>
    <xf numFmtId="0" fontId="2" fillId="0" borderId="90" xfId="1" applyFont="1" applyBorder="1" applyAlignment="1">
      <alignment horizontal="center" vertical="center" wrapText="1"/>
    </xf>
    <xf numFmtId="0" fontId="2" fillId="0" borderId="117" xfId="1" applyFont="1" applyBorder="1" applyAlignment="1">
      <alignment horizontal="center" vertical="center" wrapText="1"/>
    </xf>
    <xf numFmtId="0" fontId="2" fillId="0" borderId="100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2" fillId="0" borderId="41" xfId="1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6" xfId="1" applyFont="1" applyBorder="1" applyAlignment="1" applyProtection="1">
      <alignment horizontal="left" vertical="center" wrapText="1"/>
      <protection locked="0"/>
    </xf>
    <xf numFmtId="0" fontId="2" fillId="0" borderId="95" xfId="1" applyFont="1" applyBorder="1" applyAlignment="1" applyProtection="1">
      <alignment horizontal="left" vertical="center" wrapText="1"/>
      <protection locked="0"/>
    </xf>
    <xf numFmtId="0" fontId="2" fillId="0" borderId="17" xfId="1" applyFont="1" applyFill="1" applyBorder="1" applyAlignment="1">
      <alignment horizontal="center" vertical="center" wrapText="1"/>
    </xf>
    <xf numFmtId="0" fontId="2" fillId="0" borderId="41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95" xfId="1" applyFont="1" applyBorder="1" applyAlignment="1">
      <alignment horizontal="center" vertical="center" wrapText="1"/>
    </xf>
    <xf numFmtId="0" fontId="2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left" vertical="center"/>
    </xf>
    <xf numFmtId="3" fontId="2" fillId="0" borderId="5" xfId="1" applyNumberFormat="1" applyFont="1" applyBorder="1" applyAlignment="1" applyProtection="1">
      <alignment horizontal="center" vertical="center" wrapText="1"/>
      <protection locked="0"/>
    </xf>
    <xf numFmtId="0" fontId="2" fillId="0" borderId="5" xfId="1" applyFont="1" applyBorder="1" applyAlignment="1" applyProtection="1">
      <alignment horizontal="left" vertical="center" wrapText="1"/>
      <protection locked="0"/>
    </xf>
    <xf numFmtId="3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20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41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5" xfId="1" applyFont="1" applyBorder="1" applyAlignment="1">
      <alignment horizontal="center" vertical="center" wrapText="1"/>
    </xf>
    <xf numFmtId="0" fontId="5" fillId="0" borderId="0" xfId="1" applyFont="1" applyAlignment="1">
      <alignment horizontal="left" vertical="center"/>
    </xf>
    <xf numFmtId="0" fontId="5" fillId="0" borderId="5" xfId="1" applyFont="1" applyBorder="1" applyAlignment="1">
      <alignment horizontal="right" vertical="center" wrapText="1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5" xfId="1" applyFont="1" applyBorder="1" applyAlignment="1" applyProtection="1">
      <alignment horizontal="center" vertical="center" wrapText="1"/>
      <protection locked="0"/>
    </xf>
    <xf numFmtId="0" fontId="2" fillId="0" borderId="17" xfId="1" applyFont="1" applyBorder="1" applyAlignment="1" applyProtection="1">
      <alignment horizontal="center" vertical="center" wrapText="1"/>
      <protection locked="0"/>
    </xf>
    <xf numFmtId="0" fontId="2" fillId="0" borderId="41" xfId="1" applyFont="1" applyBorder="1" applyAlignment="1" applyProtection="1">
      <alignment horizontal="center" vertical="center" wrapText="1"/>
      <protection locked="0"/>
    </xf>
    <xf numFmtId="0" fontId="2" fillId="0" borderId="68" xfId="1" applyFont="1" applyBorder="1" applyAlignment="1" applyProtection="1">
      <alignment horizontal="left" vertical="center" wrapText="1"/>
      <protection locked="0"/>
    </xf>
    <xf numFmtId="0" fontId="2" fillId="0" borderId="90" xfId="1" applyFont="1" applyBorder="1" applyAlignment="1" applyProtection="1">
      <alignment horizontal="left" vertical="center" wrapText="1"/>
      <protection locked="0"/>
    </xf>
    <xf numFmtId="0" fontId="2" fillId="0" borderId="72" xfId="1" applyFont="1" applyBorder="1" applyAlignment="1" applyProtection="1">
      <alignment horizontal="left" vertical="center" wrapText="1"/>
      <protection locked="0"/>
    </xf>
    <xf numFmtId="0" fontId="2" fillId="0" borderId="100" xfId="1" applyFont="1" applyBorder="1" applyAlignment="1" applyProtection="1">
      <alignment horizontal="left" vertical="center" wrapText="1"/>
      <protection locked="0"/>
    </xf>
    <xf numFmtId="0" fontId="2" fillId="0" borderId="6" xfId="1" applyFont="1" applyFill="1" applyBorder="1" applyAlignment="1" applyProtection="1">
      <alignment horizontal="left" vertical="center" wrapText="1"/>
      <protection locked="0"/>
    </xf>
    <xf numFmtId="0" fontId="2" fillId="0" borderId="95" xfId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Border="1" applyAlignment="1">
      <alignment horizontal="left" vertical="center"/>
    </xf>
    <xf numFmtId="0" fontId="2" fillId="0" borderId="117" xfId="1" applyFont="1" applyBorder="1" applyAlignment="1">
      <alignment horizontal="left" vertical="center"/>
    </xf>
    <xf numFmtId="0" fontId="2" fillId="0" borderId="5" xfId="1" applyFont="1" applyFill="1" applyBorder="1" applyAlignment="1" applyProtection="1">
      <alignment horizontal="left" vertical="center" wrapText="1"/>
      <protection locked="0"/>
    </xf>
    <xf numFmtId="0" fontId="2" fillId="0" borderId="5" xfId="0" applyFont="1" applyFill="1" applyBorder="1" applyAlignment="1" applyProtection="1">
      <alignment horizontal="left" vertical="center" wrapText="1"/>
      <protection locked="0"/>
    </xf>
    <xf numFmtId="0" fontId="2" fillId="0" borderId="17" xfId="1" applyFont="1" applyBorder="1" applyAlignment="1" applyProtection="1">
      <alignment horizontal="center" vertical="center"/>
      <protection locked="0"/>
    </xf>
    <xf numFmtId="0" fontId="2" fillId="0" borderId="41" xfId="1" applyFont="1" applyBorder="1" applyAlignment="1" applyProtection="1">
      <alignment horizontal="center" vertical="center"/>
      <protection locked="0"/>
    </xf>
    <xf numFmtId="0" fontId="2" fillId="0" borderId="68" xfId="1" applyFont="1" applyFill="1" applyBorder="1" applyAlignment="1" applyProtection="1">
      <alignment horizontal="left" vertical="center" wrapText="1"/>
      <protection locked="0"/>
    </xf>
    <xf numFmtId="0" fontId="2" fillId="0" borderId="90" xfId="1" applyFont="1" applyFill="1" applyBorder="1" applyAlignment="1" applyProtection="1">
      <alignment horizontal="left" vertical="center" wrapText="1"/>
      <protection locked="0"/>
    </xf>
    <xf numFmtId="0" fontId="2" fillId="0" borderId="72" xfId="1" applyFont="1" applyFill="1" applyBorder="1" applyAlignment="1" applyProtection="1">
      <alignment horizontal="left" vertical="center" wrapText="1"/>
      <protection locked="0"/>
    </xf>
    <xf numFmtId="0" fontId="2" fillId="0" borderId="100" xfId="1" applyFont="1" applyFill="1" applyBorder="1" applyAlignment="1" applyProtection="1">
      <alignment horizontal="left" vertical="center" wrapText="1"/>
      <protection locked="0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top" wrapText="1"/>
    </xf>
    <xf numFmtId="0" fontId="17" fillId="0" borderId="0" xfId="0" applyFont="1" applyAlignment="1">
      <alignment horizontal="left" wrapText="1"/>
    </xf>
    <xf numFmtId="0" fontId="2" fillId="0" borderId="118" xfId="0" applyFont="1" applyBorder="1" applyAlignment="1" applyProtection="1">
      <alignment horizontal="center" vertical="center" wrapText="1"/>
      <protection locked="0"/>
    </xf>
    <xf numFmtId="0" fontId="2" fillId="0" borderId="117" xfId="0" applyFont="1" applyBorder="1" applyAlignment="1" applyProtection="1">
      <alignment horizontal="center" vertical="center" wrapText="1"/>
      <protection locked="0"/>
    </xf>
    <xf numFmtId="0" fontId="2" fillId="0" borderId="118" xfId="0" applyFont="1" applyBorder="1" applyAlignment="1" applyProtection="1">
      <alignment horizontal="left" vertical="center" wrapText="1"/>
      <protection locked="0"/>
    </xf>
    <xf numFmtId="0" fontId="2" fillId="0" borderId="117" xfId="0" applyFont="1" applyBorder="1" applyAlignment="1" applyProtection="1">
      <alignment horizontal="left" vertical="center" wrapText="1"/>
      <protection locked="0"/>
    </xf>
    <xf numFmtId="0" fontId="5" fillId="0" borderId="6" xfId="1" applyFont="1" applyBorder="1" applyAlignment="1">
      <alignment horizontal="right" vertical="center" wrapText="1"/>
    </xf>
    <xf numFmtId="0" fontId="5" fillId="0" borderId="7" xfId="1" applyFont="1" applyBorder="1" applyAlignment="1">
      <alignment horizontal="right" vertical="center" wrapText="1"/>
    </xf>
    <xf numFmtId="0" fontId="5" fillId="0" borderId="95" xfId="1" applyFont="1" applyBorder="1" applyAlignment="1">
      <alignment horizontal="right" vertical="center" wrapText="1"/>
    </xf>
    <xf numFmtId="3" fontId="5" fillId="0" borderId="0" xfId="1" applyNumberFormat="1" applyFont="1" applyAlignment="1">
      <alignment horizontal="left" vertical="center"/>
    </xf>
    <xf numFmtId="0" fontId="2" fillId="0" borderId="6" xfId="1" applyFont="1" applyBorder="1" applyAlignment="1" applyProtection="1">
      <alignment horizontal="left" vertical="center"/>
      <protection locked="0"/>
    </xf>
    <xf numFmtId="0" fontId="2" fillId="0" borderId="95" xfId="1" applyFont="1" applyBorder="1" applyAlignment="1" applyProtection="1">
      <alignment horizontal="left" vertical="center"/>
      <protection locked="0"/>
    </xf>
    <xf numFmtId="49" fontId="5" fillId="0" borderId="0" xfId="1" applyNumberFormat="1" applyFont="1" applyAlignment="1">
      <alignment horizontal="left" vertical="center"/>
    </xf>
    <xf numFmtId="0" fontId="2" fillId="0" borderId="68" xfId="1" applyFont="1" applyBorder="1" applyAlignment="1" applyProtection="1">
      <alignment horizontal="left" vertical="center"/>
      <protection locked="0"/>
    </xf>
    <xf numFmtId="0" fontId="2" fillId="0" borderId="90" xfId="1" applyFont="1" applyBorder="1" applyAlignment="1" applyProtection="1">
      <alignment horizontal="left" vertical="center"/>
      <protection locked="0"/>
    </xf>
    <xf numFmtId="0" fontId="2" fillId="0" borderId="72" xfId="1" applyFont="1" applyBorder="1" applyAlignment="1" applyProtection="1">
      <alignment horizontal="left" vertical="center"/>
      <protection locked="0"/>
    </xf>
    <xf numFmtId="0" fontId="2" fillId="0" borderId="100" xfId="1" applyFont="1" applyBorder="1" applyAlignment="1" applyProtection="1">
      <alignment horizontal="left" vertical="center"/>
      <protection locked="0"/>
    </xf>
    <xf numFmtId="0" fontId="2" fillId="0" borderId="20" xfId="1" applyFont="1" applyBorder="1" applyAlignment="1" applyProtection="1">
      <alignment horizontal="center" vertical="center" wrapText="1"/>
      <protection locked="0"/>
    </xf>
    <xf numFmtId="0" fontId="2" fillId="0" borderId="45" xfId="1" applyFont="1" applyBorder="1" applyAlignment="1" applyProtection="1">
      <alignment horizontal="left" vertical="center" wrapText="1"/>
      <protection locked="0"/>
    </xf>
    <xf numFmtId="0" fontId="2" fillId="0" borderId="93" xfId="1" applyFont="1" applyBorder="1" applyAlignment="1" applyProtection="1">
      <alignment horizontal="left" vertical="center" wrapText="1"/>
      <protection locked="0"/>
    </xf>
    <xf numFmtId="3" fontId="2" fillId="0" borderId="17" xfId="1" applyNumberFormat="1" applyFont="1" applyBorder="1" applyAlignment="1" applyProtection="1">
      <alignment horizontal="center" vertical="center" wrapText="1"/>
      <protection locked="0"/>
    </xf>
    <xf numFmtId="3" fontId="2" fillId="0" borderId="20" xfId="1" applyNumberFormat="1" applyFont="1" applyBorder="1" applyAlignment="1" applyProtection="1">
      <alignment horizontal="center" vertical="center" wrapText="1"/>
      <protection locked="0"/>
    </xf>
    <xf numFmtId="3" fontId="2" fillId="0" borderId="41" xfId="1" applyNumberFormat="1" applyFont="1" applyBorder="1" applyAlignment="1" applyProtection="1">
      <alignment horizontal="center" vertical="center" wrapText="1"/>
      <protection locked="0"/>
    </xf>
    <xf numFmtId="0" fontId="2" fillId="0" borderId="0" xfId="1" applyFont="1" applyAlignment="1">
      <alignment horizontal="left" wrapText="1"/>
    </xf>
    <xf numFmtId="0" fontId="2" fillId="0" borderId="0" xfId="3" applyFont="1" applyAlignment="1">
      <alignment horizontal="left"/>
    </xf>
    <xf numFmtId="0" fontId="4" fillId="0" borderId="0" xfId="3" applyFont="1" applyAlignment="1">
      <alignment horizontal="left"/>
    </xf>
    <xf numFmtId="0" fontId="12" fillId="0" borderId="0" xfId="3" applyFont="1" applyAlignment="1">
      <alignment horizontal="center"/>
    </xf>
    <xf numFmtId="0" fontId="13" fillId="0" borderId="0" xfId="3" applyFont="1" applyAlignment="1">
      <alignment horizontal="left"/>
    </xf>
    <xf numFmtId="49" fontId="5" fillId="0" borderId="0" xfId="3" applyNumberFormat="1" applyFont="1" applyAlignment="1">
      <alignment horizontal="left"/>
    </xf>
    <xf numFmtId="0" fontId="2" fillId="0" borderId="17" xfId="3" applyFont="1" applyBorder="1" applyAlignment="1" applyProtection="1">
      <alignment horizontal="center" vertical="center" wrapText="1"/>
      <protection locked="0"/>
    </xf>
    <xf numFmtId="0" fontId="2" fillId="0" borderId="20" xfId="3" applyFont="1" applyBorder="1" applyAlignment="1" applyProtection="1">
      <alignment horizontal="center" vertical="center" wrapText="1"/>
      <protection locked="0"/>
    </xf>
    <xf numFmtId="0" fontId="2" fillId="0" borderId="41" xfId="3" applyFont="1" applyBorder="1" applyAlignment="1" applyProtection="1">
      <alignment horizontal="center" vertical="center" wrapText="1"/>
      <protection locked="0"/>
    </xf>
    <xf numFmtId="0" fontId="2" fillId="0" borderId="68" xfId="3" applyFont="1" applyBorder="1" applyAlignment="1" applyProtection="1">
      <alignment horizontal="left" vertical="center" wrapText="1"/>
      <protection locked="0"/>
    </xf>
    <xf numFmtId="0" fontId="2" fillId="0" borderId="90" xfId="3" applyFont="1" applyBorder="1" applyAlignment="1" applyProtection="1">
      <alignment horizontal="left" vertical="center" wrapText="1"/>
      <protection locked="0"/>
    </xf>
    <xf numFmtId="0" fontId="2" fillId="0" borderId="45" xfId="3" applyFont="1" applyBorder="1" applyAlignment="1" applyProtection="1">
      <alignment horizontal="left" vertical="center" wrapText="1"/>
      <protection locked="0"/>
    </xf>
    <xf numFmtId="0" fontId="2" fillId="0" borderId="93" xfId="3" applyFont="1" applyBorder="1" applyAlignment="1" applyProtection="1">
      <alignment horizontal="left" vertical="center" wrapText="1"/>
      <protection locked="0"/>
    </xf>
    <xf numFmtId="0" fontId="2" fillId="0" borderId="72" xfId="3" applyFont="1" applyBorder="1" applyAlignment="1" applyProtection="1">
      <alignment horizontal="left" vertical="center" wrapText="1"/>
      <protection locked="0"/>
    </xf>
    <xf numFmtId="0" fontId="2" fillId="0" borderId="100" xfId="3" applyFont="1" applyBorder="1" applyAlignment="1" applyProtection="1">
      <alignment horizontal="left" vertical="center" wrapText="1"/>
      <protection locked="0"/>
    </xf>
    <xf numFmtId="0" fontId="5" fillId="0" borderId="6" xfId="3" applyFont="1" applyBorder="1" applyAlignment="1">
      <alignment horizontal="right" wrapText="1"/>
    </xf>
    <xf numFmtId="0" fontId="5" fillId="0" borderId="7" xfId="3" applyFont="1" applyBorder="1" applyAlignment="1">
      <alignment horizontal="right" wrapText="1"/>
    </xf>
    <xf numFmtId="0" fontId="5" fillId="0" borderId="95" xfId="3" applyFont="1" applyBorder="1" applyAlignment="1">
      <alignment horizontal="right" wrapText="1"/>
    </xf>
    <xf numFmtId="0" fontId="5" fillId="0" borderId="7" xfId="3" applyFont="1" applyBorder="1" applyAlignment="1">
      <alignment horizontal="left" wrapText="1"/>
    </xf>
    <xf numFmtId="0" fontId="5" fillId="0" borderId="95" xfId="3" applyFont="1" applyBorder="1" applyAlignment="1">
      <alignment horizontal="left" wrapText="1"/>
    </xf>
    <xf numFmtId="3" fontId="2" fillId="0" borderId="5" xfId="3" applyNumberFormat="1" applyFont="1" applyBorder="1" applyAlignment="1" applyProtection="1">
      <alignment horizontal="center" vertical="center" wrapText="1"/>
      <protection locked="0"/>
    </xf>
    <xf numFmtId="3" fontId="2" fillId="0" borderId="17" xfId="3" applyNumberFormat="1" applyFont="1" applyBorder="1" applyAlignment="1" applyProtection="1">
      <alignment horizontal="center" vertical="center" wrapText="1"/>
      <protection locked="0"/>
    </xf>
    <xf numFmtId="3" fontId="2" fillId="0" borderId="20" xfId="3" applyNumberFormat="1" applyFont="1" applyBorder="1" applyAlignment="1" applyProtection="1">
      <alignment horizontal="center" vertical="center" wrapText="1"/>
      <protection locked="0"/>
    </xf>
    <xf numFmtId="3" fontId="2" fillId="0" borderId="41" xfId="3" applyNumberFormat="1" applyFont="1" applyBorder="1" applyAlignment="1" applyProtection="1">
      <alignment horizontal="center" vertical="center" wrapText="1"/>
      <protection locked="0"/>
    </xf>
    <xf numFmtId="0" fontId="5" fillId="0" borderId="6" xfId="3" applyFont="1" applyBorder="1" applyAlignment="1" applyProtection="1">
      <alignment horizontal="left" vertical="center"/>
      <protection locked="0"/>
    </xf>
    <xf numFmtId="0" fontId="5" fillId="0" borderId="95" xfId="3" applyFont="1" applyBorder="1" applyAlignment="1" applyProtection="1">
      <alignment horizontal="left" vertical="center"/>
      <protection locked="0"/>
    </xf>
    <xf numFmtId="0" fontId="2" fillId="0" borderId="6" xfId="3" applyFont="1" applyBorder="1" applyAlignment="1" applyProtection="1">
      <alignment horizontal="left" vertical="center"/>
      <protection locked="0"/>
    </xf>
    <xf numFmtId="0" fontId="2" fillId="0" borderId="95" xfId="3" applyFont="1" applyBorder="1" applyAlignment="1" applyProtection="1">
      <alignment horizontal="left" vertical="center"/>
      <protection locked="0"/>
    </xf>
    <xf numFmtId="0" fontId="2" fillId="0" borderId="6" xfId="3" applyFont="1" applyBorder="1" applyAlignment="1" applyProtection="1">
      <alignment horizontal="left" vertical="center" wrapText="1"/>
      <protection locked="0"/>
    </xf>
    <xf numFmtId="0" fontId="2" fillId="0" borderId="95" xfId="3" applyFont="1" applyBorder="1" applyAlignment="1" applyProtection="1">
      <alignment horizontal="left" vertical="center" wrapText="1"/>
      <protection locked="0"/>
    </xf>
    <xf numFmtId="0" fontId="5" fillId="0" borderId="6" xfId="3" applyFont="1" applyBorder="1" applyAlignment="1" applyProtection="1">
      <alignment horizontal="left" vertical="center" wrapText="1"/>
      <protection locked="0"/>
    </xf>
    <xf numFmtId="0" fontId="5" fillId="0" borderId="95" xfId="3" applyFont="1" applyBorder="1" applyAlignment="1" applyProtection="1">
      <alignment horizontal="left" vertical="center" wrapText="1"/>
      <protection locked="0"/>
    </xf>
    <xf numFmtId="0" fontId="2" fillId="0" borderId="6" xfId="3" applyFont="1" applyFill="1" applyBorder="1" applyAlignment="1" applyProtection="1">
      <alignment horizontal="left" vertical="center" wrapText="1"/>
      <protection locked="0"/>
    </xf>
    <xf numFmtId="0" fontId="2" fillId="0" borderId="95" xfId="3" applyFont="1" applyFill="1" applyBorder="1" applyAlignment="1" applyProtection="1">
      <alignment horizontal="left" vertical="center" wrapText="1"/>
      <protection locked="0"/>
    </xf>
    <xf numFmtId="0" fontId="2" fillId="0" borderId="6" xfId="3" applyFont="1" applyFill="1" applyBorder="1" applyAlignment="1" applyProtection="1">
      <alignment vertical="center" wrapText="1"/>
      <protection locked="0"/>
    </xf>
    <xf numFmtId="0" fontId="2" fillId="0" borderId="95" xfId="3" applyFont="1" applyFill="1" applyBorder="1" applyAlignment="1" applyProtection="1">
      <alignment vertical="center" wrapText="1"/>
      <protection locked="0"/>
    </xf>
    <xf numFmtId="0" fontId="2" fillId="0" borderId="6" xfId="3" applyFont="1" applyBorder="1" applyAlignment="1" applyProtection="1">
      <alignment horizontal="center" vertical="center" wrapText="1"/>
      <protection locked="0"/>
    </xf>
    <xf numFmtId="0" fontId="2" fillId="0" borderId="95" xfId="3" applyFont="1" applyBorder="1" applyAlignment="1" applyProtection="1">
      <alignment horizontal="center" vertical="center" wrapText="1"/>
      <protection locked="0"/>
    </xf>
    <xf numFmtId="0" fontId="2" fillId="0" borderId="6" xfId="3" applyFont="1" applyBorder="1" applyAlignment="1" applyProtection="1">
      <alignment vertical="center" wrapText="1"/>
      <protection locked="0"/>
    </xf>
    <xf numFmtId="0" fontId="2" fillId="0" borderId="95" xfId="3" applyFont="1" applyBorder="1" applyAlignment="1" applyProtection="1">
      <alignment vertical="center" wrapText="1"/>
      <protection locked="0"/>
    </xf>
    <xf numFmtId="0" fontId="2" fillId="0" borderId="6" xfId="3" applyFont="1" applyBorder="1" applyAlignment="1">
      <alignment horizontal="left" vertical="center"/>
    </xf>
    <xf numFmtId="0" fontId="2" fillId="0" borderId="95" xfId="3" applyFont="1" applyBorder="1" applyAlignment="1">
      <alignment horizontal="left" vertical="center"/>
    </xf>
    <xf numFmtId="0" fontId="2" fillId="0" borderId="6" xfId="3" applyFont="1" applyBorder="1" applyAlignment="1">
      <alignment horizontal="left" vertical="center" wrapText="1"/>
    </xf>
    <xf numFmtId="0" fontId="2" fillId="0" borderId="95" xfId="3" applyFont="1" applyBorder="1" applyAlignment="1">
      <alignment horizontal="left" vertical="center" wrapText="1"/>
    </xf>
    <xf numFmtId="0" fontId="2" fillId="0" borderId="17" xfId="3" applyFont="1" applyBorder="1" applyAlignment="1" applyProtection="1">
      <alignment horizontal="center" vertical="center"/>
      <protection locked="0"/>
    </xf>
    <xf numFmtId="0" fontId="2" fillId="0" borderId="20" xfId="3" applyFont="1" applyBorder="1" applyAlignment="1" applyProtection="1">
      <alignment horizontal="center" vertical="center"/>
      <protection locked="0"/>
    </xf>
    <xf numFmtId="0" fontId="2" fillId="0" borderId="41" xfId="3" applyFont="1" applyBorder="1" applyAlignment="1" applyProtection="1">
      <alignment horizontal="center" vertical="center"/>
      <protection locked="0"/>
    </xf>
    <xf numFmtId="0" fontId="2" fillId="0" borderId="68" xfId="3" applyFont="1" applyBorder="1" applyAlignment="1">
      <alignment horizontal="left" vertical="center" wrapText="1"/>
    </xf>
    <xf numFmtId="0" fontId="2" fillId="0" borderId="90" xfId="3" applyFont="1" applyBorder="1" applyAlignment="1">
      <alignment horizontal="left" vertical="center" wrapText="1"/>
    </xf>
    <xf numFmtId="0" fontId="2" fillId="0" borderId="45" xfId="3" applyFont="1" applyBorder="1" applyAlignment="1">
      <alignment horizontal="left" vertical="center" wrapText="1"/>
    </xf>
    <xf numFmtId="0" fontId="2" fillId="0" borderId="93" xfId="3" applyFont="1" applyBorder="1" applyAlignment="1">
      <alignment horizontal="left" vertical="center" wrapText="1"/>
    </xf>
    <xf numFmtId="0" fontId="2" fillId="0" borderId="72" xfId="3" applyFont="1" applyBorder="1" applyAlignment="1">
      <alignment horizontal="left" vertical="center" wrapText="1"/>
    </xf>
    <xf numFmtId="0" fontId="2" fillId="0" borderId="100" xfId="3" applyFont="1" applyBorder="1" applyAlignment="1">
      <alignment horizontal="left" vertical="center" wrapText="1"/>
    </xf>
    <xf numFmtId="3" fontId="2" fillId="0" borderId="17" xfId="1" applyNumberFormat="1" applyFont="1" applyBorder="1" applyAlignment="1" applyProtection="1">
      <alignment horizontal="left" vertical="center" wrapText="1"/>
      <protection locked="0"/>
    </xf>
    <xf numFmtId="3" fontId="2" fillId="0" borderId="20" xfId="1" applyNumberFormat="1" applyFont="1" applyBorder="1" applyAlignment="1" applyProtection="1">
      <alignment horizontal="left" vertical="center" wrapText="1"/>
      <protection locked="0"/>
    </xf>
    <xf numFmtId="3" fontId="2" fillId="0" borderId="41" xfId="1" applyNumberFormat="1" applyFont="1" applyBorder="1" applyAlignment="1" applyProtection="1">
      <alignment horizontal="left" vertical="center" wrapText="1"/>
      <protection locked="0"/>
    </xf>
    <xf numFmtId="0" fontId="2" fillId="0" borderId="6" xfId="1" applyFont="1" applyBorder="1" applyAlignment="1">
      <alignment horizontal="left" vertical="center" wrapText="1"/>
    </xf>
    <xf numFmtId="0" fontId="2" fillId="0" borderId="95" xfId="1" applyFont="1" applyBorder="1" applyAlignment="1">
      <alignment horizontal="left" vertical="center" wrapText="1"/>
    </xf>
    <xf numFmtId="0" fontId="2" fillId="0" borderId="17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68" xfId="1" applyFont="1" applyBorder="1" applyAlignment="1">
      <alignment horizontal="left" vertical="center" wrapText="1"/>
    </xf>
    <xf numFmtId="0" fontId="2" fillId="0" borderId="90" xfId="1" applyFont="1" applyBorder="1" applyAlignment="1">
      <alignment horizontal="left" vertical="center" wrapText="1"/>
    </xf>
    <xf numFmtId="0" fontId="2" fillId="0" borderId="45" xfId="1" applyFont="1" applyBorder="1" applyAlignment="1">
      <alignment horizontal="left" vertical="center" wrapText="1"/>
    </xf>
    <xf numFmtId="0" fontId="2" fillId="0" borderId="93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left" vertical="center" wrapText="1"/>
    </xf>
    <xf numFmtId="0" fontId="2" fillId="0" borderId="100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left" vertical="center"/>
    </xf>
    <xf numFmtId="0" fontId="2" fillId="0" borderId="95" xfId="1" applyFont="1" applyBorder="1" applyAlignment="1">
      <alignment horizontal="left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95" xfId="0" applyFont="1" applyBorder="1" applyAlignment="1">
      <alignment horizontal="center" vertical="center" wrapText="1"/>
    </xf>
    <xf numFmtId="3" fontId="2" fillId="0" borderId="17" xfId="3" applyNumberFormat="1" applyFont="1" applyBorder="1" applyAlignment="1">
      <alignment horizontal="center" vertical="center" wrapText="1"/>
    </xf>
    <xf numFmtId="3" fontId="2" fillId="0" borderId="20" xfId="3" applyNumberFormat="1" applyFont="1" applyBorder="1" applyAlignment="1">
      <alignment horizontal="center" vertical="center" wrapText="1"/>
    </xf>
    <xf numFmtId="3" fontId="2" fillId="0" borderId="41" xfId="3" applyNumberFormat="1" applyFont="1" applyBorder="1" applyAlignment="1">
      <alignment horizontal="center" vertical="center" wrapText="1"/>
    </xf>
    <xf numFmtId="0" fontId="5" fillId="0" borderId="7" xfId="3" applyFont="1" applyFill="1" applyBorder="1" applyAlignment="1">
      <alignment horizontal="center" wrapText="1"/>
    </xf>
    <xf numFmtId="0" fontId="5" fillId="0" borderId="95" xfId="3" applyFont="1" applyFill="1" applyBorder="1" applyAlignment="1">
      <alignment horizontal="center" wrapText="1"/>
    </xf>
    <xf numFmtId="3" fontId="2" fillId="0" borderId="17" xfId="3" applyNumberFormat="1" applyFont="1" applyFill="1" applyBorder="1" applyAlignment="1">
      <alignment horizontal="center" vertical="center" wrapText="1"/>
    </xf>
    <xf numFmtId="3" fontId="2" fillId="0" borderId="20" xfId="3" applyNumberFormat="1" applyFont="1" applyFill="1" applyBorder="1" applyAlignment="1">
      <alignment horizontal="center" vertical="center" wrapText="1"/>
    </xf>
    <xf numFmtId="3" fontId="2" fillId="0" borderId="41" xfId="3" applyNumberFormat="1" applyFont="1" applyFill="1" applyBorder="1" applyAlignment="1">
      <alignment horizontal="center" vertical="center" wrapText="1"/>
    </xf>
    <xf numFmtId="0" fontId="2" fillId="0" borderId="68" xfId="3" applyFont="1" applyBorder="1" applyAlignment="1" applyProtection="1">
      <alignment vertical="center" wrapText="1"/>
      <protection locked="0"/>
    </xf>
    <xf numFmtId="0" fontId="2" fillId="0" borderId="90" xfId="3" applyFont="1" applyBorder="1" applyAlignment="1" applyProtection="1">
      <alignment vertical="center" wrapText="1"/>
      <protection locked="0"/>
    </xf>
    <xf numFmtId="0" fontId="2" fillId="0" borderId="45" xfId="3" applyFont="1" applyBorder="1" applyAlignment="1" applyProtection="1">
      <alignment vertical="center" wrapText="1"/>
      <protection locked="0"/>
    </xf>
    <xf numFmtId="0" fontId="2" fillId="0" borderId="93" xfId="3" applyFont="1" applyBorder="1" applyAlignment="1" applyProtection="1">
      <alignment vertical="center" wrapText="1"/>
      <protection locked="0"/>
    </xf>
    <xf numFmtId="0" fontId="2" fillId="0" borderId="72" xfId="3" applyFont="1" applyBorder="1" applyAlignment="1" applyProtection="1">
      <alignment vertical="center" wrapText="1"/>
      <protection locked="0"/>
    </xf>
    <xf numFmtId="0" fontId="2" fillId="0" borderId="100" xfId="3" applyFont="1" applyBorder="1" applyAlignment="1" applyProtection="1">
      <alignment vertical="center" wrapText="1"/>
      <protection locked="0"/>
    </xf>
    <xf numFmtId="0" fontId="5" fillId="0" borderId="6" xfId="3" applyFont="1" applyFill="1" applyBorder="1" applyAlignment="1" applyProtection="1">
      <alignment horizontal="center" vertical="center" wrapText="1"/>
      <protection locked="0"/>
    </xf>
    <xf numFmtId="0" fontId="5" fillId="0" borderId="95" xfId="3" applyFont="1" applyFill="1" applyBorder="1" applyAlignment="1" applyProtection="1">
      <alignment horizontal="center" vertical="center" wrapText="1"/>
      <protection locked="0"/>
    </xf>
    <xf numFmtId="0" fontId="2" fillId="0" borderId="72" xfId="3" applyFont="1" applyBorder="1" applyAlignment="1" applyProtection="1">
      <alignment horizontal="left" vertical="center"/>
      <protection locked="0"/>
    </xf>
    <xf numFmtId="0" fontId="2" fillId="0" borderId="100" xfId="3" applyFont="1" applyBorder="1" applyAlignment="1" applyProtection="1">
      <alignment horizontal="left" vertical="center"/>
      <protection locked="0"/>
    </xf>
    <xf numFmtId="0" fontId="2" fillId="0" borderId="68" xfId="3" applyFont="1" applyFill="1" applyBorder="1" applyAlignment="1" applyProtection="1">
      <alignment horizontal="left" vertical="center" wrapText="1"/>
      <protection locked="0"/>
    </xf>
    <xf numFmtId="0" fontId="2" fillId="0" borderId="118" xfId="3" applyFont="1" applyFill="1" applyBorder="1" applyAlignment="1" applyProtection="1">
      <alignment horizontal="left" vertical="center" wrapText="1"/>
      <protection locked="0"/>
    </xf>
    <xf numFmtId="0" fontId="2" fillId="0" borderId="45" xfId="3" applyFont="1" applyFill="1" applyBorder="1" applyAlignment="1" applyProtection="1">
      <alignment horizontal="left" vertical="center" wrapText="1"/>
      <protection locked="0"/>
    </xf>
    <xf numFmtId="0" fontId="2" fillId="0" borderId="0" xfId="3" applyFont="1" applyFill="1" applyBorder="1" applyAlignment="1" applyProtection="1">
      <alignment horizontal="left" vertical="center" wrapText="1"/>
      <protection locked="0"/>
    </xf>
    <xf numFmtId="0" fontId="2" fillId="0" borderId="72" xfId="3" applyFont="1" applyFill="1" applyBorder="1" applyAlignment="1" applyProtection="1">
      <alignment horizontal="left" vertical="center" wrapText="1"/>
      <protection locked="0"/>
    </xf>
    <xf numFmtId="0" fontId="2" fillId="0" borderId="117" xfId="3" applyFont="1" applyFill="1" applyBorder="1" applyAlignment="1" applyProtection="1">
      <alignment horizontal="left" vertical="center" wrapText="1"/>
      <protection locked="0"/>
    </xf>
    <xf numFmtId="3" fontId="2" fillId="0" borderId="17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20" xfId="3" applyNumberFormat="1" applyFont="1" applyFill="1" applyBorder="1" applyAlignment="1" applyProtection="1">
      <alignment horizontal="center" vertical="center" wrapText="1"/>
      <protection locked="0"/>
    </xf>
    <xf numFmtId="3" fontId="2" fillId="0" borderId="41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3" applyFont="1" applyFill="1" applyBorder="1" applyAlignment="1" applyProtection="1">
      <alignment horizontal="center" vertical="center" wrapText="1"/>
      <protection locked="0"/>
    </xf>
    <xf numFmtId="0" fontId="2" fillId="0" borderId="20" xfId="3" applyFont="1" applyFill="1" applyBorder="1" applyAlignment="1" applyProtection="1">
      <alignment horizontal="center" vertical="center" wrapText="1"/>
      <protection locked="0"/>
    </xf>
    <xf numFmtId="0" fontId="2" fillId="0" borderId="41" xfId="3" applyFont="1" applyFill="1" applyBorder="1" applyAlignment="1" applyProtection="1">
      <alignment horizontal="center" vertical="center" wrapText="1"/>
      <protection locked="0"/>
    </xf>
    <xf numFmtId="0" fontId="2" fillId="0" borderId="90" xfId="3" applyFont="1" applyFill="1" applyBorder="1" applyAlignment="1" applyProtection="1">
      <alignment horizontal="left" vertical="center" wrapText="1"/>
      <protection locked="0"/>
    </xf>
    <xf numFmtId="0" fontId="2" fillId="0" borderId="93" xfId="3" applyFont="1" applyFill="1" applyBorder="1" applyAlignment="1" applyProtection="1">
      <alignment horizontal="left" vertical="center" wrapText="1"/>
      <protection locked="0"/>
    </xf>
    <xf numFmtId="0" fontId="2" fillId="0" borderId="100" xfId="3" applyFont="1" applyFill="1" applyBorder="1" applyAlignment="1" applyProtection="1">
      <alignment horizontal="left" vertical="center" wrapText="1"/>
      <protection locked="0"/>
    </xf>
    <xf numFmtId="0" fontId="2" fillId="0" borderId="5" xfId="3" applyFont="1" applyBorder="1" applyAlignment="1" applyProtection="1">
      <alignment horizontal="left" vertical="center" wrapText="1"/>
      <protection locked="0"/>
    </xf>
    <xf numFmtId="0" fontId="2" fillId="0" borderId="5" xfId="3" applyFont="1" applyBorder="1" applyAlignment="1" applyProtection="1">
      <alignment horizontal="center" vertical="center" wrapText="1"/>
      <protection locked="0"/>
    </xf>
    <xf numFmtId="3" fontId="2" fillId="0" borderId="5" xfId="3" applyNumberFormat="1" applyFont="1" applyBorder="1" applyAlignment="1">
      <alignment horizontal="center" vertical="center" wrapText="1"/>
    </xf>
    <xf numFmtId="0" fontId="2" fillId="0" borderId="5" xfId="3" applyFont="1" applyFill="1" applyBorder="1" applyAlignment="1" applyProtection="1">
      <alignment horizontal="left" vertical="center" wrapText="1"/>
      <protection locked="0"/>
    </xf>
    <xf numFmtId="0" fontId="2" fillId="0" borderId="68" xfId="3" applyFont="1" applyBorder="1" applyAlignment="1" applyProtection="1">
      <alignment horizontal="left" vertical="center"/>
      <protection locked="0"/>
    </xf>
    <xf numFmtId="0" fontId="2" fillId="0" borderId="90" xfId="3" applyFont="1" applyBorder="1" applyAlignment="1" applyProtection="1">
      <alignment horizontal="left" vertical="center"/>
      <protection locked="0"/>
    </xf>
    <xf numFmtId="0" fontId="2" fillId="0" borderId="6" xfId="3" applyFont="1" applyBorder="1" applyAlignment="1" applyProtection="1">
      <alignment horizontal="left" wrapText="1"/>
      <protection locked="0"/>
    </xf>
    <xf numFmtId="0" fontId="2" fillId="0" borderId="95" xfId="3" applyFont="1" applyBorder="1" applyAlignment="1" applyProtection="1">
      <alignment horizontal="left" wrapText="1"/>
      <protection locked="0"/>
    </xf>
    <xf numFmtId="0" fontId="2" fillId="0" borderId="5" xfId="3" applyFont="1" applyBorder="1" applyAlignment="1" applyProtection="1">
      <alignment horizontal="center" vertical="center"/>
      <protection locked="0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0" fontId="1" fillId="0" borderId="20" xfId="1" applyFill="1" applyBorder="1" applyAlignment="1">
      <alignment horizontal="center" vertical="center" wrapText="1"/>
    </xf>
    <xf numFmtId="0" fontId="1" fillId="0" borderId="41" xfId="1" applyFill="1" applyBorder="1" applyAlignment="1">
      <alignment horizontal="center" vertical="center" wrapText="1"/>
    </xf>
    <xf numFmtId="0" fontId="1" fillId="0" borderId="45" xfId="1" applyFill="1" applyBorder="1" applyAlignment="1">
      <alignment horizontal="left" vertical="center" wrapText="1"/>
    </xf>
    <xf numFmtId="0" fontId="1" fillId="0" borderId="93" xfId="1" applyFill="1" applyBorder="1" applyAlignment="1">
      <alignment horizontal="left" vertical="center" wrapText="1"/>
    </xf>
    <xf numFmtId="0" fontId="1" fillId="0" borderId="72" xfId="1" applyFill="1" applyBorder="1" applyAlignment="1">
      <alignment horizontal="left" vertical="center" wrapText="1"/>
    </xf>
    <xf numFmtId="0" fontId="1" fillId="0" borderId="100" xfId="1" applyFill="1" applyBorder="1" applyAlignment="1">
      <alignment horizontal="left" vertical="center" wrapText="1"/>
    </xf>
    <xf numFmtId="0" fontId="2" fillId="0" borderId="20" xfId="1" applyFont="1" applyFill="1" applyBorder="1" applyAlignment="1" applyProtection="1">
      <alignment horizontal="center" vertical="center" wrapText="1"/>
      <protection locked="0"/>
    </xf>
    <xf numFmtId="0" fontId="2" fillId="0" borderId="41" xfId="1" applyFont="1" applyFill="1" applyBorder="1" applyAlignment="1" applyProtection="1">
      <alignment horizontal="center" vertical="center" wrapText="1"/>
      <protection locked="0"/>
    </xf>
    <xf numFmtId="0" fontId="2" fillId="0" borderId="45" xfId="1" applyFont="1" applyFill="1" applyBorder="1" applyAlignment="1" applyProtection="1">
      <alignment horizontal="left" vertical="center" wrapText="1"/>
      <protection locked="0"/>
    </xf>
    <xf numFmtId="0" fontId="2" fillId="0" borderId="93" xfId="1" applyFont="1" applyFill="1" applyBorder="1" applyAlignment="1" applyProtection="1">
      <alignment horizontal="left" vertical="center" wrapText="1"/>
      <protection locked="0"/>
    </xf>
    <xf numFmtId="164" fontId="5" fillId="0" borderId="0" xfId="1" applyNumberFormat="1" applyFont="1" applyAlignment="1">
      <alignment horizontal="left" vertical="center"/>
    </xf>
    <xf numFmtId="0" fontId="1" fillId="0" borderId="95" xfId="1" applyFill="1" applyBorder="1" applyAlignment="1">
      <alignment horizontal="left" vertical="center" wrapText="1"/>
    </xf>
  </cellXfs>
  <cellStyles count="6">
    <cellStyle name="Normal" xfId="0" builtinId="0"/>
    <cellStyle name="Normal 11" xfId="3"/>
    <cellStyle name="Normal 2" xfId="1"/>
    <cellStyle name="Normal 2 3" xfId="4"/>
    <cellStyle name="Normal 2 3 2" xfId="5"/>
    <cellStyle name="Normal 3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38</xdr:row>
      <xdr:rowOff>0</xdr:rowOff>
    </xdr:from>
    <xdr:ext cx="9525" cy="9525"/>
    <xdr:pic>
      <xdr:nvPicPr>
        <xdr:cNvPr id="2" name="Picture 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3" name="Picture 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4" name="Picture 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5" name="Picture 4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05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6" name="Picture 5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9058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7" name="Picture 6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8" name="Picture 9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9" name="Picture 8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10" name="Picture 9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11" name="Picture 10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12" name="Picture 1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13" name="Picture 1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110</xdr:row>
      <xdr:rowOff>0</xdr:rowOff>
    </xdr:from>
    <xdr:ext cx="9525" cy="9525"/>
    <xdr:pic>
      <xdr:nvPicPr>
        <xdr:cNvPr id="14" name="Picture 1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240506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38</xdr:row>
      <xdr:rowOff>0</xdr:rowOff>
    </xdr:from>
    <xdr:ext cx="9525" cy="9525"/>
    <xdr:pic>
      <xdr:nvPicPr>
        <xdr:cNvPr id="2" name="Picture 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305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3" name="Picture 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305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4" name="Picture 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3058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5" name="Picture 4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963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6" name="Picture 5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963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7" name="Picture 6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8" name="Picture 9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9" name="Picture 8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0" name="Picture 9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1" name="Picture 10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2" name="Picture 1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3" name="Picture 1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4" name="Picture 1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7077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38</xdr:row>
      <xdr:rowOff>0</xdr:rowOff>
    </xdr:from>
    <xdr:ext cx="9525" cy="9525"/>
    <xdr:pic>
      <xdr:nvPicPr>
        <xdr:cNvPr id="2" name="Picture 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3" name="Picture 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38</xdr:row>
      <xdr:rowOff>0</xdr:rowOff>
    </xdr:from>
    <xdr:ext cx="9525" cy="9525"/>
    <xdr:pic>
      <xdr:nvPicPr>
        <xdr:cNvPr id="4" name="Picture 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2486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5" name="Picture 4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905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42</xdr:row>
      <xdr:rowOff>0</xdr:rowOff>
    </xdr:from>
    <xdr:ext cx="9525" cy="9525"/>
    <xdr:pic>
      <xdr:nvPicPr>
        <xdr:cNvPr id="6" name="Picture 5" descr="https://doclogix.jpd.gov.lv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89058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7" name="Picture 6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8" name="Picture 9853" descr="Blank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9" name="Picture 8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0" name="Picture 9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1" name="Picture 10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2" name="Picture 11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3" name="Picture 12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0</xdr:colOff>
      <xdr:row>111</xdr:row>
      <xdr:rowOff>0</xdr:rowOff>
    </xdr:from>
    <xdr:ext cx="9525" cy="9525"/>
    <xdr:pic>
      <xdr:nvPicPr>
        <xdr:cNvPr id="14" name="Picture 13" descr="http://serv4/DocLogix/Images/Blank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34410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24"/>
  <sheetViews>
    <sheetView showGridLines="0" topLeftCell="A13" zoomScaleNormal="100" workbookViewId="0">
      <selection activeCell="E24" sqref="E24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customWidth="1" outlineLevel="1"/>
    <col min="5" max="5" width="8.7109375" style="6" customWidth="1" outlineLevel="1"/>
    <col min="6" max="6" width="8.140625" style="6" customWidth="1"/>
    <col min="7" max="7" width="11" style="6" customWidth="1" outlineLevel="1"/>
    <col min="8" max="8" width="9.42578125" style="6" customWidth="1" outlineLevel="1"/>
    <col min="9" max="9" width="8.7109375" style="6" customWidth="1"/>
    <col min="10" max="10" width="8.7109375" style="6" customWidth="1" outlineLevel="1"/>
    <col min="11" max="11" width="8.28515625" style="6" customWidth="1" outlineLevel="1"/>
    <col min="12" max="12" width="7.5703125" style="6" customWidth="1"/>
    <col min="13" max="14" width="8.7109375" style="6" customWidth="1" outlineLevel="1"/>
    <col min="15" max="15" width="7.5703125" style="6" customWidth="1"/>
    <col min="16" max="16" width="30" style="1" customWidth="1" outlineLevel="1"/>
    <col min="17" max="16384" width="9.140625" style="1"/>
  </cols>
  <sheetData>
    <row r="1" spans="1:17" x14ac:dyDescent="0.25">
      <c r="A1" s="870" t="s">
        <v>324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321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322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323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320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332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 t="s">
        <v>331</v>
      </c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187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97880</v>
      </c>
      <c r="D20" s="130">
        <f>SUM(D21,D24,D25,D41,D42)</f>
        <v>127928</v>
      </c>
      <c r="E20" s="22">
        <f>SUM(E21,E24,E25,E41,E42)</f>
        <v>-30048</v>
      </c>
      <c r="F20" s="170">
        <f>SUM(F21,F24,F25,F41,F42)</f>
        <v>97880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0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53388</v>
      </c>
      <c r="D24" s="256">
        <v>52598</v>
      </c>
      <c r="E24" s="33">
        <v>790</v>
      </c>
      <c r="F24" s="341">
        <f t="shared" si="8"/>
        <v>53388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thickTop="1" x14ac:dyDescent="0.25">
      <c r="A25" s="347">
        <v>18630</v>
      </c>
      <c r="B25" s="35" t="s">
        <v>26</v>
      </c>
      <c r="C25" s="197">
        <f>SUM(F25)</f>
        <v>44492</v>
      </c>
      <c r="D25" s="257">
        <v>75330</v>
      </c>
      <c r="E25" s="80">
        <v>-30838</v>
      </c>
      <c r="F25" s="342">
        <f>D25+E25</f>
        <v>44492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51" t="s">
        <v>329</v>
      </c>
      <c r="Q25" s="191"/>
    </row>
    <row r="26" spans="1:17" s="19" customFormat="1" ht="36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97880</v>
      </c>
      <c r="D49" s="136">
        <f t="shared" ref="D49:E49" si="25">SUM(D50,D281)</f>
        <v>127928</v>
      </c>
      <c r="E49" s="64">
        <f t="shared" si="25"/>
        <v>-30048</v>
      </c>
      <c r="F49" s="178">
        <f>SUM(F50,F281)</f>
        <v>97880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82502</v>
      </c>
      <c r="D50" s="137">
        <f t="shared" ref="D50:E50" si="27">SUM(D51,D193)</f>
        <v>126236</v>
      </c>
      <c r="E50" s="67">
        <f t="shared" si="27"/>
        <v>-43734</v>
      </c>
      <c r="F50" s="179">
        <f>SUM(F51,F193)</f>
        <v>82502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41512</v>
      </c>
      <c r="D51" s="138">
        <f t="shared" ref="D51:E51" si="29">SUM(D52,D74,D172,D186)</f>
        <v>99072</v>
      </c>
      <c r="E51" s="69">
        <f t="shared" si="29"/>
        <v>-57560</v>
      </c>
      <c r="F51" s="180">
        <f>SUM(F52,F74,F172,F186)</f>
        <v>41512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21050</v>
      </c>
      <c r="D52" s="139">
        <f t="shared" ref="D52:E52" si="31">SUM(D53,D66)</f>
        <v>74592</v>
      </c>
      <c r="E52" s="71">
        <f t="shared" si="31"/>
        <v>-53542</v>
      </c>
      <c r="F52" s="181">
        <f>SUM(F53,F66)</f>
        <v>21050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t="11.25" customHeight="1" x14ac:dyDescent="0.25">
      <c r="A53" s="35">
        <v>1100</v>
      </c>
      <c r="B53" s="72" t="s">
        <v>53</v>
      </c>
      <c r="C53" s="197">
        <f t="shared" si="24"/>
        <v>17033</v>
      </c>
      <c r="D53" s="132">
        <f t="shared" ref="D53:E53" si="33">SUM(D54,D57,D65)</f>
        <v>60355</v>
      </c>
      <c r="E53" s="38">
        <f t="shared" si="33"/>
        <v>-43322</v>
      </c>
      <c r="F53" s="184">
        <f>SUM(F54,F57,F65)</f>
        <v>17033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0</v>
      </c>
      <c r="D56" s="273"/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 t="shared" ref="D57:E57" si="38">SUM(D58:D64)</f>
        <v>0</v>
      </c>
      <c r="E57" s="76">
        <f t="shared" si="38"/>
        <v>0</v>
      </c>
      <c r="F57" s="95">
        <f>SUM(F58:F64)</f>
        <v>0</v>
      </c>
      <c r="G57" s="240">
        <f t="shared" ref="G57" si="39">SUM(G58:G64)</f>
        <v>0</v>
      </c>
      <c r="H57" s="76">
        <f t="shared" ref="H57:I57" si="40">SUM(H58:H64)</f>
        <v>0</v>
      </c>
      <c r="I57" s="91">
        <f t="shared" si="40"/>
        <v>0</v>
      </c>
      <c r="J57" s="134">
        <f t="shared" ref="J57" si="41">SUM(J58:J64)</f>
        <v>0</v>
      </c>
      <c r="K57" s="76">
        <f t="shared" ref="K57:L57" si="42">SUM(K58:K64)</f>
        <v>0</v>
      </c>
      <c r="L57" s="95">
        <f t="shared" si="42"/>
        <v>0</v>
      </c>
      <c r="M57" s="240">
        <f t="shared" ref="M57" si="43">SUM(M58:M64)</f>
        <v>0</v>
      </c>
      <c r="N57" s="76">
        <f t="shared" ref="N57" si="44">SUM(N58:N64)</f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95">
        <f t="shared" ref="F58:F65" si="45">D58+E58</f>
        <v>0</v>
      </c>
      <c r="G58" s="239"/>
      <c r="H58" s="45"/>
      <c r="I58" s="91">
        <f t="shared" ref="I58:I65" si="46">G58+H58</f>
        <v>0</v>
      </c>
      <c r="J58" s="273"/>
      <c r="K58" s="45"/>
      <c r="L58" s="95">
        <f t="shared" ref="L58:L65" si="47">J58+K58</f>
        <v>0</v>
      </c>
      <c r="M58" s="239"/>
      <c r="N58" s="45"/>
      <c r="O58" s="91">
        <f t="shared" ref="O58:O65" si="48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0</v>
      </c>
      <c r="D59" s="273"/>
      <c r="E59" s="45"/>
      <c r="F59" s="95">
        <f t="shared" si="45"/>
        <v>0</v>
      </c>
      <c r="G59" s="239"/>
      <c r="H59" s="45"/>
      <c r="I59" s="91">
        <f t="shared" si="46"/>
        <v>0</v>
      </c>
      <c r="J59" s="273"/>
      <c r="K59" s="45"/>
      <c r="L59" s="95">
        <f t="shared" si="47"/>
        <v>0</v>
      </c>
      <c r="M59" s="239"/>
      <c r="N59" s="45"/>
      <c r="O59" s="91">
        <f t="shared" si="48"/>
        <v>0</v>
      </c>
      <c r="P59" s="300"/>
      <c r="Q59" s="306"/>
    </row>
    <row r="60" spans="1:17" ht="24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5"/>
        <v>0</v>
      </c>
      <c r="G60" s="239"/>
      <c r="H60" s="45"/>
      <c r="I60" s="91">
        <f t="shared" si="46"/>
        <v>0</v>
      </c>
      <c r="J60" s="273"/>
      <c r="K60" s="45"/>
      <c r="L60" s="95">
        <f t="shared" si="47"/>
        <v>0</v>
      </c>
      <c r="M60" s="239"/>
      <c r="N60" s="45"/>
      <c r="O60" s="91">
        <f t="shared" si="48"/>
        <v>0</v>
      </c>
      <c r="P60" s="300"/>
      <c r="Q60" s="306"/>
    </row>
    <row r="61" spans="1:17" ht="27.75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5"/>
        <v>0</v>
      </c>
      <c r="G61" s="239"/>
      <c r="H61" s="45"/>
      <c r="I61" s="91">
        <f t="shared" si="46"/>
        <v>0</v>
      </c>
      <c r="J61" s="273"/>
      <c r="K61" s="45"/>
      <c r="L61" s="95">
        <f t="shared" si="47"/>
        <v>0</v>
      </c>
      <c r="M61" s="239"/>
      <c r="N61" s="45"/>
      <c r="O61" s="91">
        <f t="shared" si="48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0</v>
      </c>
      <c r="D62" s="273"/>
      <c r="E62" s="45"/>
      <c r="F62" s="95">
        <f t="shared" si="45"/>
        <v>0</v>
      </c>
      <c r="G62" s="239"/>
      <c r="H62" s="45"/>
      <c r="I62" s="91">
        <f t="shared" si="46"/>
        <v>0</v>
      </c>
      <c r="J62" s="273"/>
      <c r="K62" s="45"/>
      <c r="L62" s="95">
        <f t="shared" si="47"/>
        <v>0</v>
      </c>
      <c r="M62" s="239"/>
      <c r="N62" s="45"/>
      <c r="O62" s="91">
        <f t="shared" si="48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0</v>
      </c>
      <c r="D63" s="273"/>
      <c r="E63" s="45"/>
      <c r="F63" s="95">
        <f t="shared" si="45"/>
        <v>0</v>
      </c>
      <c r="G63" s="239"/>
      <c r="H63" s="45"/>
      <c r="I63" s="91">
        <f t="shared" si="46"/>
        <v>0</v>
      </c>
      <c r="J63" s="273"/>
      <c r="K63" s="45"/>
      <c r="L63" s="95">
        <f t="shared" si="47"/>
        <v>0</v>
      </c>
      <c r="M63" s="239"/>
      <c r="N63" s="45"/>
      <c r="O63" s="91">
        <f t="shared" si="48"/>
        <v>0</v>
      </c>
      <c r="P63" s="300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5"/>
        <v>0</v>
      </c>
      <c r="G64" s="239"/>
      <c r="H64" s="45"/>
      <c r="I64" s="91">
        <f t="shared" si="46"/>
        <v>0</v>
      </c>
      <c r="J64" s="273"/>
      <c r="K64" s="45"/>
      <c r="L64" s="95">
        <f t="shared" si="47"/>
        <v>0</v>
      </c>
      <c r="M64" s="239"/>
      <c r="N64" s="45"/>
      <c r="O64" s="91">
        <f t="shared" si="48"/>
        <v>0</v>
      </c>
      <c r="P64" s="300"/>
      <c r="Q64" s="306"/>
    </row>
    <row r="65" spans="1:17" ht="96" x14ac:dyDescent="0.25">
      <c r="A65" s="73">
        <v>1150</v>
      </c>
      <c r="B65" s="58" t="s">
        <v>65</v>
      </c>
      <c r="C65" s="204">
        <f t="shared" si="24"/>
        <v>17033</v>
      </c>
      <c r="D65" s="270">
        <v>60355</v>
      </c>
      <c r="E65" s="77">
        <f>-2562-46630+5870</f>
        <v>-43322</v>
      </c>
      <c r="F65" s="183">
        <f t="shared" si="45"/>
        <v>17033</v>
      </c>
      <c r="G65" s="241"/>
      <c r="H65" s="77"/>
      <c r="I65" s="156">
        <f t="shared" si="46"/>
        <v>0</v>
      </c>
      <c r="J65" s="270"/>
      <c r="K65" s="77"/>
      <c r="L65" s="183">
        <f t="shared" si="47"/>
        <v>0</v>
      </c>
      <c r="M65" s="241"/>
      <c r="N65" s="77"/>
      <c r="O65" s="156">
        <f t="shared" si="48"/>
        <v>0</v>
      </c>
      <c r="P65" s="348" t="s">
        <v>327</v>
      </c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4017</v>
      </c>
      <c r="D66" s="132">
        <f t="shared" ref="D66:E66" si="49">SUM(D67:D68)</f>
        <v>14237</v>
      </c>
      <c r="E66" s="38">
        <f t="shared" si="49"/>
        <v>-10220</v>
      </c>
      <c r="F66" s="184">
        <f>SUM(F67:F68)</f>
        <v>4017</v>
      </c>
      <c r="G66" s="237">
        <f t="shared" ref="G66" si="50">SUM(G67:G68)</f>
        <v>0</v>
      </c>
      <c r="H66" s="38">
        <f t="shared" ref="H66:I66" si="51">SUM(H67:H68)</f>
        <v>0</v>
      </c>
      <c r="I66" s="125">
        <f t="shared" si="51"/>
        <v>0</v>
      </c>
      <c r="J66" s="132">
        <f t="shared" ref="J66" si="52">SUM(J67:J68)</f>
        <v>0</v>
      </c>
      <c r="K66" s="38">
        <f t="shared" ref="K66:L66" si="53">SUM(K67:K68)</f>
        <v>0</v>
      </c>
      <c r="L66" s="184">
        <f t="shared" si="53"/>
        <v>0</v>
      </c>
      <c r="M66" s="237">
        <f t="shared" ref="M66" si="54">SUM(M67:M68)</f>
        <v>0</v>
      </c>
      <c r="N66" s="38">
        <f t="shared" ref="N66" si="55">SUM(N67:N68)</f>
        <v>0</v>
      </c>
      <c r="O66" s="125">
        <f>SUM(O67:O68)</f>
        <v>0</v>
      </c>
      <c r="P66" s="348"/>
      <c r="Q66" s="306"/>
    </row>
    <row r="67" spans="1:17" ht="36" customHeight="1" x14ac:dyDescent="0.25">
      <c r="A67" s="78">
        <v>1210</v>
      </c>
      <c r="B67" s="40" t="s">
        <v>67</v>
      </c>
      <c r="C67" s="198">
        <f t="shared" si="24"/>
        <v>4017</v>
      </c>
      <c r="D67" s="272">
        <v>14237</v>
      </c>
      <c r="E67" s="42">
        <f>-604-11000+1384</f>
        <v>-10220</v>
      </c>
      <c r="F67" s="185">
        <f>D67+E67</f>
        <v>4017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348" t="s">
        <v>326</v>
      </c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0</v>
      </c>
      <c r="D68" s="134">
        <f t="shared" ref="D68:E68" si="56">SUM(D69:D73)</f>
        <v>0</v>
      </c>
      <c r="E68" s="76">
        <f t="shared" si="56"/>
        <v>0</v>
      </c>
      <c r="F68" s="95">
        <f>SUM(F69:F73)</f>
        <v>0</v>
      </c>
      <c r="G68" s="240">
        <f t="shared" ref="G68" si="57">SUM(G69:G73)</f>
        <v>0</v>
      </c>
      <c r="H68" s="76">
        <f t="shared" ref="H68:I68" si="58">SUM(H69:H73)</f>
        <v>0</v>
      </c>
      <c r="I68" s="91">
        <f t="shared" si="58"/>
        <v>0</v>
      </c>
      <c r="J68" s="134">
        <f t="shared" ref="J68" si="59">SUM(J69:J73)</f>
        <v>0</v>
      </c>
      <c r="K68" s="76">
        <f t="shared" ref="K68:L68" si="60">SUM(K69:K73)</f>
        <v>0</v>
      </c>
      <c r="L68" s="95">
        <f t="shared" si="60"/>
        <v>0</v>
      </c>
      <c r="M68" s="240">
        <f t="shared" ref="M68" si="61">SUM(M69:M73)</f>
        <v>0</v>
      </c>
      <c r="N68" s="76">
        <f t="shared" ref="N68:O68" si="62">SUM(N69:N73)</f>
        <v>0</v>
      </c>
      <c r="O68" s="91">
        <f t="shared" si="62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0</v>
      </c>
      <c r="D69" s="273"/>
      <c r="E69" s="45"/>
      <c r="F69" s="95">
        <f t="shared" ref="F69:F73" si="63">D69+E69</f>
        <v>0</v>
      </c>
      <c r="G69" s="239"/>
      <c r="H69" s="45"/>
      <c r="I69" s="91">
        <f t="shared" ref="I69:I73" si="64">G69+H69</f>
        <v>0</v>
      </c>
      <c r="J69" s="273"/>
      <c r="K69" s="45"/>
      <c r="L69" s="95">
        <f t="shared" ref="L69:L73" si="65">J69+K69</f>
        <v>0</v>
      </c>
      <c r="M69" s="239"/>
      <c r="N69" s="45"/>
      <c r="O69" s="91">
        <f t="shared" ref="O69:O73" si="66">M69+N69</f>
        <v>0</v>
      </c>
      <c r="P69" s="300"/>
      <c r="Q69" s="306"/>
    </row>
    <row r="70" spans="1:17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63"/>
        <v>0</v>
      </c>
      <c r="G70" s="239"/>
      <c r="H70" s="45"/>
      <c r="I70" s="91">
        <f t="shared" si="64"/>
        <v>0</v>
      </c>
      <c r="J70" s="273"/>
      <c r="K70" s="45"/>
      <c r="L70" s="95">
        <f t="shared" si="65"/>
        <v>0</v>
      </c>
      <c r="M70" s="239"/>
      <c r="N70" s="45"/>
      <c r="O70" s="91">
        <f t="shared" si="66"/>
        <v>0</v>
      </c>
      <c r="P70" s="300"/>
      <c r="Q70" s="306"/>
    </row>
    <row r="71" spans="1:17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63"/>
        <v>0</v>
      </c>
      <c r="G71" s="239"/>
      <c r="H71" s="45"/>
      <c r="I71" s="91">
        <f t="shared" si="64"/>
        <v>0</v>
      </c>
      <c r="J71" s="273"/>
      <c r="K71" s="45"/>
      <c r="L71" s="95">
        <f t="shared" si="65"/>
        <v>0</v>
      </c>
      <c r="M71" s="239"/>
      <c r="N71" s="45"/>
      <c r="O71" s="91">
        <f t="shared" si="66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0</v>
      </c>
      <c r="D72" s="273"/>
      <c r="E72" s="45"/>
      <c r="F72" s="95">
        <f t="shared" si="63"/>
        <v>0</v>
      </c>
      <c r="G72" s="239"/>
      <c r="H72" s="45"/>
      <c r="I72" s="91">
        <f t="shared" si="64"/>
        <v>0</v>
      </c>
      <c r="J72" s="273"/>
      <c r="K72" s="45"/>
      <c r="L72" s="95">
        <f t="shared" si="65"/>
        <v>0</v>
      </c>
      <c r="M72" s="239"/>
      <c r="N72" s="45"/>
      <c r="O72" s="91">
        <f t="shared" si="66"/>
        <v>0</v>
      </c>
      <c r="P72" s="300"/>
      <c r="Q72" s="306"/>
    </row>
    <row r="73" spans="1:17" ht="59.25" customHeight="1" x14ac:dyDescent="0.25">
      <c r="A73" s="30">
        <v>1228</v>
      </c>
      <c r="B73" s="43" t="s">
        <v>73</v>
      </c>
      <c r="C73" s="199">
        <f t="shared" si="24"/>
        <v>0</v>
      </c>
      <c r="D73" s="273"/>
      <c r="E73" s="45"/>
      <c r="F73" s="95">
        <f t="shared" si="63"/>
        <v>0</v>
      </c>
      <c r="G73" s="239"/>
      <c r="H73" s="45"/>
      <c r="I73" s="91">
        <f t="shared" si="64"/>
        <v>0</v>
      </c>
      <c r="J73" s="273"/>
      <c r="K73" s="45"/>
      <c r="L73" s="95">
        <f t="shared" si="65"/>
        <v>0</v>
      </c>
      <c r="M73" s="239"/>
      <c r="N73" s="45"/>
      <c r="O73" s="91">
        <f t="shared" si="66"/>
        <v>0</v>
      </c>
      <c r="P73" s="300"/>
      <c r="Q73" s="306"/>
    </row>
    <row r="74" spans="1:17" ht="14.25" customHeight="1" x14ac:dyDescent="0.25">
      <c r="A74" s="70">
        <v>2000</v>
      </c>
      <c r="B74" s="70" t="s">
        <v>74</v>
      </c>
      <c r="C74" s="209">
        <f t="shared" si="24"/>
        <v>20462</v>
      </c>
      <c r="D74" s="139">
        <f t="shared" ref="D74:E74" si="67">SUM(D75,D82,D129,D163,D164,D171)</f>
        <v>24480</v>
      </c>
      <c r="E74" s="71">
        <f t="shared" si="67"/>
        <v>-4018</v>
      </c>
      <c r="F74" s="181">
        <f>SUM(F75,F82,F129,F163,F164,F171)</f>
        <v>20462</v>
      </c>
      <c r="G74" s="236">
        <f t="shared" ref="G74" si="68">SUM(G75,G82,G129,G163,G164,G171)</f>
        <v>0</v>
      </c>
      <c r="H74" s="71">
        <f t="shared" ref="H74:I74" si="69">SUM(H75,H82,H129,H163,H164,H171)</f>
        <v>0</v>
      </c>
      <c r="I74" s="127">
        <f t="shared" si="69"/>
        <v>0</v>
      </c>
      <c r="J74" s="139">
        <f t="shared" ref="J74" si="70">SUM(J75,J82,J129,J163,J164,J171)</f>
        <v>0</v>
      </c>
      <c r="K74" s="71">
        <f t="shared" ref="K74:L74" si="71">SUM(K75,K82,K129,K163,K164,K171)</f>
        <v>0</v>
      </c>
      <c r="L74" s="181">
        <f t="shared" si="71"/>
        <v>0</v>
      </c>
      <c r="M74" s="236">
        <f t="shared" ref="M74" si="72">SUM(M75,M82,M129,M163,M164,M171)</f>
        <v>0</v>
      </c>
      <c r="N74" s="71">
        <f t="shared" ref="N74:O74" si="73">SUM(N75,N82,N129,N163,N164,N171)</f>
        <v>0</v>
      </c>
      <c r="O74" s="127">
        <f t="shared" si="73"/>
        <v>0</v>
      </c>
      <c r="P74" s="324"/>
      <c r="Q74" s="306"/>
    </row>
    <row r="75" spans="1:17" ht="15.75" customHeight="1" x14ac:dyDescent="0.25">
      <c r="A75" s="35">
        <v>2100</v>
      </c>
      <c r="B75" s="72" t="s">
        <v>75</v>
      </c>
      <c r="C75" s="197">
        <f t="shared" si="24"/>
        <v>0</v>
      </c>
      <c r="D75" s="132">
        <f t="shared" ref="D75:E75" si="74">SUM(D76,D79)</f>
        <v>0</v>
      </c>
      <c r="E75" s="38">
        <f t="shared" si="74"/>
        <v>0</v>
      </c>
      <c r="F75" s="184">
        <f>SUM(F76,F79)</f>
        <v>0</v>
      </c>
      <c r="G75" s="237">
        <f t="shared" ref="G75" si="75">SUM(G76,G79)</f>
        <v>0</v>
      </c>
      <c r="H75" s="38">
        <f t="shared" ref="H75:I75" si="76">SUM(H76,H79)</f>
        <v>0</v>
      </c>
      <c r="I75" s="125">
        <f t="shared" si="76"/>
        <v>0</v>
      </c>
      <c r="J75" s="132">
        <f t="shared" ref="J75" si="77">SUM(J76,J79)</f>
        <v>0</v>
      </c>
      <c r="K75" s="38">
        <f t="shared" ref="K75:L75" si="78">SUM(K76,K79)</f>
        <v>0</v>
      </c>
      <c r="L75" s="184">
        <f t="shared" si="78"/>
        <v>0</v>
      </c>
      <c r="M75" s="237">
        <f t="shared" ref="M75" si="79">SUM(M76,M79)</f>
        <v>0</v>
      </c>
      <c r="N75" s="38">
        <f t="shared" ref="N75:O75" si="80">SUM(N76,N79)</f>
        <v>0</v>
      </c>
      <c r="O75" s="125">
        <f t="shared" si="80"/>
        <v>0</v>
      </c>
      <c r="P75" s="302"/>
      <c r="Q75" s="306"/>
    </row>
    <row r="76" spans="1:17" ht="24" x14ac:dyDescent="0.25">
      <c r="A76" s="78">
        <v>2110</v>
      </c>
      <c r="B76" s="40" t="s">
        <v>76</v>
      </c>
      <c r="C76" s="198">
        <f t="shared" si="24"/>
        <v>0</v>
      </c>
      <c r="D76" s="133">
        <f t="shared" ref="D76:E76" si="81">SUM(D77:D78)</f>
        <v>0</v>
      </c>
      <c r="E76" s="79">
        <f t="shared" si="81"/>
        <v>0</v>
      </c>
      <c r="F76" s="185">
        <f>SUM(F77:F78)</f>
        <v>0</v>
      </c>
      <c r="G76" s="242">
        <f t="shared" ref="G76" si="82">SUM(G77:G78)</f>
        <v>0</v>
      </c>
      <c r="H76" s="79">
        <f t="shared" ref="H76:I76" si="83">SUM(H77:H78)</f>
        <v>0</v>
      </c>
      <c r="I76" s="90">
        <f t="shared" si="83"/>
        <v>0</v>
      </c>
      <c r="J76" s="133">
        <f t="shared" ref="J76" si="84">SUM(J77:J78)</f>
        <v>0</v>
      </c>
      <c r="K76" s="79">
        <f t="shared" ref="K76:L76" si="85">SUM(K77:K78)</f>
        <v>0</v>
      </c>
      <c r="L76" s="185">
        <f t="shared" si="85"/>
        <v>0</v>
      </c>
      <c r="M76" s="242">
        <f t="shared" ref="M76" si="86">SUM(M77:M78)</f>
        <v>0</v>
      </c>
      <c r="N76" s="79">
        <f t="shared" ref="N76:O76" si="87">SUM(N77:N78)</f>
        <v>0</v>
      </c>
      <c r="O76" s="90">
        <f t="shared" si="87"/>
        <v>0</v>
      </c>
      <c r="P76" s="299"/>
      <c r="Q76" s="306"/>
    </row>
    <row r="77" spans="1:17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88">D77+E77</f>
        <v>0</v>
      </c>
      <c r="G77" s="239"/>
      <c r="H77" s="45"/>
      <c r="I77" s="91">
        <f t="shared" ref="I77:I78" si="89">G77+H77</f>
        <v>0</v>
      </c>
      <c r="J77" s="273"/>
      <c r="K77" s="45"/>
      <c r="L77" s="95">
        <f t="shared" ref="L77:L78" si="90">J77+K77</f>
        <v>0</v>
      </c>
      <c r="M77" s="239"/>
      <c r="N77" s="45"/>
      <c r="O77" s="91">
        <f t="shared" ref="O77:O78" si="91">M77+N77</f>
        <v>0</v>
      </c>
      <c r="P77" s="300"/>
      <c r="Q77" s="306"/>
    </row>
    <row r="78" spans="1:17" ht="24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88"/>
        <v>0</v>
      </c>
      <c r="G78" s="239"/>
      <c r="H78" s="45"/>
      <c r="I78" s="91">
        <f t="shared" si="89"/>
        <v>0</v>
      </c>
      <c r="J78" s="273"/>
      <c r="K78" s="45"/>
      <c r="L78" s="95">
        <f t="shared" si="90"/>
        <v>0</v>
      </c>
      <c r="M78" s="239"/>
      <c r="N78" s="45"/>
      <c r="O78" s="91">
        <f t="shared" si="91"/>
        <v>0</v>
      </c>
      <c r="P78" s="300"/>
      <c r="Q78" s="306"/>
    </row>
    <row r="79" spans="1:17" ht="24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92">SUM(D80:D81)</f>
        <v>0</v>
      </c>
      <c r="E79" s="76">
        <f t="shared" si="92"/>
        <v>0</v>
      </c>
      <c r="F79" s="95">
        <f>SUM(F80:F81)</f>
        <v>0</v>
      </c>
      <c r="G79" s="240">
        <f t="shared" ref="G79" si="93">SUM(G80:G81)</f>
        <v>0</v>
      </c>
      <c r="H79" s="76">
        <f t="shared" ref="H79:I79" si="94">SUM(H80:H81)</f>
        <v>0</v>
      </c>
      <c r="I79" s="91">
        <f t="shared" si="94"/>
        <v>0</v>
      </c>
      <c r="J79" s="134">
        <f t="shared" ref="J79" si="95">SUM(J80:J81)</f>
        <v>0</v>
      </c>
      <c r="K79" s="76">
        <f t="shared" ref="K79:L79" si="96">SUM(K80:K81)</f>
        <v>0</v>
      </c>
      <c r="L79" s="95">
        <f t="shared" si="96"/>
        <v>0</v>
      </c>
      <c r="M79" s="240">
        <f t="shared" ref="M79" si="97">SUM(M80:M81)</f>
        <v>0</v>
      </c>
      <c r="N79" s="76">
        <f t="shared" ref="N79:O79" si="98">SUM(N80:N81)</f>
        <v>0</v>
      </c>
      <c r="O79" s="91">
        <f t="shared" si="98"/>
        <v>0</v>
      </c>
      <c r="P79" s="300"/>
      <c r="Q79" s="306"/>
    </row>
    <row r="80" spans="1:17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99">D80+E80</f>
        <v>0</v>
      </c>
      <c r="G80" s="239"/>
      <c r="H80" s="45"/>
      <c r="I80" s="91">
        <f t="shared" ref="I80:I81" si="100">G80+H80</f>
        <v>0</v>
      </c>
      <c r="J80" s="273"/>
      <c r="K80" s="45"/>
      <c r="L80" s="95">
        <f t="shared" ref="L80:L81" si="101">J80+K80</f>
        <v>0</v>
      </c>
      <c r="M80" s="239"/>
      <c r="N80" s="45"/>
      <c r="O80" s="91">
        <f t="shared" ref="O80:O81" si="102">M80+N80</f>
        <v>0</v>
      </c>
      <c r="P80" s="300"/>
      <c r="Q80" s="306"/>
    </row>
    <row r="81" spans="1:17" ht="24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99"/>
        <v>0</v>
      </c>
      <c r="G81" s="239"/>
      <c r="H81" s="45"/>
      <c r="I81" s="91">
        <f t="shared" si="100"/>
        <v>0</v>
      </c>
      <c r="J81" s="273"/>
      <c r="K81" s="45"/>
      <c r="L81" s="95">
        <f t="shared" si="101"/>
        <v>0</v>
      </c>
      <c r="M81" s="239"/>
      <c r="N81" s="45"/>
      <c r="O81" s="91">
        <f t="shared" si="102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20306</v>
      </c>
      <c r="D82" s="132">
        <f t="shared" ref="D82:E82" si="103">SUM(D83,D88,D94,D102,D111,D115,D121,D127)</f>
        <v>24480</v>
      </c>
      <c r="E82" s="38">
        <f t="shared" si="103"/>
        <v>-4174</v>
      </c>
      <c r="F82" s="184">
        <f>SUM(F83,F88,F94,F102,F111,F115,F121,F127)</f>
        <v>20306</v>
      </c>
      <c r="G82" s="237">
        <f t="shared" ref="G82" si="104">SUM(G83,G88,G94,G102,G111,G115,G121,G127)</f>
        <v>0</v>
      </c>
      <c r="H82" s="38">
        <f t="shared" ref="H82:I82" si="105">SUM(H83,H88,H94,H102,H111,H115,H121,H127)</f>
        <v>0</v>
      </c>
      <c r="I82" s="125">
        <f t="shared" si="105"/>
        <v>0</v>
      </c>
      <c r="J82" s="132">
        <f t="shared" ref="J82" si="106">SUM(J83,J88,J94,J102,J111,J115,J121,J127)</f>
        <v>0</v>
      </c>
      <c r="K82" s="38">
        <f t="shared" ref="K82:L82" si="107">SUM(K83,K88,K94,K102,K111,K115,K121,K127)</f>
        <v>0</v>
      </c>
      <c r="L82" s="184">
        <f t="shared" si="107"/>
        <v>0</v>
      </c>
      <c r="M82" s="237">
        <f t="shared" ref="M82" si="108">SUM(M83,M88,M94,M102,M111,M115,M121,M127)</f>
        <v>0</v>
      </c>
      <c r="N82" s="38">
        <f t="shared" ref="N82:O82" si="109">SUM(N83,N88,N94,N102,N111,N115,N121,N127)</f>
        <v>0</v>
      </c>
      <c r="O82" s="125">
        <f t="shared" si="10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0</v>
      </c>
      <c r="D83" s="86">
        <f t="shared" ref="D83:E83" si="110">SUM(D84:D87)</f>
        <v>0</v>
      </c>
      <c r="E83" s="74">
        <f t="shared" si="110"/>
        <v>0</v>
      </c>
      <c r="F83" s="183">
        <f>SUM(F84:F87)</f>
        <v>0</v>
      </c>
      <c r="G83" s="238">
        <f t="shared" ref="G83" si="111">SUM(G84:G87)</f>
        <v>0</v>
      </c>
      <c r="H83" s="74">
        <f t="shared" ref="H83:I83" si="112">SUM(H84:H87)</f>
        <v>0</v>
      </c>
      <c r="I83" s="156">
        <f t="shared" si="112"/>
        <v>0</v>
      </c>
      <c r="J83" s="86">
        <f t="shared" ref="J83" si="113">SUM(J84:J87)</f>
        <v>0</v>
      </c>
      <c r="K83" s="74">
        <f t="shared" ref="K83:L83" si="114">SUM(K84:K87)</f>
        <v>0</v>
      </c>
      <c r="L83" s="183">
        <f t="shared" si="114"/>
        <v>0</v>
      </c>
      <c r="M83" s="238">
        <f t="shared" ref="M83" si="115">SUM(M84:M87)</f>
        <v>0</v>
      </c>
      <c r="N83" s="74">
        <f t="shared" ref="N83:O83" si="116">SUM(N84:N87)</f>
        <v>0</v>
      </c>
      <c r="O83" s="156">
        <f t="shared" si="116"/>
        <v>0</v>
      </c>
      <c r="P83" s="301"/>
      <c r="Q83" s="306"/>
    </row>
    <row r="84" spans="1:17" ht="24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117">D84+E84</f>
        <v>0</v>
      </c>
      <c r="G84" s="229"/>
      <c r="H84" s="42"/>
      <c r="I84" s="90">
        <f t="shared" ref="I84:I87" si="118">G84+H84</f>
        <v>0</v>
      </c>
      <c r="J84" s="272"/>
      <c r="K84" s="42"/>
      <c r="L84" s="185">
        <f t="shared" ref="L84:L87" si="119">J84+K84</f>
        <v>0</v>
      </c>
      <c r="M84" s="229"/>
      <c r="N84" s="42"/>
      <c r="O84" s="90">
        <f t="shared" ref="O84:O87" si="120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0</v>
      </c>
      <c r="D85" s="273"/>
      <c r="E85" s="45"/>
      <c r="F85" s="95">
        <f t="shared" si="117"/>
        <v>0</v>
      </c>
      <c r="G85" s="239"/>
      <c r="H85" s="45"/>
      <c r="I85" s="91">
        <f t="shared" si="118"/>
        <v>0</v>
      </c>
      <c r="J85" s="273"/>
      <c r="K85" s="45"/>
      <c r="L85" s="95">
        <f t="shared" si="119"/>
        <v>0</v>
      </c>
      <c r="M85" s="239"/>
      <c r="N85" s="45"/>
      <c r="O85" s="91">
        <f t="shared" si="120"/>
        <v>0</v>
      </c>
      <c r="P85" s="300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117"/>
        <v>0</v>
      </c>
      <c r="G86" s="239"/>
      <c r="H86" s="45"/>
      <c r="I86" s="91">
        <f t="shared" si="118"/>
        <v>0</v>
      </c>
      <c r="J86" s="273"/>
      <c r="K86" s="45"/>
      <c r="L86" s="95">
        <f t="shared" si="119"/>
        <v>0</v>
      </c>
      <c r="M86" s="239"/>
      <c r="N86" s="45"/>
      <c r="O86" s="91">
        <f t="shared" si="120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0</v>
      </c>
      <c r="D87" s="273"/>
      <c r="E87" s="45"/>
      <c r="F87" s="95">
        <f t="shared" si="117"/>
        <v>0</v>
      </c>
      <c r="G87" s="239"/>
      <c r="H87" s="45"/>
      <c r="I87" s="91">
        <f t="shared" si="118"/>
        <v>0</v>
      </c>
      <c r="J87" s="273"/>
      <c r="K87" s="45"/>
      <c r="L87" s="95">
        <f t="shared" si="119"/>
        <v>0</v>
      </c>
      <c r="M87" s="239"/>
      <c r="N87" s="45"/>
      <c r="O87" s="91">
        <f t="shared" si="120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0</v>
      </c>
      <c r="D88" s="134">
        <f t="shared" ref="D88:E88" si="121">SUM(D89:D93)</f>
        <v>0</v>
      </c>
      <c r="E88" s="76">
        <f t="shared" si="121"/>
        <v>0</v>
      </c>
      <c r="F88" s="95">
        <f>SUM(F89:F93)</f>
        <v>0</v>
      </c>
      <c r="G88" s="240">
        <f t="shared" ref="G88" si="122">SUM(G89:G93)</f>
        <v>0</v>
      </c>
      <c r="H88" s="76">
        <f t="shared" ref="H88:I88" si="123">SUM(H89:H93)</f>
        <v>0</v>
      </c>
      <c r="I88" s="91">
        <f t="shared" si="123"/>
        <v>0</v>
      </c>
      <c r="J88" s="134">
        <f t="shared" ref="J88" si="124">SUM(J89:J93)</f>
        <v>0</v>
      </c>
      <c r="K88" s="76">
        <f t="shared" ref="K88:L88" si="125">SUM(K89:K93)</f>
        <v>0</v>
      </c>
      <c r="L88" s="95">
        <f t="shared" si="125"/>
        <v>0</v>
      </c>
      <c r="M88" s="240">
        <f t="shared" ref="M88" si="126">SUM(M89:M93)</f>
        <v>0</v>
      </c>
      <c r="N88" s="76">
        <f t="shared" ref="N88:O88" si="127">SUM(N89:N93)</f>
        <v>0</v>
      </c>
      <c r="O88" s="91">
        <f t="shared" si="12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128">D89+E89</f>
        <v>0</v>
      </c>
      <c r="G89" s="239"/>
      <c r="H89" s="45"/>
      <c r="I89" s="91">
        <f t="shared" ref="I89:I93" si="129">G89+H89</f>
        <v>0</v>
      </c>
      <c r="J89" s="273"/>
      <c r="K89" s="45"/>
      <c r="L89" s="95">
        <f t="shared" ref="L89:L93" si="130">J89+K89</f>
        <v>0</v>
      </c>
      <c r="M89" s="239"/>
      <c r="N89" s="45"/>
      <c r="O89" s="91">
        <f t="shared" ref="O89:O93" si="131">M89+N89</f>
        <v>0</v>
      </c>
      <c r="P89" s="30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128"/>
        <v>0</v>
      </c>
      <c r="G90" s="239"/>
      <c r="H90" s="45"/>
      <c r="I90" s="91">
        <f t="shared" si="129"/>
        <v>0</v>
      </c>
      <c r="J90" s="273"/>
      <c r="K90" s="45"/>
      <c r="L90" s="95">
        <f t="shared" si="130"/>
        <v>0</v>
      </c>
      <c r="M90" s="239"/>
      <c r="N90" s="45"/>
      <c r="O90" s="91">
        <f t="shared" si="13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0</v>
      </c>
      <c r="D91" s="273"/>
      <c r="E91" s="45"/>
      <c r="F91" s="95">
        <f t="shared" si="128"/>
        <v>0</v>
      </c>
      <c r="G91" s="239"/>
      <c r="H91" s="45"/>
      <c r="I91" s="91">
        <f t="shared" si="129"/>
        <v>0</v>
      </c>
      <c r="J91" s="273"/>
      <c r="K91" s="45"/>
      <c r="L91" s="95">
        <f t="shared" si="130"/>
        <v>0</v>
      </c>
      <c r="M91" s="239"/>
      <c r="N91" s="45"/>
      <c r="O91" s="91">
        <f t="shared" si="131"/>
        <v>0</v>
      </c>
      <c r="P91" s="300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0</v>
      </c>
      <c r="D92" s="273"/>
      <c r="E92" s="45"/>
      <c r="F92" s="95">
        <f t="shared" si="128"/>
        <v>0</v>
      </c>
      <c r="G92" s="239"/>
      <c r="H92" s="45"/>
      <c r="I92" s="91">
        <f t="shared" si="129"/>
        <v>0</v>
      </c>
      <c r="J92" s="273"/>
      <c r="K92" s="45"/>
      <c r="L92" s="95">
        <f t="shared" si="130"/>
        <v>0</v>
      </c>
      <c r="M92" s="239"/>
      <c r="N92" s="45"/>
      <c r="O92" s="91">
        <f t="shared" si="131"/>
        <v>0</v>
      </c>
      <c r="P92" s="300"/>
      <c r="Q92" s="306"/>
    </row>
    <row r="93" spans="1:17" ht="24.75" customHeight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128"/>
        <v>0</v>
      </c>
      <c r="G93" s="239"/>
      <c r="H93" s="45"/>
      <c r="I93" s="91">
        <f t="shared" si="129"/>
        <v>0</v>
      </c>
      <c r="J93" s="273"/>
      <c r="K93" s="45"/>
      <c r="L93" s="95">
        <f t="shared" si="130"/>
        <v>0</v>
      </c>
      <c r="M93" s="239"/>
      <c r="N93" s="45"/>
      <c r="O93" s="91">
        <f t="shared" si="131"/>
        <v>0</v>
      </c>
      <c r="P93" s="300"/>
      <c r="Q93" s="306"/>
    </row>
    <row r="94" spans="1:17" ht="11.25" customHeight="1" x14ac:dyDescent="0.25">
      <c r="A94" s="75">
        <v>2230</v>
      </c>
      <c r="B94" s="43" t="s">
        <v>91</v>
      </c>
      <c r="C94" s="199">
        <f t="shared" si="24"/>
        <v>0</v>
      </c>
      <c r="D94" s="134">
        <f t="shared" ref="D94:E94" si="132">SUM(D95:D101)</f>
        <v>0</v>
      </c>
      <c r="E94" s="76">
        <f t="shared" si="132"/>
        <v>0</v>
      </c>
      <c r="F94" s="95">
        <f>SUM(F95:F101)</f>
        <v>0</v>
      </c>
      <c r="G94" s="240">
        <f t="shared" ref="G94" si="133">SUM(G95:G101)</f>
        <v>0</v>
      </c>
      <c r="H94" s="76">
        <f t="shared" ref="H94:I94" si="134">SUM(H95:H101)</f>
        <v>0</v>
      </c>
      <c r="I94" s="91">
        <f t="shared" si="134"/>
        <v>0</v>
      </c>
      <c r="J94" s="134">
        <f t="shared" ref="J94" si="135">SUM(J95:J101)</f>
        <v>0</v>
      </c>
      <c r="K94" s="76">
        <f t="shared" ref="K94:L94" si="136">SUM(K95:K101)</f>
        <v>0</v>
      </c>
      <c r="L94" s="95">
        <f t="shared" si="136"/>
        <v>0</v>
      </c>
      <c r="M94" s="240">
        <f t="shared" ref="M94" si="137">SUM(M95:M101)</f>
        <v>0</v>
      </c>
      <c r="N94" s="76">
        <f t="shared" ref="N94" si="138">SUM(N95:N101)</f>
        <v>0</v>
      </c>
      <c r="O94" s="91">
        <f>SUM(O95:O101)</f>
        <v>0</v>
      </c>
      <c r="P94" s="300"/>
      <c r="Q94" s="306"/>
    </row>
    <row r="95" spans="1:17" ht="24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139">D95+E95</f>
        <v>0</v>
      </c>
      <c r="G95" s="239"/>
      <c r="H95" s="45"/>
      <c r="I95" s="91">
        <f t="shared" ref="I95:I101" si="140">G95+H95</f>
        <v>0</v>
      </c>
      <c r="J95" s="273"/>
      <c r="K95" s="45"/>
      <c r="L95" s="95">
        <f t="shared" ref="L95:L101" si="141">J95+K95</f>
        <v>0</v>
      </c>
      <c r="M95" s="239"/>
      <c r="N95" s="45"/>
      <c r="O95" s="91">
        <f t="shared" ref="O95:O101" si="142">M95+N95</f>
        <v>0</v>
      </c>
      <c r="P95" s="300"/>
      <c r="Q95" s="306"/>
    </row>
    <row r="96" spans="1:17" ht="36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139"/>
        <v>0</v>
      </c>
      <c r="G96" s="239"/>
      <c r="H96" s="45"/>
      <c r="I96" s="91">
        <f t="shared" si="140"/>
        <v>0</v>
      </c>
      <c r="J96" s="273"/>
      <c r="K96" s="45"/>
      <c r="L96" s="95">
        <f t="shared" si="141"/>
        <v>0</v>
      </c>
      <c r="M96" s="239"/>
      <c r="N96" s="45"/>
      <c r="O96" s="91">
        <f t="shared" si="142"/>
        <v>0</v>
      </c>
      <c r="P96" s="300"/>
      <c r="Q96" s="306"/>
    </row>
    <row r="97" spans="1:17" ht="24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139"/>
        <v>0</v>
      </c>
      <c r="G97" s="229"/>
      <c r="H97" s="42"/>
      <c r="I97" s="90">
        <f t="shared" si="140"/>
        <v>0</v>
      </c>
      <c r="J97" s="272"/>
      <c r="K97" s="42"/>
      <c r="L97" s="185">
        <f t="shared" si="141"/>
        <v>0</v>
      </c>
      <c r="M97" s="229"/>
      <c r="N97" s="42"/>
      <c r="O97" s="90">
        <f t="shared" si="142"/>
        <v>0</v>
      </c>
      <c r="P97" s="299"/>
      <c r="Q97" s="306"/>
    </row>
    <row r="98" spans="1:17" ht="36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139"/>
        <v>0</v>
      </c>
      <c r="G98" s="239"/>
      <c r="H98" s="45"/>
      <c r="I98" s="91">
        <f t="shared" si="140"/>
        <v>0</v>
      </c>
      <c r="J98" s="273"/>
      <c r="K98" s="45"/>
      <c r="L98" s="95">
        <f t="shared" si="141"/>
        <v>0</v>
      </c>
      <c r="M98" s="239"/>
      <c r="N98" s="45"/>
      <c r="O98" s="91">
        <f t="shared" si="142"/>
        <v>0</v>
      </c>
      <c r="P98" s="300"/>
      <c r="Q98" s="306"/>
    </row>
    <row r="99" spans="1:17" ht="24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139"/>
        <v>0</v>
      </c>
      <c r="G99" s="239"/>
      <c r="H99" s="45"/>
      <c r="I99" s="91">
        <f t="shared" si="140"/>
        <v>0</v>
      </c>
      <c r="J99" s="273"/>
      <c r="K99" s="45"/>
      <c r="L99" s="95">
        <f t="shared" si="141"/>
        <v>0</v>
      </c>
      <c r="M99" s="239"/>
      <c r="N99" s="45"/>
      <c r="O99" s="91">
        <f t="shared" si="142"/>
        <v>0</v>
      </c>
      <c r="P99" s="300"/>
      <c r="Q99" s="306"/>
    </row>
    <row r="100" spans="1:17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139"/>
        <v>0</v>
      </c>
      <c r="G100" s="239"/>
      <c r="H100" s="45"/>
      <c r="I100" s="91">
        <f t="shared" si="140"/>
        <v>0</v>
      </c>
      <c r="J100" s="273"/>
      <c r="K100" s="45"/>
      <c r="L100" s="95">
        <f t="shared" si="141"/>
        <v>0</v>
      </c>
      <c r="M100" s="239"/>
      <c r="N100" s="45"/>
      <c r="O100" s="91">
        <f t="shared" si="142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139"/>
        <v>0</v>
      </c>
      <c r="G101" s="239"/>
      <c r="H101" s="45"/>
      <c r="I101" s="91">
        <f t="shared" si="140"/>
        <v>0</v>
      </c>
      <c r="J101" s="273"/>
      <c r="K101" s="45"/>
      <c r="L101" s="95">
        <f t="shared" si="141"/>
        <v>0</v>
      </c>
      <c r="M101" s="239"/>
      <c r="N101" s="45"/>
      <c r="O101" s="91">
        <f t="shared" si="142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0</v>
      </c>
      <c r="D102" s="134">
        <f t="shared" ref="D102:E102" si="143">SUM(D103:D110)</f>
        <v>0</v>
      </c>
      <c r="E102" s="76">
        <f t="shared" si="143"/>
        <v>0</v>
      </c>
      <c r="F102" s="95">
        <f>SUM(F103:F110)</f>
        <v>0</v>
      </c>
      <c r="G102" s="240">
        <f t="shared" ref="G102" si="144">SUM(G103:G110)</f>
        <v>0</v>
      </c>
      <c r="H102" s="76">
        <f t="shared" ref="H102:I102" si="145">SUM(H103:H110)</f>
        <v>0</v>
      </c>
      <c r="I102" s="91">
        <f t="shared" si="145"/>
        <v>0</v>
      </c>
      <c r="J102" s="134">
        <f t="shared" ref="J102" si="146">SUM(J103:J110)</f>
        <v>0</v>
      </c>
      <c r="K102" s="76">
        <f t="shared" ref="K102:L102" si="147">SUM(K103:K110)</f>
        <v>0</v>
      </c>
      <c r="L102" s="95">
        <f t="shared" si="147"/>
        <v>0</v>
      </c>
      <c r="M102" s="240">
        <f t="shared" ref="M102" si="148">SUM(M103:M110)</f>
        <v>0</v>
      </c>
      <c r="N102" s="76">
        <f t="shared" ref="N102" si="149">SUM(N103:N110)</f>
        <v>0</v>
      </c>
      <c r="O102" s="91">
        <f>SUM(O103:O110)</f>
        <v>0</v>
      </c>
      <c r="P102" s="300"/>
      <c r="Q102" s="306"/>
    </row>
    <row r="103" spans="1:17" ht="15" customHeight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150">D103+E103</f>
        <v>0</v>
      </c>
      <c r="G103" s="239"/>
      <c r="H103" s="45"/>
      <c r="I103" s="91">
        <f t="shared" ref="I103:I110" si="151">G103+H103</f>
        <v>0</v>
      </c>
      <c r="J103" s="273"/>
      <c r="K103" s="45"/>
      <c r="L103" s="95">
        <f t="shared" ref="L103:L110" si="152">J103+K103</f>
        <v>0</v>
      </c>
      <c r="M103" s="239"/>
      <c r="N103" s="45"/>
      <c r="O103" s="91">
        <f t="shared" ref="O103:O110" si="153">M103+N103</f>
        <v>0</v>
      </c>
      <c r="P103" s="300"/>
      <c r="Q103" s="306"/>
    </row>
    <row r="104" spans="1:17" ht="24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150"/>
        <v>0</v>
      </c>
      <c r="G104" s="239"/>
      <c r="H104" s="45"/>
      <c r="I104" s="91">
        <f t="shared" si="151"/>
        <v>0</v>
      </c>
      <c r="J104" s="273"/>
      <c r="K104" s="45"/>
      <c r="L104" s="95">
        <f t="shared" si="152"/>
        <v>0</v>
      </c>
      <c r="M104" s="239"/>
      <c r="N104" s="45"/>
      <c r="O104" s="91">
        <f t="shared" si="15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0</v>
      </c>
      <c r="D105" s="273"/>
      <c r="E105" s="45"/>
      <c r="F105" s="95">
        <f t="shared" si="150"/>
        <v>0</v>
      </c>
      <c r="G105" s="239"/>
      <c r="H105" s="45"/>
      <c r="I105" s="91">
        <f t="shared" si="151"/>
        <v>0</v>
      </c>
      <c r="J105" s="273"/>
      <c r="K105" s="45"/>
      <c r="L105" s="95">
        <f t="shared" si="152"/>
        <v>0</v>
      </c>
      <c r="M105" s="239"/>
      <c r="N105" s="45"/>
      <c r="O105" s="91">
        <f t="shared" si="15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0</v>
      </c>
      <c r="D106" s="273"/>
      <c r="E106" s="45"/>
      <c r="F106" s="95">
        <f t="shared" si="150"/>
        <v>0</v>
      </c>
      <c r="G106" s="239"/>
      <c r="H106" s="45"/>
      <c r="I106" s="91">
        <f t="shared" si="151"/>
        <v>0</v>
      </c>
      <c r="J106" s="273"/>
      <c r="K106" s="45"/>
      <c r="L106" s="95">
        <f t="shared" si="152"/>
        <v>0</v>
      </c>
      <c r="M106" s="239"/>
      <c r="N106" s="45"/>
      <c r="O106" s="91">
        <f t="shared" si="153"/>
        <v>0</v>
      </c>
      <c r="P106" s="300"/>
      <c r="Q106" s="306"/>
    </row>
    <row r="107" spans="1:17" ht="24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150"/>
        <v>0</v>
      </c>
      <c r="G107" s="239"/>
      <c r="H107" s="45"/>
      <c r="I107" s="91">
        <f t="shared" si="151"/>
        <v>0</v>
      </c>
      <c r="J107" s="273"/>
      <c r="K107" s="45"/>
      <c r="L107" s="95">
        <f t="shared" si="152"/>
        <v>0</v>
      </c>
      <c r="M107" s="239"/>
      <c r="N107" s="45"/>
      <c r="O107" s="91">
        <f t="shared" si="153"/>
        <v>0</v>
      </c>
      <c r="P107" s="300"/>
      <c r="Q107" s="306"/>
    </row>
    <row r="108" spans="1:17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150"/>
        <v>0</v>
      </c>
      <c r="G108" s="239"/>
      <c r="H108" s="45"/>
      <c r="I108" s="91">
        <f t="shared" si="151"/>
        <v>0</v>
      </c>
      <c r="J108" s="273"/>
      <c r="K108" s="45"/>
      <c r="L108" s="95">
        <f t="shared" si="152"/>
        <v>0</v>
      </c>
      <c r="M108" s="239"/>
      <c r="N108" s="45"/>
      <c r="O108" s="91">
        <f t="shared" si="153"/>
        <v>0</v>
      </c>
      <c r="P108" s="300"/>
      <c r="Q108" s="306"/>
    </row>
    <row r="109" spans="1:17" ht="24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150"/>
        <v>0</v>
      </c>
      <c r="G109" s="239"/>
      <c r="H109" s="45"/>
      <c r="I109" s="91">
        <f t="shared" si="151"/>
        <v>0</v>
      </c>
      <c r="J109" s="273"/>
      <c r="K109" s="45"/>
      <c r="L109" s="95">
        <f t="shared" si="152"/>
        <v>0</v>
      </c>
      <c r="M109" s="239"/>
      <c r="N109" s="45"/>
      <c r="O109" s="91">
        <f t="shared" si="153"/>
        <v>0</v>
      </c>
      <c r="P109" s="300"/>
      <c r="Q109" s="306"/>
    </row>
    <row r="110" spans="1:17" ht="24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150"/>
        <v>0</v>
      </c>
      <c r="G110" s="239"/>
      <c r="H110" s="45"/>
      <c r="I110" s="91">
        <f t="shared" si="151"/>
        <v>0</v>
      </c>
      <c r="J110" s="273"/>
      <c r="K110" s="45"/>
      <c r="L110" s="95">
        <f t="shared" si="152"/>
        <v>0</v>
      </c>
      <c r="M110" s="239"/>
      <c r="N110" s="45"/>
      <c r="O110" s="91">
        <f t="shared" si="153"/>
        <v>0</v>
      </c>
      <c r="P110" s="300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0</v>
      </c>
      <c r="D111" s="134">
        <f t="shared" ref="D111:E111" si="154">SUM(D112:D114)</f>
        <v>0</v>
      </c>
      <c r="E111" s="76">
        <f t="shared" si="154"/>
        <v>0</v>
      </c>
      <c r="F111" s="95">
        <f>SUM(F112:F114)</f>
        <v>0</v>
      </c>
      <c r="G111" s="240">
        <f t="shared" ref="G111" si="155">SUM(G112:G114)</f>
        <v>0</v>
      </c>
      <c r="H111" s="76">
        <f t="shared" ref="H111:I111" si="156">SUM(H112:H114)</f>
        <v>0</v>
      </c>
      <c r="I111" s="91">
        <f t="shared" si="156"/>
        <v>0</v>
      </c>
      <c r="J111" s="134">
        <f t="shared" ref="J111" si="157">SUM(J112:J114)</f>
        <v>0</v>
      </c>
      <c r="K111" s="76">
        <f t="shared" ref="K111:L111" si="158">SUM(K112:K114)</f>
        <v>0</v>
      </c>
      <c r="L111" s="95">
        <f t="shared" si="158"/>
        <v>0</v>
      </c>
      <c r="M111" s="240">
        <f t="shared" ref="M111" si="159">SUM(M112:M114)</f>
        <v>0</v>
      </c>
      <c r="N111" s="76">
        <f t="shared" ref="N111" si="160">SUM(N112:N114)</f>
        <v>0</v>
      </c>
      <c r="O111" s="91">
        <f>SUM(O112:O114)</f>
        <v>0</v>
      </c>
      <c r="P111" s="300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0</v>
      </c>
      <c r="D112" s="273"/>
      <c r="E112" s="45"/>
      <c r="F112" s="95">
        <f t="shared" ref="F112:F114" si="161">D112+E112</f>
        <v>0</v>
      </c>
      <c r="G112" s="239"/>
      <c r="H112" s="45"/>
      <c r="I112" s="91">
        <f t="shared" ref="I112:I114" si="162">G112+H112</f>
        <v>0</v>
      </c>
      <c r="J112" s="273"/>
      <c r="K112" s="45"/>
      <c r="L112" s="95">
        <f t="shared" ref="L112:L114" si="163">J112+K112</f>
        <v>0</v>
      </c>
      <c r="M112" s="239"/>
      <c r="N112" s="45"/>
      <c r="O112" s="91">
        <f t="shared" ref="O112:O114" si="164">M112+N112</f>
        <v>0</v>
      </c>
      <c r="P112" s="300"/>
      <c r="Q112" s="306"/>
    </row>
    <row r="113" spans="1:17" ht="24" x14ac:dyDescent="0.25">
      <c r="A113" s="30">
        <v>2252</v>
      </c>
      <c r="B113" s="43" t="s">
        <v>110</v>
      </c>
      <c r="C113" s="199">
        <f t="shared" ref="C113:C176" si="165">SUM(F113,I113,L113,O113)</f>
        <v>0</v>
      </c>
      <c r="D113" s="273"/>
      <c r="E113" s="45"/>
      <c r="F113" s="95">
        <f t="shared" si="161"/>
        <v>0</v>
      </c>
      <c r="G113" s="239"/>
      <c r="H113" s="45"/>
      <c r="I113" s="91">
        <f t="shared" si="162"/>
        <v>0</v>
      </c>
      <c r="J113" s="273"/>
      <c r="K113" s="45"/>
      <c r="L113" s="95">
        <f t="shared" si="163"/>
        <v>0</v>
      </c>
      <c r="M113" s="239"/>
      <c r="N113" s="45"/>
      <c r="O113" s="91">
        <f t="shared" si="164"/>
        <v>0</v>
      </c>
      <c r="P113" s="300"/>
      <c r="Q113" s="306"/>
    </row>
    <row r="114" spans="1:17" ht="24" x14ac:dyDescent="0.25">
      <c r="A114" s="30">
        <v>2259</v>
      </c>
      <c r="B114" s="43" t="s">
        <v>111</v>
      </c>
      <c r="C114" s="199">
        <f t="shared" si="165"/>
        <v>0</v>
      </c>
      <c r="D114" s="273"/>
      <c r="E114" s="45"/>
      <c r="F114" s="95">
        <f t="shared" si="161"/>
        <v>0</v>
      </c>
      <c r="G114" s="239"/>
      <c r="H114" s="45"/>
      <c r="I114" s="91">
        <f t="shared" si="162"/>
        <v>0</v>
      </c>
      <c r="J114" s="273"/>
      <c r="K114" s="45"/>
      <c r="L114" s="95">
        <f t="shared" si="163"/>
        <v>0</v>
      </c>
      <c r="M114" s="239"/>
      <c r="N114" s="45"/>
      <c r="O114" s="91">
        <f t="shared" si="164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65"/>
        <v>0</v>
      </c>
      <c r="D115" s="134">
        <f t="shared" ref="D115:E115" si="166">SUM(D116:D120)</f>
        <v>0</v>
      </c>
      <c r="E115" s="76">
        <f t="shared" si="166"/>
        <v>0</v>
      </c>
      <c r="F115" s="95">
        <f>SUM(F116:F120)</f>
        <v>0</v>
      </c>
      <c r="G115" s="240">
        <f t="shared" ref="G115" si="167">SUM(G116:G120)</f>
        <v>0</v>
      </c>
      <c r="H115" s="76">
        <f t="shared" ref="H115:I115" si="168">SUM(H116:H120)</f>
        <v>0</v>
      </c>
      <c r="I115" s="91">
        <f t="shared" si="168"/>
        <v>0</v>
      </c>
      <c r="J115" s="134">
        <f t="shared" ref="J115" si="169">SUM(J116:J120)</f>
        <v>0</v>
      </c>
      <c r="K115" s="76">
        <f t="shared" ref="K115:L115" si="170">SUM(K116:K120)</f>
        <v>0</v>
      </c>
      <c r="L115" s="95">
        <f t="shared" si="170"/>
        <v>0</v>
      </c>
      <c r="M115" s="240">
        <f t="shared" ref="M115" si="171">SUM(M116:M120)</f>
        <v>0</v>
      </c>
      <c r="N115" s="76">
        <f t="shared" ref="N115" si="172">SUM(N116:N120)</f>
        <v>0</v>
      </c>
      <c r="O115" s="91">
        <f>SUM(O116:O120)</f>
        <v>0</v>
      </c>
      <c r="P115" s="300"/>
      <c r="Q115" s="306"/>
    </row>
    <row r="116" spans="1:17" x14ac:dyDescent="0.25">
      <c r="A116" s="30">
        <v>2261</v>
      </c>
      <c r="B116" s="43" t="s">
        <v>113</v>
      </c>
      <c r="C116" s="199">
        <f t="shared" si="165"/>
        <v>0</v>
      </c>
      <c r="D116" s="273"/>
      <c r="E116" s="45"/>
      <c r="F116" s="95">
        <f t="shared" ref="F116:F120" si="173">D116+E116</f>
        <v>0</v>
      </c>
      <c r="G116" s="239"/>
      <c r="H116" s="45"/>
      <c r="I116" s="91">
        <f t="shared" ref="I116:I120" si="174">G116+H116</f>
        <v>0</v>
      </c>
      <c r="J116" s="273"/>
      <c r="K116" s="45"/>
      <c r="L116" s="95">
        <f t="shared" ref="L116:L120" si="175">J116+K116</f>
        <v>0</v>
      </c>
      <c r="M116" s="239"/>
      <c r="N116" s="45"/>
      <c r="O116" s="91">
        <f t="shared" ref="O116:O120" si="176">M116+N116</f>
        <v>0</v>
      </c>
      <c r="P116" s="300"/>
      <c r="Q116" s="306"/>
    </row>
    <row r="117" spans="1:17" x14ac:dyDescent="0.25">
      <c r="A117" s="30">
        <v>2262</v>
      </c>
      <c r="B117" s="43" t="s">
        <v>114</v>
      </c>
      <c r="C117" s="199">
        <f t="shared" si="165"/>
        <v>0</v>
      </c>
      <c r="D117" s="273"/>
      <c r="E117" s="45"/>
      <c r="F117" s="95">
        <f t="shared" si="173"/>
        <v>0</v>
      </c>
      <c r="G117" s="239"/>
      <c r="H117" s="45"/>
      <c r="I117" s="91">
        <f t="shared" si="174"/>
        <v>0</v>
      </c>
      <c r="J117" s="273"/>
      <c r="K117" s="45"/>
      <c r="L117" s="95">
        <f t="shared" si="175"/>
        <v>0</v>
      </c>
      <c r="M117" s="239"/>
      <c r="N117" s="45"/>
      <c r="O117" s="91">
        <f t="shared" si="176"/>
        <v>0</v>
      </c>
      <c r="P117" s="300"/>
      <c r="Q117" s="306"/>
    </row>
    <row r="118" spans="1:17" x14ac:dyDescent="0.25">
      <c r="A118" s="30">
        <v>2263</v>
      </c>
      <c r="B118" s="43" t="s">
        <v>115</v>
      </c>
      <c r="C118" s="199">
        <f t="shared" si="165"/>
        <v>0</v>
      </c>
      <c r="D118" s="273"/>
      <c r="E118" s="45"/>
      <c r="F118" s="95">
        <f t="shared" si="173"/>
        <v>0</v>
      </c>
      <c r="G118" s="239"/>
      <c r="H118" s="45"/>
      <c r="I118" s="91">
        <f t="shared" si="174"/>
        <v>0</v>
      </c>
      <c r="J118" s="273"/>
      <c r="K118" s="45"/>
      <c r="L118" s="95">
        <f t="shared" si="175"/>
        <v>0</v>
      </c>
      <c r="M118" s="239"/>
      <c r="N118" s="45"/>
      <c r="O118" s="91">
        <f t="shared" si="176"/>
        <v>0</v>
      </c>
      <c r="P118" s="300"/>
      <c r="Q118" s="306"/>
    </row>
    <row r="119" spans="1:17" ht="24" x14ac:dyDescent="0.25">
      <c r="A119" s="30">
        <v>2264</v>
      </c>
      <c r="B119" s="43" t="s">
        <v>116</v>
      </c>
      <c r="C119" s="199">
        <f t="shared" si="165"/>
        <v>0</v>
      </c>
      <c r="D119" s="273"/>
      <c r="E119" s="45"/>
      <c r="F119" s="95">
        <f t="shared" si="173"/>
        <v>0</v>
      </c>
      <c r="G119" s="239"/>
      <c r="H119" s="45"/>
      <c r="I119" s="91">
        <f t="shared" si="174"/>
        <v>0</v>
      </c>
      <c r="J119" s="273"/>
      <c r="K119" s="45"/>
      <c r="L119" s="95">
        <f t="shared" si="175"/>
        <v>0</v>
      </c>
      <c r="M119" s="239"/>
      <c r="N119" s="45"/>
      <c r="O119" s="91">
        <f t="shared" si="17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65"/>
        <v>0</v>
      </c>
      <c r="D120" s="273"/>
      <c r="E120" s="45"/>
      <c r="F120" s="95">
        <f t="shared" si="173"/>
        <v>0</v>
      </c>
      <c r="G120" s="239"/>
      <c r="H120" s="45"/>
      <c r="I120" s="91">
        <f t="shared" si="174"/>
        <v>0</v>
      </c>
      <c r="J120" s="273"/>
      <c r="K120" s="45"/>
      <c r="L120" s="95">
        <f t="shared" si="175"/>
        <v>0</v>
      </c>
      <c r="M120" s="239"/>
      <c r="N120" s="45"/>
      <c r="O120" s="91">
        <f t="shared" si="17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65"/>
        <v>20306</v>
      </c>
      <c r="D121" s="134">
        <f t="shared" ref="D121:E121" si="177">SUM(D122:D126)</f>
        <v>24480</v>
      </c>
      <c r="E121" s="76">
        <f t="shared" si="177"/>
        <v>-4174</v>
      </c>
      <c r="F121" s="95">
        <f>SUM(F122:F126)</f>
        <v>20306</v>
      </c>
      <c r="G121" s="240">
        <f t="shared" ref="G121" si="178">SUM(G122:G126)</f>
        <v>0</v>
      </c>
      <c r="H121" s="76">
        <f t="shared" ref="H121:I121" si="179">SUM(H122:H126)</f>
        <v>0</v>
      </c>
      <c r="I121" s="91">
        <f t="shared" si="179"/>
        <v>0</v>
      </c>
      <c r="J121" s="134">
        <f t="shared" ref="J121" si="180">SUM(J122:J126)</f>
        <v>0</v>
      </c>
      <c r="K121" s="76">
        <f t="shared" ref="K121:L121" si="181">SUM(K122:K126)</f>
        <v>0</v>
      </c>
      <c r="L121" s="95">
        <f t="shared" si="181"/>
        <v>0</v>
      </c>
      <c r="M121" s="240">
        <f t="shared" ref="M121" si="182">SUM(M122:M126)</f>
        <v>0</v>
      </c>
      <c r="N121" s="76">
        <f t="shared" ref="N121" si="183">SUM(N122:N126)</f>
        <v>0</v>
      </c>
      <c r="O121" s="91">
        <f>SUM(O122:O126)</f>
        <v>0</v>
      </c>
      <c r="P121" s="300"/>
      <c r="Q121" s="306"/>
    </row>
    <row r="122" spans="1:17" x14ac:dyDescent="0.25">
      <c r="A122" s="30">
        <v>2272</v>
      </c>
      <c r="B122" s="94" t="s">
        <v>119</v>
      </c>
      <c r="C122" s="199">
        <f t="shared" si="165"/>
        <v>0</v>
      </c>
      <c r="D122" s="273"/>
      <c r="E122" s="45"/>
      <c r="F122" s="95">
        <f t="shared" ref="F122:F126" si="184">D122+E122</f>
        <v>0</v>
      </c>
      <c r="G122" s="239"/>
      <c r="H122" s="45"/>
      <c r="I122" s="91">
        <f t="shared" ref="I122:I126" si="185">G122+H122</f>
        <v>0</v>
      </c>
      <c r="J122" s="273"/>
      <c r="K122" s="45"/>
      <c r="L122" s="95">
        <f t="shared" ref="L122:L126" si="186">J122+K122</f>
        <v>0</v>
      </c>
      <c r="M122" s="239"/>
      <c r="N122" s="45"/>
      <c r="O122" s="91">
        <f t="shared" ref="O122:O126" si="187">M122+N122</f>
        <v>0</v>
      </c>
      <c r="P122" s="300"/>
      <c r="Q122" s="306"/>
    </row>
    <row r="123" spans="1:17" ht="24" x14ac:dyDescent="0.25">
      <c r="A123" s="30">
        <v>2274</v>
      </c>
      <c r="B123" s="123" t="s">
        <v>308</v>
      </c>
      <c r="C123" s="199">
        <f t="shared" si="165"/>
        <v>0</v>
      </c>
      <c r="D123" s="273"/>
      <c r="E123" s="45"/>
      <c r="F123" s="95">
        <f t="shared" si="184"/>
        <v>0</v>
      </c>
      <c r="G123" s="239"/>
      <c r="H123" s="45"/>
      <c r="I123" s="91">
        <f t="shared" si="185"/>
        <v>0</v>
      </c>
      <c r="J123" s="273"/>
      <c r="K123" s="45"/>
      <c r="L123" s="95">
        <f t="shared" si="186"/>
        <v>0</v>
      </c>
      <c r="M123" s="239"/>
      <c r="N123" s="45"/>
      <c r="O123" s="91">
        <f t="shared" si="187"/>
        <v>0</v>
      </c>
      <c r="P123" s="300"/>
      <c r="Q123" s="306"/>
    </row>
    <row r="124" spans="1:17" ht="24" x14ac:dyDescent="0.25">
      <c r="A124" s="30">
        <v>2275</v>
      </c>
      <c r="B124" s="43" t="s">
        <v>120</v>
      </c>
      <c r="C124" s="199">
        <f t="shared" si="165"/>
        <v>0</v>
      </c>
      <c r="D124" s="273"/>
      <c r="E124" s="45"/>
      <c r="F124" s="95">
        <f t="shared" si="184"/>
        <v>0</v>
      </c>
      <c r="G124" s="239"/>
      <c r="H124" s="45"/>
      <c r="I124" s="91">
        <f t="shared" si="185"/>
        <v>0</v>
      </c>
      <c r="J124" s="273"/>
      <c r="K124" s="45"/>
      <c r="L124" s="95">
        <f t="shared" si="186"/>
        <v>0</v>
      </c>
      <c r="M124" s="239"/>
      <c r="N124" s="45"/>
      <c r="O124" s="91">
        <f t="shared" si="187"/>
        <v>0</v>
      </c>
      <c r="P124" s="300"/>
      <c r="Q124" s="306"/>
    </row>
    <row r="125" spans="1:17" ht="36" x14ac:dyDescent="0.25">
      <c r="A125" s="30">
        <v>2276</v>
      </c>
      <c r="B125" s="43" t="s">
        <v>121</v>
      </c>
      <c r="C125" s="199">
        <f t="shared" si="165"/>
        <v>0</v>
      </c>
      <c r="D125" s="273"/>
      <c r="E125" s="45"/>
      <c r="F125" s="95">
        <f t="shared" si="184"/>
        <v>0</v>
      </c>
      <c r="G125" s="239"/>
      <c r="H125" s="45"/>
      <c r="I125" s="91">
        <f t="shared" si="185"/>
        <v>0</v>
      </c>
      <c r="J125" s="273"/>
      <c r="K125" s="45"/>
      <c r="L125" s="95">
        <f t="shared" si="186"/>
        <v>0</v>
      </c>
      <c r="M125" s="239"/>
      <c r="N125" s="45"/>
      <c r="O125" s="91">
        <f t="shared" si="187"/>
        <v>0</v>
      </c>
      <c r="P125" s="300"/>
      <c r="Q125" s="306"/>
    </row>
    <row r="126" spans="1:17" ht="192.75" customHeight="1" x14ac:dyDescent="0.25">
      <c r="A126" s="30">
        <v>2279</v>
      </c>
      <c r="B126" s="43" t="s">
        <v>122</v>
      </c>
      <c r="C126" s="199">
        <f t="shared" si="165"/>
        <v>20306</v>
      </c>
      <c r="D126" s="273">
        <v>24480</v>
      </c>
      <c r="E126" s="45">
        <f>-12240+3193+4473+556-156</f>
        <v>-4174</v>
      </c>
      <c r="F126" s="95">
        <f t="shared" si="184"/>
        <v>20306</v>
      </c>
      <c r="G126" s="239"/>
      <c r="H126" s="45"/>
      <c r="I126" s="91">
        <f t="shared" si="185"/>
        <v>0</v>
      </c>
      <c r="J126" s="273"/>
      <c r="K126" s="45"/>
      <c r="L126" s="95">
        <f t="shared" si="186"/>
        <v>0</v>
      </c>
      <c r="M126" s="239"/>
      <c r="N126" s="45"/>
      <c r="O126" s="91">
        <f t="shared" si="187"/>
        <v>0</v>
      </c>
      <c r="P126" s="349" t="s">
        <v>325</v>
      </c>
      <c r="Q126" s="306"/>
    </row>
    <row r="127" spans="1:17" ht="24" x14ac:dyDescent="0.25">
      <c r="A127" s="78">
        <v>2280</v>
      </c>
      <c r="B127" s="40" t="s">
        <v>123</v>
      </c>
      <c r="C127" s="198">
        <f t="shared" si="165"/>
        <v>0</v>
      </c>
      <c r="D127" s="133">
        <f t="shared" ref="D127:O127" si="188">SUM(D128)</f>
        <v>0</v>
      </c>
      <c r="E127" s="79">
        <f>SUM(E128)</f>
        <v>0</v>
      </c>
      <c r="F127" s="185">
        <f t="shared" si="188"/>
        <v>0</v>
      </c>
      <c r="G127" s="242">
        <f t="shared" si="188"/>
        <v>0</v>
      </c>
      <c r="H127" s="79">
        <f t="shared" si="188"/>
        <v>0</v>
      </c>
      <c r="I127" s="90">
        <f t="shared" si="188"/>
        <v>0</v>
      </c>
      <c r="J127" s="133">
        <f t="shared" si="188"/>
        <v>0</v>
      </c>
      <c r="K127" s="79">
        <f t="shared" si="188"/>
        <v>0</v>
      </c>
      <c r="L127" s="185">
        <f t="shared" si="188"/>
        <v>0</v>
      </c>
      <c r="M127" s="242">
        <f t="shared" si="188"/>
        <v>0</v>
      </c>
      <c r="N127" s="79">
        <f t="shared" si="188"/>
        <v>0</v>
      </c>
      <c r="O127" s="91">
        <f t="shared" si="188"/>
        <v>0</v>
      </c>
      <c r="P127" s="300"/>
      <c r="Q127" s="306"/>
    </row>
    <row r="128" spans="1:17" ht="24" x14ac:dyDescent="0.25">
      <c r="A128" s="30">
        <v>2283</v>
      </c>
      <c r="B128" s="43" t="s">
        <v>124</v>
      </c>
      <c r="C128" s="199">
        <f t="shared" si="165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12" customHeight="1" x14ac:dyDescent="0.25">
      <c r="A129" s="35">
        <v>2300</v>
      </c>
      <c r="B129" s="72" t="s">
        <v>125</v>
      </c>
      <c r="C129" s="197">
        <f t="shared" si="165"/>
        <v>156</v>
      </c>
      <c r="D129" s="132">
        <f t="shared" ref="D129:E129" si="189">SUM(D130,D135,D139,D140,D143,D150,D158,D159,D162)</f>
        <v>0</v>
      </c>
      <c r="E129" s="38">
        <f t="shared" si="189"/>
        <v>156</v>
      </c>
      <c r="F129" s="184">
        <f>SUM(F130,F135,F139,F140,F143,F150,F158,F159,F162)</f>
        <v>156</v>
      </c>
      <c r="G129" s="237">
        <f t="shared" ref="G129" si="190">SUM(G130,G135,G139,G140,G143,G150,G158,G159,G162)</f>
        <v>0</v>
      </c>
      <c r="H129" s="38">
        <f t="shared" ref="H129:I129" si="191">SUM(H130,H135,H139,H140,H143,H150,H158,H159,H162)</f>
        <v>0</v>
      </c>
      <c r="I129" s="125">
        <f t="shared" si="191"/>
        <v>0</v>
      </c>
      <c r="J129" s="132">
        <f t="shared" ref="J129" si="192">SUM(J130,J135,J139,J140,J143,J150,J158,J159,J162)</f>
        <v>0</v>
      </c>
      <c r="K129" s="38">
        <f t="shared" ref="K129:L129" si="193">SUM(K130,K135,K139,K140,K143,K150,K158,K159,K162)</f>
        <v>0</v>
      </c>
      <c r="L129" s="184">
        <f t="shared" si="193"/>
        <v>0</v>
      </c>
      <c r="M129" s="237">
        <f t="shared" ref="M129" si="194">SUM(M130,M135,M139,M140,M143,M150,M158,M159,M162)</f>
        <v>0</v>
      </c>
      <c r="N129" s="38">
        <f t="shared" ref="N129" si="195">SUM(N130,N135,N139,N140,N143,N150,N158,N159,N162)</f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78">
        <v>2310</v>
      </c>
      <c r="B130" s="40" t="s">
        <v>126</v>
      </c>
      <c r="C130" s="198">
        <f t="shared" si="165"/>
        <v>0</v>
      </c>
      <c r="D130" s="133">
        <f t="shared" ref="D130:O130" si="196">SUM(D131:D134)</f>
        <v>0</v>
      </c>
      <c r="E130" s="79">
        <f t="shared" si="196"/>
        <v>0</v>
      </c>
      <c r="F130" s="185">
        <f t="shared" si="196"/>
        <v>0</v>
      </c>
      <c r="G130" s="242">
        <f t="shared" si="196"/>
        <v>0</v>
      </c>
      <c r="H130" s="79">
        <f t="shared" si="196"/>
        <v>0</v>
      </c>
      <c r="I130" s="90">
        <f t="shared" si="196"/>
        <v>0</v>
      </c>
      <c r="J130" s="133">
        <f t="shared" si="196"/>
        <v>0</v>
      </c>
      <c r="K130" s="79">
        <f t="shared" si="196"/>
        <v>0</v>
      </c>
      <c r="L130" s="185">
        <f t="shared" si="196"/>
        <v>0</v>
      </c>
      <c r="M130" s="242">
        <f t="shared" si="196"/>
        <v>0</v>
      </c>
      <c r="N130" s="79">
        <f t="shared" si="196"/>
        <v>0</v>
      </c>
      <c r="O130" s="90">
        <f t="shared" si="19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65"/>
        <v>0</v>
      </c>
      <c r="D131" s="273"/>
      <c r="E131" s="45"/>
      <c r="F131" s="95">
        <f t="shared" ref="F131:F134" si="197">D131+E131</f>
        <v>0</v>
      </c>
      <c r="G131" s="239"/>
      <c r="H131" s="45"/>
      <c r="I131" s="91">
        <f t="shared" ref="I131:I134" si="198">G131+H131</f>
        <v>0</v>
      </c>
      <c r="J131" s="273"/>
      <c r="K131" s="45"/>
      <c r="L131" s="95">
        <f t="shared" ref="L131:L134" si="199">J131+K131</f>
        <v>0</v>
      </c>
      <c r="M131" s="239"/>
      <c r="N131" s="45"/>
      <c r="O131" s="91">
        <f t="shared" ref="O131:O134" si="20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65"/>
        <v>0</v>
      </c>
      <c r="D132" s="273"/>
      <c r="E132" s="45"/>
      <c r="F132" s="95">
        <f t="shared" si="197"/>
        <v>0</v>
      </c>
      <c r="G132" s="239"/>
      <c r="H132" s="45"/>
      <c r="I132" s="91">
        <f t="shared" si="198"/>
        <v>0</v>
      </c>
      <c r="J132" s="273"/>
      <c r="K132" s="45"/>
      <c r="L132" s="95">
        <f t="shared" si="199"/>
        <v>0</v>
      </c>
      <c r="M132" s="239"/>
      <c r="N132" s="45"/>
      <c r="O132" s="91">
        <f t="shared" si="200"/>
        <v>0</v>
      </c>
      <c r="P132" s="300"/>
      <c r="Q132" s="306"/>
    </row>
    <row r="133" spans="1:17" x14ac:dyDescent="0.25">
      <c r="A133" s="30">
        <v>2313</v>
      </c>
      <c r="B133" s="43" t="s">
        <v>129</v>
      </c>
      <c r="C133" s="199">
        <f t="shared" si="165"/>
        <v>0</v>
      </c>
      <c r="D133" s="273"/>
      <c r="E133" s="45"/>
      <c r="F133" s="95">
        <f t="shared" si="197"/>
        <v>0</v>
      </c>
      <c r="G133" s="239"/>
      <c r="H133" s="45"/>
      <c r="I133" s="91">
        <f t="shared" si="198"/>
        <v>0</v>
      </c>
      <c r="J133" s="273"/>
      <c r="K133" s="45"/>
      <c r="L133" s="95">
        <f t="shared" si="199"/>
        <v>0</v>
      </c>
      <c r="M133" s="239"/>
      <c r="N133" s="45"/>
      <c r="O133" s="91">
        <f t="shared" si="200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65"/>
        <v>0</v>
      </c>
      <c r="D134" s="273"/>
      <c r="E134" s="45"/>
      <c r="F134" s="95">
        <f t="shared" si="197"/>
        <v>0</v>
      </c>
      <c r="G134" s="239"/>
      <c r="H134" s="45"/>
      <c r="I134" s="91">
        <f t="shared" si="198"/>
        <v>0</v>
      </c>
      <c r="J134" s="273"/>
      <c r="K134" s="45"/>
      <c r="L134" s="95">
        <f t="shared" si="199"/>
        <v>0</v>
      </c>
      <c r="M134" s="239"/>
      <c r="N134" s="45"/>
      <c r="O134" s="91">
        <f t="shared" si="200"/>
        <v>0</v>
      </c>
      <c r="P134" s="300"/>
      <c r="Q134" s="306"/>
    </row>
    <row r="135" spans="1:17" x14ac:dyDescent="0.25">
      <c r="A135" s="75">
        <v>2320</v>
      </c>
      <c r="B135" s="43" t="s">
        <v>130</v>
      </c>
      <c r="C135" s="199">
        <f t="shared" si="165"/>
        <v>156</v>
      </c>
      <c r="D135" s="134">
        <f t="shared" ref="D135" si="201">SUM(D136:D138)</f>
        <v>0</v>
      </c>
      <c r="E135" s="76">
        <f>SUM(E136:E138)</f>
        <v>156</v>
      </c>
      <c r="F135" s="95">
        <f>SUM(F136:F138)</f>
        <v>156</v>
      </c>
      <c r="G135" s="240">
        <f t="shared" ref="G135" si="202">SUM(G136:G138)</f>
        <v>0</v>
      </c>
      <c r="H135" s="76">
        <f>SUM(H136:H138)</f>
        <v>0</v>
      </c>
      <c r="I135" s="91">
        <f t="shared" ref="I135" si="203">SUM(I136:I138)</f>
        <v>0</v>
      </c>
      <c r="J135" s="134">
        <f t="shared" ref="J135" si="204">SUM(J136:J138)</f>
        <v>0</v>
      </c>
      <c r="K135" s="76">
        <f t="shared" ref="K135:L135" si="205">SUM(K136:K138)</f>
        <v>0</v>
      </c>
      <c r="L135" s="95">
        <f t="shared" si="205"/>
        <v>0</v>
      </c>
      <c r="M135" s="240">
        <f t="shared" ref="M135" si="206">SUM(M136:M138)</f>
        <v>0</v>
      </c>
      <c r="N135" s="76">
        <f t="shared" ref="N135" si="207">SUM(N136:N138)</f>
        <v>0</v>
      </c>
      <c r="O135" s="91">
        <f>SUM(O136:O138)</f>
        <v>0</v>
      </c>
      <c r="P135" s="300"/>
      <c r="Q135" s="306"/>
    </row>
    <row r="136" spans="1:17" x14ac:dyDescent="0.25">
      <c r="A136" s="30">
        <v>2321</v>
      </c>
      <c r="B136" s="43" t="s">
        <v>131</v>
      </c>
      <c r="C136" s="199">
        <f t="shared" si="165"/>
        <v>0</v>
      </c>
      <c r="D136" s="273"/>
      <c r="E136" s="45"/>
      <c r="F136" s="95">
        <f t="shared" ref="F136:F139" si="208">D136+E136</f>
        <v>0</v>
      </c>
      <c r="G136" s="239"/>
      <c r="H136" s="45"/>
      <c r="I136" s="91">
        <f t="shared" ref="I136:I139" si="209">G136+H136</f>
        <v>0</v>
      </c>
      <c r="J136" s="273"/>
      <c r="K136" s="45"/>
      <c r="L136" s="95">
        <f t="shared" ref="L136:L139" si="210">J136+K136</f>
        <v>0</v>
      </c>
      <c r="M136" s="239"/>
      <c r="N136" s="45"/>
      <c r="O136" s="91">
        <f t="shared" ref="O136:O139" si="211">M136+N136</f>
        <v>0</v>
      </c>
      <c r="P136" s="300"/>
      <c r="Q136" s="306"/>
    </row>
    <row r="137" spans="1:17" ht="24" x14ac:dyDescent="0.25">
      <c r="A137" s="30">
        <v>2322</v>
      </c>
      <c r="B137" s="43" t="s">
        <v>132</v>
      </c>
      <c r="C137" s="199">
        <f t="shared" si="165"/>
        <v>156</v>
      </c>
      <c r="D137" s="273"/>
      <c r="E137" s="45">
        <v>156</v>
      </c>
      <c r="F137" s="95">
        <f t="shared" si="208"/>
        <v>156</v>
      </c>
      <c r="G137" s="239"/>
      <c r="H137" s="45"/>
      <c r="I137" s="91">
        <f t="shared" si="209"/>
        <v>0</v>
      </c>
      <c r="J137" s="273"/>
      <c r="K137" s="45"/>
      <c r="L137" s="95">
        <f t="shared" si="210"/>
        <v>0</v>
      </c>
      <c r="M137" s="239"/>
      <c r="N137" s="45"/>
      <c r="O137" s="91">
        <f t="shared" si="211"/>
        <v>0</v>
      </c>
      <c r="P137" s="349" t="s">
        <v>330</v>
      </c>
      <c r="Q137" s="306"/>
    </row>
    <row r="138" spans="1:17" ht="10.5" customHeight="1" x14ac:dyDescent="0.25">
      <c r="A138" s="30">
        <v>2329</v>
      </c>
      <c r="B138" s="43" t="s">
        <v>133</v>
      </c>
      <c r="C138" s="199">
        <f t="shared" si="165"/>
        <v>0</v>
      </c>
      <c r="D138" s="273"/>
      <c r="E138" s="45"/>
      <c r="F138" s="95">
        <f t="shared" si="208"/>
        <v>0</v>
      </c>
      <c r="G138" s="239"/>
      <c r="H138" s="45"/>
      <c r="I138" s="91">
        <f t="shared" si="209"/>
        <v>0</v>
      </c>
      <c r="J138" s="273"/>
      <c r="K138" s="45"/>
      <c r="L138" s="95">
        <f t="shared" si="210"/>
        <v>0</v>
      </c>
      <c r="M138" s="239"/>
      <c r="N138" s="45"/>
      <c r="O138" s="91">
        <f t="shared" si="211"/>
        <v>0</v>
      </c>
      <c r="P138" s="300"/>
      <c r="Q138" s="306"/>
    </row>
    <row r="139" spans="1:17" x14ac:dyDescent="0.25">
      <c r="A139" s="75">
        <v>2330</v>
      </c>
      <c r="B139" s="43" t="s">
        <v>134</v>
      </c>
      <c r="C139" s="199">
        <f t="shared" si="165"/>
        <v>0</v>
      </c>
      <c r="D139" s="273"/>
      <c r="E139" s="45"/>
      <c r="F139" s="95">
        <f t="shared" si="208"/>
        <v>0</v>
      </c>
      <c r="G139" s="239"/>
      <c r="H139" s="45"/>
      <c r="I139" s="91">
        <f t="shared" si="209"/>
        <v>0</v>
      </c>
      <c r="J139" s="273"/>
      <c r="K139" s="45"/>
      <c r="L139" s="95">
        <f t="shared" si="210"/>
        <v>0</v>
      </c>
      <c r="M139" s="239"/>
      <c r="N139" s="45"/>
      <c r="O139" s="91">
        <f t="shared" si="211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65"/>
        <v>0</v>
      </c>
      <c r="D140" s="134">
        <f t="shared" ref="D140" si="212">SUM(D141:D142)</f>
        <v>0</v>
      </c>
      <c r="E140" s="76">
        <f>SUM(E141:E142)</f>
        <v>0</v>
      </c>
      <c r="F140" s="95">
        <f>SUM(F141:F142)</f>
        <v>0</v>
      </c>
      <c r="G140" s="240">
        <f t="shared" ref="G140" si="213">SUM(G141:G142)</f>
        <v>0</v>
      </c>
      <c r="H140" s="76">
        <f t="shared" ref="H140:I140" si="214">SUM(H141:H142)</f>
        <v>0</v>
      </c>
      <c r="I140" s="91">
        <f t="shared" si="214"/>
        <v>0</v>
      </c>
      <c r="J140" s="134">
        <f t="shared" ref="J140" si="215">SUM(J141:J142)</f>
        <v>0</v>
      </c>
      <c r="K140" s="76">
        <f t="shared" ref="K140:L140" si="216">SUM(K141:K142)</f>
        <v>0</v>
      </c>
      <c r="L140" s="95">
        <f t="shared" si="216"/>
        <v>0</v>
      </c>
      <c r="M140" s="240">
        <f t="shared" ref="M140" si="217">SUM(M141:M142)</f>
        <v>0</v>
      </c>
      <c r="N140" s="76">
        <f t="shared" ref="N140" si="218">SUM(N141:N142)</f>
        <v>0</v>
      </c>
      <c r="O140" s="91">
        <f>SUM(O141:O142)</f>
        <v>0</v>
      </c>
      <c r="P140" s="300"/>
      <c r="Q140" s="306"/>
    </row>
    <row r="141" spans="1:17" ht="11.25" customHeight="1" x14ac:dyDescent="0.25">
      <c r="A141" s="30">
        <v>2341</v>
      </c>
      <c r="B141" s="43" t="s">
        <v>136</v>
      </c>
      <c r="C141" s="199">
        <f t="shared" si="165"/>
        <v>0</v>
      </c>
      <c r="D141" s="273"/>
      <c r="E141" s="45"/>
      <c r="F141" s="95">
        <f t="shared" ref="F141:F142" si="219">D141+E141</f>
        <v>0</v>
      </c>
      <c r="G141" s="239"/>
      <c r="H141" s="45"/>
      <c r="I141" s="91">
        <f t="shared" ref="I141:I142" si="220">G141+H141</f>
        <v>0</v>
      </c>
      <c r="J141" s="273"/>
      <c r="K141" s="45"/>
      <c r="L141" s="95">
        <f t="shared" ref="L141:L142" si="221">J141+K141</f>
        <v>0</v>
      </c>
      <c r="M141" s="239"/>
      <c r="N141" s="45"/>
      <c r="O141" s="91">
        <f t="shared" ref="O141:O142" si="222">M141+N141</f>
        <v>0</v>
      </c>
      <c r="P141" s="300"/>
      <c r="Q141" s="306"/>
    </row>
    <row r="142" spans="1:17" ht="24" x14ac:dyDescent="0.25">
      <c r="A142" s="30">
        <v>2344</v>
      </c>
      <c r="B142" s="43" t="s">
        <v>137</v>
      </c>
      <c r="C142" s="199">
        <f t="shared" si="165"/>
        <v>0</v>
      </c>
      <c r="D142" s="273"/>
      <c r="E142" s="45"/>
      <c r="F142" s="95">
        <f t="shared" si="219"/>
        <v>0</v>
      </c>
      <c r="G142" s="239"/>
      <c r="H142" s="45"/>
      <c r="I142" s="91">
        <f t="shared" si="220"/>
        <v>0</v>
      </c>
      <c r="J142" s="273"/>
      <c r="K142" s="45"/>
      <c r="L142" s="95">
        <f t="shared" si="221"/>
        <v>0</v>
      </c>
      <c r="M142" s="239"/>
      <c r="N142" s="45"/>
      <c r="O142" s="91">
        <f t="shared" si="222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65"/>
        <v>0</v>
      </c>
      <c r="D143" s="86">
        <f t="shared" ref="D143" si="223"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224">SUM(G144:G149)</f>
        <v>0</v>
      </c>
      <c r="H143" s="74">
        <f t="shared" si="224"/>
        <v>0</v>
      </c>
      <c r="I143" s="156">
        <f t="shared" si="224"/>
        <v>0</v>
      </c>
      <c r="J143" s="86">
        <f t="shared" si="224"/>
        <v>0</v>
      </c>
      <c r="K143" s="74">
        <f t="shared" si="224"/>
        <v>0</v>
      </c>
      <c r="L143" s="183">
        <f t="shared" si="224"/>
        <v>0</v>
      </c>
      <c r="M143" s="238">
        <f t="shared" si="224"/>
        <v>0</v>
      </c>
      <c r="N143" s="74">
        <f t="shared" si="224"/>
        <v>0</v>
      </c>
      <c r="O143" s="156">
        <f>SUM(O144:O149)</f>
        <v>0</v>
      </c>
      <c r="P143" s="301"/>
      <c r="Q143" s="306"/>
    </row>
    <row r="144" spans="1:17" x14ac:dyDescent="0.25">
      <c r="A144" s="27">
        <v>2351</v>
      </c>
      <c r="B144" s="40" t="s">
        <v>139</v>
      </c>
      <c r="C144" s="198">
        <f t="shared" si="165"/>
        <v>0</v>
      </c>
      <c r="D144" s="272"/>
      <c r="E144" s="42"/>
      <c r="F144" s="185">
        <f t="shared" ref="F144:F149" si="225">D144+E144</f>
        <v>0</v>
      </c>
      <c r="G144" s="229"/>
      <c r="H144" s="42"/>
      <c r="I144" s="90">
        <f t="shared" ref="I144:I149" si="226">G144+H144</f>
        <v>0</v>
      </c>
      <c r="J144" s="272"/>
      <c r="K144" s="42"/>
      <c r="L144" s="185">
        <f t="shared" ref="L144:L149" si="227">J144+K144</f>
        <v>0</v>
      </c>
      <c r="M144" s="229"/>
      <c r="N144" s="42"/>
      <c r="O144" s="90">
        <f t="shared" ref="O144:O149" si="228">M144+N144</f>
        <v>0</v>
      </c>
      <c r="P144" s="299"/>
      <c r="Q144" s="306"/>
    </row>
    <row r="145" spans="1:17" x14ac:dyDescent="0.25">
      <c r="A145" s="30">
        <v>2352</v>
      </c>
      <c r="B145" s="43" t="s">
        <v>140</v>
      </c>
      <c r="C145" s="199">
        <f t="shared" si="165"/>
        <v>0</v>
      </c>
      <c r="D145" s="273"/>
      <c r="E145" s="45"/>
      <c r="F145" s="95">
        <f t="shared" si="225"/>
        <v>0</v>
      </c>
      <c r="G145" s="239"/>
      <c r="H145" s="45"/>
      <c r="I145" s="91">
        <f t="shared" si="226"/>
        <v>0</v>
      </c>
      <c r="J145" s="273"/>
      <c r="K145" s="45"/>
      <c r="L145" s="95">
        <f t="shared" si="227"/>
        <v>0</v>
      </c>
      <c r="M145" s="239"/>
      <c r="N145" s="45"/>
      <c r="O145" s="91">
        <f t="shared" si="228"/>
        <v>0</v>
      </c>
      <c r="P145" s="300"/>
      <c r="Q145" s="306"/>
    </row>
    <row r="146" spans="1:17" ht="24" x14ac:dyDescent="0.25">
      <c r="A146" s="30">
        <v>2353</v>
      </c>
      <c r="B146" s="43" t="s">
        <v>141</v>
      </c>
      <c r="C146" s="199">
        <f t="shared" si="165"/>
        <v>0</v>
      </c>
      <c r="D146" s="273"/>
      <c r="E146" s="45"/>
      <c r="F146" s="95">
        <f t="shared" si="225"/>
        <v>0</v>
      </c>
      <c r="G146" s="239"/>
      <c r="H146" s="45"/>
      <c r="I146" s="91">
        <f t="shared" si="226"/>
        <v>0</v>
      </c>
      <c r="J146" s="273"/>
      <c r="K146" s="45"/>
      <c r="L146" s="95">
        <f t="shared" si="227"/>
        <v>0</v>
      </c>
      <c r="M146" s="239"/>
      <c r="N146" s="45"/>
      <c r="O146" s="91">
        <f t="shared" si="228"/>
        <v>0</v>
      </c>
      <c r="P146" s="300"/>
      <c r="Q146" s="306"/>
    </row>
    <row r="147" spans="1:17" ht="24" x14ac:dyDescent="0.25">
      <c r="A147" s="30">
        <v>2354</v>
      </c>
      <c r="B147" s="43" t="s">
        <v>142</v>
      </c>
      <c r="C147" s="199">
        <f t="shared" si="165"/>
        <v>0</v>
      </c>
      <c r="D147" s="273"/>
      <c r="E147" s="45"/>
      <c r="F147" s="95">
        <f t="shared" si="225"/>
        <v>0</v>
      </c>
      <c r="G147" s="239"/>
      <c r="H147" s="45"/>
      <c r="I147" s="91">
        <f t="shared" si="226"/>
        <v>0</v>
      </c>
      <c r="J147" s="273"/>
      <c r="K147" s="45"/>
      <c r="L147" s="95">
        <f t="shared" si="227"/>
        <v>0</v>
      </c>
      <c r="M147" s="239"/>
      <c r="N147" s="45"/>
      <c r="O147" s="91">
        <f t="shared" si="228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65"/>
        <v>0</v>
      </c>
      <c r="D148" s="273"/>
      <c r="E148" s="45"/>
      <c r="F148" s="95">
        <f t="shared" si="225"/>
        <v>0</v>
      </c>
      <c r="G148" s="239"/>
      <c r="H148" s="45"/>
      <c r="I148" s="91">
        <f t="shared" si="226"/>
        <v>0</v>
      </c>
      <c r="J148" s="273"/>
      <c r="K148" s="45"/>
      <c r="L148" s="95">
        <f t="shared" si="227"/>
        <v>0</v>
      </c>
      <c r="M148" s="239"/>
      <c r="N148" s="45"/>
      <c r="O148" s="91">
        <f t="shared" si="228"/>
        <v>0</v>
      </c>
      <c r="P148" s="300"/>
      <c r="Q148" s="306"/>
    </row>
    <row r="149" spans="1:17" ht="24" x14ac:dyDescent="0.25">
      <c r="A149" s="30">
        <v>2359</v>
      </c>
      <c r="B149" s="43" t="s">
        <v>144</v>
      </c>
      <c r="C149" s="199">
        <f t="shared" si="165"/>
        <v>0</v>
      </c>
      <c r="D149" s="273"/>
      <c r="E149" s="45"/>
      <c r="F149" s="95">
        <f t="shared" si="225"/>
        <v>0</v>
      </c>
      <c r="G149" s="239"/>
      <c r="H149" s="45"/>
      <c r="I149" s="91">
        <f t="shared" si="226"/>
        <v>0</v>
      </c>
      <c r="J149" s="273"/>
      <c r="K149" s="45"/>
      <c r="L149" s="95">
        <f t="shared" si="227"/>
        <v>0</v>
      </c>
      <c r="M149" s="239"/>
      <c r="N149" s="45"/>
      <c r="O149" s="91">
        <f t="shared" si="228"/>
        <v>0</v>
      </c>
      <c r="P149" s="300"/>
      <c r="Q149" s="306"/>
    </row>
    <row r="150" spans="1:17" ht="24.75" customHeight="1" x14ac:dyDescent="0.25">
      <c r="A150" s="75">
        <v>2360</v>
      </c>
      <c r="B150" s="43" t="s">
        <v>145</v>
      </c>
      <c r="C150" s="199">
        <f t="shared" si="165"/>
        <v>0</v>
      </c>
      <c r="D150" s="134">
        <f t="shared" ref="D150" si="229">SUM(D151:D157)</f>
        <v>0</v>
      </c>
      <c r="E150" s="76">
        <f>SUM(E151:E157)</f>
        <v>0</v>
      </c>
      <c r="F150" s="95">
        <f>SUM(F151:F157)</f>
        <v>0</v>
      </c>
      <c r="G150" s="240">
        <f t="shared" ref="G150" si="230">SUM(G151:G157)</f>
        <v>0</v>
      </c>
      <c r="H150" s="76">
        <f t="shared" ref="H150:I150" si="231">SUM(H151:H157)</f>
        <v>0</v>
      </c>
      <c r="I150" s="91">
        <f t="shared" si="231"/>
        <v>0</v>
      </c>
      <c r="J150" s="134">
        <f t="shared" ref="J150" si="232">SUM(J151:J157)</f>
        <v>0</v>
      </c>
      <c r="K150" s="76">
        <f t="shared" ref="K150:L150" si="233">SUM(K151:K157)</f>
        <v>0</v>
      </c>
      <c r="L150" s="95">
        <f t="shared" si="233"/>
        <v>0</v>
      </c>
      <c r="M150" s="240">
        <f t="shared" ref="M150" si="234">SUM(M151:M157)</f>
        <v>0</v>
      </c>
      <c r="N150" s="76">
        <f t="shared" ref="N150" si="235">SUM(N151:N157)</f>
        <v>0</v>
      </c>
      <c r="O150" s="91">
        <f>SUM(O151:O157)</f>
        <v>0</v>
      </c>
      <c r="P150" s="300"/>
      <c r="Q150" s="306"/>
    </row>
    <row r="151" spans="1:17" x14ac:dyDescent="0.25">
      <c r="A151" s="29">
        <v>2361</v>
      </c>
      <c r="B151" s="43" t="s">
        <v>146</v>
      </c>
      <c r="C151" s="199">
        <f t="shared" si="165"/>
        <v>0</v>
      </c>
      <c r="D151" s="273"/>
      <c r="E151" s="45"/>
      <c r="F151" s="95">
        <f t="shared" ref="F151:F158" si="236">D151+E151</f>
        <v>0</v>
      </c>
      <c r="G151" s="239"/>
      <c r="H151" s="45"/>
      <c r="I151" s="91">
        <f t="shared" ref="I151:I158" si="237">G151+H151</f>
        <v>0</v>
      </c>
      <c r="J151" s="273"/>
      <c r="K151" s="45"/>
      <c r="L151" s="95">
        <f t="shared" ref="L151:L158" si="238">J151+K151</f>
        <v>0</v>
      </c>
      <c r="M151" s="239"/>
      <c r="N151" s="45"/>
      <c r="O151" s="91">
        <f t="shared" ref="O151:O158" si="239">M151+N151</f>
        <v>0</v>
      </c>
      <c r="P151" s="300"/>
      <c r="Q151" s="306"/>
    </row>
    <row r="152" spans="1:17" ht="24" x14ac:dyDescent="0.25">
      <c r="A152" s="29">
        <v>2362</v>
      </c>
      <c r="B152" s="43" t="s">
        <v>147</v>
      </c>
      <c r="C152" s="199">
        <f t="shared" si="165"/>
        <v>0</v>
      </c>
      <c r="D152" s="273"/>
      <c r="E152" s="45"/>
      <c r="F152" s="95">
        <f t="shared" si="236"/>
        <v>0</v>
      </c>
      <c r="G152" s="239"/>
      <c r="H152" s="45"/>
      <c r="I152" s="91">
        <f t="shared" si="237"/>
        <v>0</v>
      </c>
      <c r="J152" s="273"/>
      <c r="K152" s="45"/>
      <c r="L152" s="95">
        <f t="shared" si="238"/>
        <v>0</v>
      </c>
      <c r="M152" s="239"/>
      <c r="N152" s="45"/>
      <c r="O152" s="91">
        <f t="shared" si="239"/>
        <v>0</v>
      </c>
      <c r="P152" s="300"/>
      <c r="Q152" s="306"/>
    </row>
    <row r="153" spans="1:17" x14ac:dyDescent="0.25">
      <c r="A153" s="29">
        <v>2363</v>
      </c>
      <c r="B153" s="43" t="s">
        <v>148</v>
      </c>
      <c r="C153" s="199">
        <f t="shared" si="165"/>
        <v>0</v>
      </c>
      <c r="D153" s="273"/>
      <c r="E153" s="45"/>
      <c r="F153" s="95">
        <f t="shared" si="236"/>
        <v>0</v>
      </c>
      <c r="G153" s="239"/>
      <c r="H153" s="45"/>
      <c r="I153" s="91">
        <f t="shared" si="237"/>
        <v>0</v>
      </c>
      <c r="J153" s="273"/>
      <c r="K153" s="45"/>
      <c r="L153" s="95">
        <f t="shared" si="238"/>
        <v>0</v>
      </c>
      <c r="M153" s="239"/>
      <c r="N153" s="45"/>
      <c r="O153" s="91">
        <f t="shared" si="239"/>
        <v>0</v>
      </c>
      <c r="P153" s="300"/>
      <c r="Q153" s="306"/>
    </row>
    <row r="154" spans="1:17" x14ac:dyDescent="0.25">
      <c r="A154" s="29">
        <v>2364</v>
      </c>
      <c r="B154" s="43" t="s">
        <v>149</v>
      </c>
      <c r="C154" s="199">
        <f t="shared" si="165"/>
        <v>0</v>
      </c>
      <c r="D154" s="273"/>
      <c r="E154" s="45"/>
      <c r="F154" s="95">
        <f t="shared" si="236"/>
        <v>0</v>
      </c>
      <c r="G154" s="239"/>
      <c r="H154" s="45"/>
      <c r="I154" s="91">
        <f t="shared" si="237"/>
        <v>0</v>
      </c>
      <c r="J154" s="273"/>
      <c r="K154" s="45"/>
      <c r="L154" s="95">
        <f t="shared" si="238"/>
        <v>0</v>
      </c>
      <c r="M154" s="239"/>
      <c r="N154" s="45"/>
      <c r="O154" s="91">
        <f t="shared" si="239"/>
        <v>0</v>
      </c>
      <c r="P154" s="300"/>
      <c r="Q154" s="306"/>
    </row>
    <row r="155" spans="1:17" ht="12.75" customHeight="1" x14ac:dyDescent="0.25">
      <c r="A155" s="29">
        <v>2365</v>
      </c>
      <c r="B155" s="43" t="s">
        <v>150</v>
      </c>
      <c r="C155" s="199">
        <f t="shared" si="165"/>
        <v>0</v>
      </c>
      <c r="D155" s="273"/>
      <c r="E155" s="45"/>
      <c r="F155" s="95">
        <f t="shared" si="236"/>
        <v>0</v>
      </c>
      <c r="G155" s="239"/>
      <c r="H155" s="45"/>
      <c r="I155" s="91">
        <f t="shared" si="237"/>
        <v>0</v>
      </c>
      <c r="J155" s="273"/>
      <c r="K155" s="45"/>
      <c r="L155" s="95">
        <f t="shared" si="238"/>
        <v>0</v>
      </c>
      <c r="M155" s="239"/>
      <c r="N155" s="45"/>
      <c r="O155" s="91">
        <f t="shared" si="239"/>
        <v>0</v>
      </c>
      <c r="P155" s="300"/>
      <c r="Q155" s="306"/>
    </row>
    <row r="156" spans="1:17" ht="36" x14ac:dyDescent="0.25">
      <c r="A156" s="29">
        <v>2366</v>
      </c>
      <c r="B156" s="43" t="s">
        <v>151</v>
      </c>
      <c r="C156" s="199">
        <f t="shared" si="165"/>
        <v>0</v>
      </c>
      <c r="D156" s="273"/>
      <c r="E156" s="45"/>
      <c r="F156" s="95">
        <f t="shared" si="236"/>
        <v>0</v>
      </c>
      <c r="G156" s="239"/>
      <c r="H156" s="45"/>
      <c r="I156" s="91">
        <f t="shared" si="237"/>
        <v>0</v>
      </c>
      <c r="J156" s="273"/>
      <c r="K156" s="45"/>
      <c r="L156" s="95">
        <f t="shared" si="238"/>
        <v>0</v>
      </c>
      <c r="M156" s="239"/>
      <c r="N156" s="45"/>
      <c r="O156" s="91">
        <f t="shared" si="239"/>
        <v>0</v>
      </c>
      <c r="P156" s="300"/>
      <c r="Q156" s="306"/>
    </row>
    <row r="157" spans="1:17" ht="48" x14ac:dyDescent="0.25">
      <c r="A157" s="29">
        <v>2369</v>
      </c>
      <c r="B157" s="43" t="s">
        <v>152</v>
      </c>
      <c r="C157" s="199">
        <f t="shared" si="165"/>
        <v>0</v>
      </c>
      <c r="D157" s="273"/>
      <c r="E157" s="45"/>
      <c r="F157" s="95">
        <f t="shared" si="236"/>
        <v>0</v>
      </c>
      <c r="G157" s="239"/>
      <c r="H157" s="45"/>
      <c r="I157" s="91">
        <f t="shared" si="237"/>
        <v>0</v>
      </c>
      <c r="J157" s="273"/>
      <c r="K157" s="45"/>
      <c r="L157" s="95">
        <f t="shared" si="238"/>
        <v>0</v>
      </c>
      <c r="M157" s="239"/>
      <c r="N157" s="45"/>
      <c r="O157" s="91">
        <f t="shared" si="239"/>
        <v>0</v>
      </c>
      <c r="P157" s="300"/>
      <c r="Q157" s="306"/>
    </row>
    <row r="158" spans="1:17" x14ac:dyDescent="0.25">
      <c r="A158" s="73">
        <v>2370</v>
      </c>
      <c r="B158" s="58" t="s">
        <v>153</v>
      </c>
      <c r="C158" s="204">
        <f t="shared" si="165"/>
        <v>0</v>
      </c>
      <c r="D158" s="270"/>
      <c r="E158" s="77"/>
      <c r="F158" s="183">
        <f t="shared" si="236"/>
        <v>0</v>
      </c>
      <c r="G158" s="241"/>
      <c r="H158" s="77"/>
      <c r="I158" s="156">
        <f t="shared" si="237"/>
        <v>0</v>
      </c>
      <c r="J158" s="270"/>
      <c r="K158" s="77"/>
      <c r="L158" s="183">
        <f t="shared" si="238"/>
        <v>0</v>
      </c>
      <c r="M158" s="241"/>
      <c r="N158" s="77"/>
      <c r="O158" s="156">
        <f t="shared" si="239"/>
        <v>0</v>
      </c>
      <c r="P158" s="301"/>
      <c r="Q158" s="306"/>
    </row>
    <row r="159" spans="1:17" x14ac:dyDescent="0.25">
      <c r="A159" s="73">
        <v>2380</v>
      </c>
      <c r="B159" s="58" t="s">
        <v>154</v>
      </c>
      <c r="C159" s="204">
        <f t="shared" si="165"/>
        <v>0</v>
      </c>
      <c r="D159" s="86">
        <f t="shared" ref="D159:E159" si="240">SUM(D160:D161)</f>
        <v>0</v>
      </c>
      <c r="E159" s="74">
        <f t="shared" si="240"/>
        <v>0</v>
      </c>
      <c r="F159" s="183">
        <f>SUM(F160:F161)</f>
        <v>0</v>
      </c>
      <c r="G159" s="238">
        <f t="shared" ref="G159" si="241">SUM(G160:G161)</f>
        <v>0</v>
      </c>
      <c r="H159" s="74">
        <f t="shared" ref="H159:I159" si="242">SUM(H160:H161)</f>
        <v>0</v>
      </c>
      <c r="I159" s="156">
        <f t="shared" si="242"/>
        <v>0</v>
      </c>
      <c r="J159" s="86">
        <f t="shared" ref="J159" si="243">SUM(J160:J161)</f>
        <v>0</v>
      </c>
      <c r="K159" s="74">
        <f t="shared" ref="K159:L159" si="244">SUM(K160:K161)</f>
        <v>0</v>
      </c>
      <c r="L159" s="183">
        <f t="shared" si="244"/>
        <v>0</v>
      </c>
      <c r="M159" s="238">
        <f t="shared" ref="M159" si="245">SUM(M160:M161)</f>
        <v>0</v>
      </c>
      <c r="N159" s="74">
        <f t="shared" ref="N159" si="246">SUM(N160:N161)</f>
        <v>0</v>
      </c>
      <c r="O159" s="156">
        <f>SUM(O160:O161)</f>
        <v>0</v>
      </c>
      <c r="P159" s="301"/>
      <c r="Q159" s="306"/>
    </row>
    <row r="160" spans="1:17" x14ac:dyDescent="0.25">
      <c r="A160" s="26">
        <v>2381</v>
      </c>
      <c r="B160" s="40" t="s">
        <v>155</v>
      </c>
      <c r="C160" s="198">
        <f t="shared" si="165"/>
        <v>0</v>
      </c>
      <c r="D160" s="272"/>
      <c r="E160" s="42"/>
      <c r="F160" s="185">
        <f t="shared" ref="F160:F163" si="247">D160+E160</f>
        <v>0</v>
      </c>
      <c r="G160" s="229"/>
      <c r="H160" s="42"/>
      <c r="I160" s="90">
        <f t="shared" ref="I160:I163" si="248">G160+H160</f>
        <v>0</v>
      </c>
      <c r="J160" s="272"/>
      <c r="K160" s="42"/>
      <c r="L160" s="185">
        <f t="shared" ref="L160:L163" si="249">J160+K160</f>
        <v>0</v>
      </c>
      <c r="M160" s="229"/>
      <c r="N160" s="42"/>
      <c r="O160" s="90">
        <f t="shared" ref="O160:O163" si="250">M160+N160</f>
        <v>0</v>
      </c>
      <c r="P160" s="299"/>
      <c r="Q160" s="306"/>
    </row>
    <row r="161" spans="1:17" ht="23.25" customHeight="1" x14ac:dyDescent="0.25">
      <c r="A161" s="29">
        <v>2389</v>
      </c>
      <c r="B161" s="43" t="s">
        <v>156</v>
      </c>
      <c r="C161" s="199">
        <f t="shared" si="165"/>
        <v>0</v>
      </c>
      <c r="D161" s="273"/>
      <c r="E161" s="45"/>
      <c r="F161" s="95">
        <f t="shared" si="247"/>
        <v>0</v>
      </c>
      <c r="G161" s="239"/>
      <c r="H161" s="45"/>
      <c r="I161" s="91">
        <f t="shared" si="248"/>
        <v>0</v>
      </c>
      <c r="J161" s="273"/>
      <c r="K161" s="45"/>
      <c r="L161" s="95">
        <f t="shared" si="249"/>
        <v>0</v>
      </c>
      <c r="M161" s="239"/>
      <c r="N161" s="45"/>
      <c r="O161" s="91">
        <f t="shared" si="250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65"/>
        <v>0</v>
      </c>
      <c r="D162" s="270"/>
      <c r="E162" s="77"/>
      <c r="F162" s="183">
        <f t="shared" si="247"/>
        <v>0</v>
      </c>
      <c r="G162" s="241"/>
      <c r="H162" s="77"/>
      <c r="I162" s="156">
        <f t="shared" si="248"/>
        <v>0</v>
      </c>
      <c r="J162" s="270"/>
      <c r="K162" s="77"/>
      <c r="L162" s="183">
        <f t="shared" si="249"/>
        <v>0</v>
      </c>
      <c r="M162" s="241"/>
      <c r="N162" s="77"/>
      <c r="O162" s="156">
        <f t="shared" si="250"/>
        <v>0</v>
      </c>
      <c r="P162" s="301"/>
      <c r="Q162" s="306"/>
    </row>
    <row r="163" spans="1:17" x14ac:dyDescent="0.25">
      <c r="A163" s="35">
        <v>2400</v>
      </c>
      <c r="B163" s="72" t="s">
        <v>158</v>
      </c>
      <c r="C163" s="197">
        <f t="shared" si="165"/>
        <v>0</v>
      </c>
      <c r="D163" s="257"/>
      <c r="E163" s="80"/>
      <c r="F163" s="184">
        <f t="shared" si="247"/>
        <v>0</v>
      </c>
      <c r="G163" s="243"/>
      <c r="H163" s="80"/>
      <c r="I163" s="125">
        <f t="shared" si="248"/>
        <v>0</v>
      </c>
      <c r="J163" s="257"/>
      <c r="K163" s="80"/>
      <c r="L163" s="184">
        <f t="shared" si="249"/>
        <v>0</v>
      </c>
      <c r="M163" s="243"/>
      <c r="N163" s="80"/>
      <c r="O163" s="125">
        <f t="shared" si="250"/>
        <v>0</v>
      </c>
      <c r="P163" s="302"/>
      <c r="Q163" s="306"/>
    </row>
    <row r="164" spans="1:17" ht="24" x14ac:dyDescent="0.25">
      <c r="A164" s="35">
        <v>2500</v>
      </c>
      <c r="B164" s="72" t="s">
        <v>159</v>
      </c>
      <c r="C164" s="197">
        <f t="shared" si="165"/>
        <v>0</v>
      </c>
      <c r="D164" s="132">
        <f t="shared" ref="D164:E164" si="251">SUM(D165,D170)</f>
        <v>0</v>
      </c>
      <c r="E164" s="38">
        <f t="shared" si="251"/>
        <v>0</v>
      </c>
      <c r="F164" s="184">
        <f>SUM(F165,F170)</f>
        <v>0</v>
      </c>
      <c r="G164" s="237">
        <f t="shared" ref="G164" si="252">SUM(G165,G170)</f>
        <v>0</v>
      </c>
      <c r="H164" s="38">
        <f t="shared" ref="H164:I164" si="253">SUM(H165,H170)</f>
        <v>0</v>
      </c>
      <c r="I164" s="125">
        <f t="shared" si="253"/>
        <v>0</v>
      </c>
      <c r="J164" s="132">
        <f t="shared" ref="J164" si="254">SUM(J165,J170)</f>
        <v>0</v>
      </c>
      <c r="K164" s="38">
        <f t="shared" ref="K164:L164" si="255">SUM(K165,K170)</f>
        <v>0</v>
      </c>
      <c r="L164" s="184">
        <f t="shared" si="255"/>
        <v>0</v>
      </c>
      <c r="M164" s="237">
        <f t="shared" ref="M164" si="256">SUM(M165,M170)</f>
        <v>0</v>
      </c>
      <c r="N164" s="38">
        <f t="shared" ref="N164:O164" si="257">SUM(N165,N170)</f>
        <v>0</v>
      </c>
      <c r="O164" s="125">
        <f t="shared" si="257"/>
        <v>0</v>
      </c>
      <c r="P164" s="325"/>
      <c r="Q164" s="306"/>
    </row>
    <row r="165" spans="1:17" ht="16.5" customHeight="1" x14ac:dyDescent="0.25">
      <c r="A165" s="78">
        <v>2510</v>
      </c>
      <c r="B165" s="40" t="s">
        <v>160</v>
      </c>
      <c r="C165" s="198">
        <f t="shared" si="165"/>
        <v>0</v>
      </c>
      <c r="D165" s="133">
        <f t="shared" ref="D165:E165" si="258">SUM(D166:D169)</f>
        <v>0</v>
      </c>
      <c r="E165" s="79">
        <f t="shared" si="258"/>
        <v>0</v>
      </c>
      <c r="F165" s="185">
        <f>SUM(F166:F169)</f>
        <v>0</v>
      </c>
      <c r="G165" s="242">
        <f t="shared" ref="G165" si="259">SUM(G166:G169)</f>
        <v>0</v>
      </c>
      <c r="H165" s="79">
        <f t="shared" ref="H165:I165" si="260">SUM(H166:H169)</f>
        <v>0</v>
      </c>
      <c r="I165" s="90">
        <f t="shared" si="260"/>
        <v>0</v>
      </c>
      <c r="J165" s="133">
        <f t="shared" ref="J165" si="261">SUM(J166:J169)</f>
        <v>0</v>
      </c>
      <c r="K165" s="79">
        <f t="shared" ref="K165:L165" si="262">SUM(K166:K169)</f>
        <v>0</v>
      </c>
      <c r="L165" s="185">
        <f t="shared" si="262"/>
        <v>0</v>
      </c>
      <c r="M165" s="242">
        <f t="shared" ref="M165" si="263">SUM(M166:M169)</f>
        <v>0</v>
      </c>
      <c r="N165" s="79">
        <f t="shared" ref="N165" si="264">SUM(N166:N169)</f>
        <v>0</v>
      </c>
      <c r="O165" s="157">
        <f t="shared" ref="O165" si="265">SUM(O166:O169)</f>
        <v>0</v>
      </c>
      <c r="P165" s="304"/>
      <c r="Q165" s="306"/>
    </row>
    <row r="166" spans="1:17" ht="24" x14ac:dyDescent="0.25">
      <c r="A166" s="30">
        <v>2512</v>
      </c>
      <c r="B166" s="43" t="s">
        <v>161</v>
      </c>
      <c r="C166" s="199">
        <f t="shared" si="165"/>
        <v>0</v>
      </c>
      <c r="D166" s="273"/>
      <c r="E166" s="45"/>
      <c r="F166" s="95">
        <f t="shared" ref="F166:F171" si="266">D166+E166</f>
        <v>0</v>
      </c>
      <c r="G166" s="239"/>
      <c r="H166" s="45"/>
      <c r="I166" s="91">
        <f t="shared" ref="I166:I171" si="267">G166+H166</f>
        <v>0</v>
      </c>
      <c r="J166" s="273"/>
      <c r="K166" s="45"/>
      <c r="L166" s="95">
        <f t="shared" ref="L166:L171" si="268">J166+K166</f>
        <v>0</v>
      </c>
      <c r="M166" s="239"/>
      <c r="N166" s="45"/>
      <c r="O166" s="91">
        <f t="shared" ref="O166:O171" si="269">M166+N166</f>
        <v>0</v>
      </c>
      <c r="P166" s="300"/>
      <c r="Q166" s="306"/>
    </row>
    <row r="167" spans="1:17" ht="36" x14ac:dyDescent="0.25">
      <c r="A167" s="30">
        <v>2513</v>
      </c>
      <c r="B167" s="43" t="s">
        <v>162</v>
      </c>
      <c r="C167" s="199">
        <f t="shared" si="165"/>
        <v>0</v>
      </c>
      <c r="D167" s="273"/>
      <c r="E167" s="45"/>
      <c r="F167" s="95">
        <f t="shared" si="266"/>
        <v>0</v>
      </c>
      <c r="G167" s="239"/>
      <c r="H167" s="45"/>
      <c r="I167" s="91">
        <f t="shared" si="267"/>
        <v>0</v>
      </c>
      <c r="J167" s="273"/>
      <c r="K167" s="45"/>
      <c r="L167" s="95">
        <f t="shared" si="268"/>
        <v>0</v>
      </c>
      <c r="M167" s="239"/>
      <c r="N167" s="45"/>
      <c r="O167" s="91">
        <f t="shared" si="269"/>
        <v>0</v>
      </c>
      <c r="P167" s="300"/>
      <c r="Q167" s="306"/>
    </row>
    <row r="168" spans="1:17" ht="24" x14ac:dyDescent="0.25">
      <c r="A168" s="30">
        <v>2515</v>
      </c>
      <c r="B168" s="43" t="s">
        <v>163</v>
      </c>
      <c r="C168" s="199">
        <f t="shared" si="165"/>
        <v>0</v>
      </c>
      <c r="D168" s="273"/>
      <c r="E168" s="45"/>
      <c r="F168" s="95">
        <f t="shared" si="266"/>
        <v>0</v>
      </c>
      <c r="G168" s="239"/>
      <c r="H168" s="45"/>
      <c r="I168" s="91">
        <f t="shared" si="267"/>
        <v>0</v>
      </c>
      <c r="J168" s="273"/>
      <c r="K168" s="45"/>
      <c r="L168" s="95">
        <f t="shared" si="268"/>
        <v>0</v>
      </c>
      <c r="M168" s="239"/>
      <c r="N168" s="45"/>
      <c r="O168" s="91">
        <f t="shared" si="269"/>
        <v>0</v>
      </c>
      <c r="P168" s="300"/>
      <c r="Q168" s="306"/>
    </row>
    <row r="169" spans="1:17" ht="24" x14ac:dyDescent="0.25">
      <c r="A169" s="30">
        <v>2519</v>
      </c>
      <c r="B169" s="43" t="s">
        <v>164</v>
      </c>
      <c r="C169" s="199">
        <f t="shared" si="165"/>
        <v>0</v>
      </c>
      <c r="D169" s="273"/>
      <c r="E169" s="45"/>
      <c r="F169" s="95">
        <f t="shared" si="266"/>
        <v>0</v>
      </c>
      <c r="G169" s="239"/>
      <c r="H169" s="45"/>
      <c r="I169" s="91">
        <f t="shared" si="267"/>
        <v>0</v>
      </c>
      <c r="J169" s="273"/>
      <c r="K169" s="45"/>
      <c r="L169" s="95">
        <f t="shared" si="268"/>
        <v>0</v>
      </c>
      <c r="M169" s="239"/>
      <c r="N169" s="45"/>
      <c r="O169" s="91">
        <f t="shared" si="269"/>
        <v>0</v>
      </c>
      <c r="P169" s="300"/>
      <c r="Q169" s="306"/>
    </row>
    <row r="170" spans="1:17" ht="24" x14ac:dyDescent="0.25">
      <c r="A170" s="75">
        <v>2520</v>
      </c>
      <c r="B170" s="43" t="s">
        <v>165</v>
      </c>
      <c r="C170" s="199">
        <f t="shared" si="165"/>
        <v>0</v>
      </c>
      <c r="D170" s="273"/>
      <c r="E170" s="45"/>
      <c r="F170" s="95">
        <f t="shared" si="266"/>
        <v>0</v>
      </c>
      <c r="G170" s="239"/>
      <c r="H170" s="45"/>
      <c r="I170" s="91">
        <f t="shared" si="267"/>
        <v>0</v>
      </c>
      <c r="J170" s="273"/>
      <c r="K170" s="45"/>
      <c r="L170" s="95">
        <f t="shared" si="268"/>
        <v>0</v>
      </c>
      <c r="M170" s="239"/>
      <c r="N170" s="45"/>
      <c r="O170" s="91">
        <f t="shared" si="269"/>
        <v>0</v>
      </c>
      <c r="P170" s="300"/>
      <c r="Q170" s="306"/>
    </row>
    <row r="171" spans="1:17" s="81" customFormat="1" ht="48" x14ac:dyDescent="0.25">
      <c r="A171" s="17">
        <v>2800</v>
      </c>
      <c r="B171" s="40" t="s">
        <v>166</v>
      </c>
      <c r="C171" s="198">
        <f t="shared" si="165"/>
        <v>0</v>
      </c>
      <c r="D171" s="272"/>
      <c r="E171" s="42"/>
      <c r="F171" s="339">
        <f t="shared" si="266"/>
        <v>0</v>
      </c>
      <c r="G171" s="221"/>
      <c r="H171" s="28"/>
      <c r="I171" s="345">
        <f t="shared" si="267"/>
        <v>0</v>
      </c>
      <c r="J171" s="254"/>
      <c r="K171" s="28"/>
      <c r="L171" s="339">
        <f t="shared" si="268"/>
        <v>0</v>
      </c>
      <c r="M171" s="221"/>
      <c r="N171" s="28"/>
      <c r="O171" s="345">
        <f t="shared" si="269"/>
        <v>0</v>
      </c>
      <c r="P171" s="297"/>
      <c r="Q171" s="309"/>
    </row>
    <row r="172" spans="1:17" x14ac:dyDescent="0.25">
      <c r="A172" s="70">
        <v>3000</v>
      </c>
      <c r="B172" s="70" t="s">
        <v>167</v>
      </c>
      <c r="C172" s="209">
        <f t="shared" si="165"/>
        <v>0</v>
      </c>
      <c r="D172" s="139">
        <f t="shared" ref="D172:E172" si="270">SUM(D173,D183)</f>
        <v>0</v>
      </c>
      <c r="E172" s="71">
        <f t="shared" si="270"/>
        <v>0</v>
      </c>
      <c r="F172" s="181">
        <f>SUM(F173,F183)</f>
        <v>0</v>
      </c>
      <c r="G172" s="236">
        <f t="shared" ref="G172" si="271">SUM(G173,G183)</f>
        <v>0</v>
      </c>
      <c r="H172" s="71">
        <f t="shared" ref="H172:I172" si="272">SUM(H173,H183)</f>
        <v>0</v>
      </c>
      <c r="I172" s="127">
        <f t="shared" si="272"/>
        <v>0</v>
      </c>
      <c r="J172" s="139">
        <f t="shared" ref="J172" si="273">SUM(J173,J183)</f>
        <v>0</v>
      </c>
      <c r="K172" s="71">
        <f t="shared" ref="K172:L172" si="274">SUM(K173,K183)</f>
        <v>0</v>
      </c>
      <c r="L172" s="181">
        <f t="shared" si="274"/>
        <v>0</v>
      </c>
      <c r="M172" s="236">
        <f t="shared" ref="M172" si="275">SUM(M173,M183)</f>
        <v>0</v>
      </c>
      <c r="N172" s="71">
        <f t="shared" ref="N172" si="276">SUM(N173,N183)</f>
        <v>0</v>
      </c>
      <c r="O172" s="127">
        <f>SUM(O173,O183)</f>
        <v>0</v>
      </c>
      <c r="P172" s="324"/>
      <c r="Q172" s="306"/>
    </row>
    <row r="173" spans="1:17" ht="24" x14ac:dyDescent="0.25">
      <c r="A173" s="35">
        <v>3200</v>
      </c>
      <c r="B173" s="82" t="s">
        <v>168</v>
      </c>
      <c r="C173" s="197">
        <f t="shared" si="165"/>
        <v>0</v>
      </c>
      <c r="D173" s="132">
        <f t="shared" ref="D173:E173" si="277">SUM(D174,D178)</f>
        <v>0</v>
      </c>
      <c r="E173" s="38">
        <f t="shared" si="277"/>
        <v>0</v>
      </c>
      <c r="F173" s="184">
        <f>SUM(F174,F178)</f>
        <v>0</v>
      </c>
      <c r="G173" s="237">
        <f t="shared" ref="G173" si="278">SUM(G174,G178)</f>
        <v>0</v>
      </c>
      <c r="H173" s="38">
        <f t="shared" ref="H173:I173" si="279">SUM(H174,H178)</f>
        <v>0</v>
      </c>
      <c r="I173" s="125">
        <f t="shared" si="279"/>
        <v>0</v>
      </c>
      <c r="J173" s="132">
        <f t="shared" ref="J173" si="280">SUM(J174,J178)</f>
        <v>0</v>
      </c>
      <c r="K173" s="38">
        <f t="shared" ref="K173:L173" si="281">SUM(K174,K178)</f>
        <v>0</v>
      </c>
      <c r="L173" s="184">
        <f t="shared" si="281"/>
        <v>0</v>
      </c>
      <c r="M173" s="237">
        <f t="shared" ref="M173" si="282">SUM(M174,M178)</f>
        <v>0</v>
      </c>
      <c r="N173" s="38">
        <f t="shared" ref="N173" si="283">SUM(N174,N178)</f>
        <v>0</v>
      </c>
      <c r="O173" s="126">
        <f t="shared" ref="O173" si="284">SUM(O174,O178)</f>
        <v>0</v>
      </c>
      <c r="P173" s="325"/>
      <c r="Q173" s="306"/>
    </row>
    <row r="174" spans="1:17" ht="36" x14ac:dyDescent="0.25">
      <c r="A174" s="78">
        <v>3260</v>
      </c>
      <c r="B174" s="40" t="s">
        <v>169</v>
      </c>
      <c r="C174" s="198">
        <f t="shared" si="165"/>
        <v>0</v>
      </c>
      <c r="D174" s="133">
        <f t="shared" ref="D174:E174" si="285">SUM(D175:D177)</f>
        <v>0</v>
      </c>
      <c r="E174" s="79">
        <f t="shared" si="285"/>
        <v>0</v>
      </c>
      <c r="F174" s="185">
        <f>SUM(F175:F177)</f>
        <v>0</v>
      </c>
      <c r="G174" s="242">
        <f t="shared" ref="G174" si="286">SUM(G175:G177)</f>
        <v>0</v>
      </c>
      <c r="H174" s="79">
        <f t="shared" ref="H174:I174" si="287">SUM(H175:H177)</f>
        <v>0</v>
      </c>
      <c r="I174" s="90">
        <f t="shared" si="287"/>
        <v>0</v>
      </c>
      <c r="J174" s="133">
        <f t="shared" ref="J174" si="288">SUM(J175:J177)</f>
        <v>0</v>
      </c>
      <c r="K174" s="79">
        <f t="shared" ref="K174:L174" si="289">SUM(K175:K177)</f>
        <v>0</v>
      </c>
      <c r="L174" s="185">
        <f t="shared" si="289"/>
        <v>0</v>
      </c>
      <c r="M174" s="242">
        <f t="shared" ref="M174" si="290">SUM(M175:M177)</f>
        <v>0</v>
      </c>
      <c r="N174" s="79">
        <f t="shared" ref="N174" si="291">SUM(N175:N177)</f>
        <v>0</v>
      </c>
      <c r="O174" s="90">
        <f>SUM(O175:O177)</f>
        <v>0</v>
      </c>
      <c r="P174" s="299"/>
      <c r="Q174" s="306"/>
    </row>
    <row r="175" spans="1:17" ht="24" x14ac:dyDescent="0.25">
      <c r="A175" s="30">
        <v>3261</v>
      </c>
      <c r="B175" s="43" t="s">
        <v>170</v>
      </c>
      <c r="C175" s="199">
        <f t="shared" si="165"/>
        <v>0</v>
      </c>
      <c r="D175" s="273"/>
      <c r="E175" s="45"/>
      <c r="F175" s="95">
        <f t="shared" ref="F175:F177" si="292">D175+E175</f>
        <v>0</v>
      </c>
      <c r="G175" s="239"/>
      <c r="H175" s="45"/>
      <c r="I175" s="91">
        <f t="shared" ref="I175:I177" si="293">G175+H175</f>
        <v>0</v>
      </c>
      <c r="J175" s="273"/>
      <c r="K175" s="45"/>
      <c r="L175" s="95">
        <f t="shared" ref="L175:L177" si="294">J175+K175</f>
        <v>0</v>
      </c>
      <c r="M175" s="239"/>
      <c r="N175" s="45"/>
      <c r="O175" s="91">
        <f t="shared" ref="O175:O177" si="295">M175+N175</f>
        <v>0</v>
      </c>
      <c r="P175" s="300"/>
      <c r="Q175" s="306"/>
    </row>
    <row r="176" spans="1:17" ht="36" x14ac:dyDescent="0.25">
      <c r="A176" s="30">
        <v>3262</v>
      </c>
      <c r="B176" s="43" t="s">
        <v>171</v>
      </c>
      <c r="C176" s="199">
        <f t="shared" si="165"/>
        <v>0</v>
      </c>
      <c r="D176" s="273"/>
      <c r="E176" s="45"/>
      <c r="F176" s="95">
        <f t="shared" si="292"/>
        <v>0</v>
      </c>
      <c r="G176" s="239"/>
      <c r="H176" s="45"/>
      <c r="I176" s="91">
        <f t="shared" si="293"/>
        <v>0</v>
      </c>
      <c r="J176" s="273"/>
      <c r="K176" s="45"/>
      <c r="L176" s="95">
        <f t="shared" si="294"/>
        <v>0</v>
      </c>
      <c r="M176" s="239"/>
      <c r="N176" s="45"/>
      <c r="O176" s="91">
        <f t="shared" si="295"/>
        <v>0</v>
      </c>
      <c r="P176" s="300"/>
      <c r="Q176" s="306"/>
    </row>
    <row r="177" spans="1:17" ht="24" x14ac:dyDescent="0.25">
      <c r="A177" s="30">
        <v>3263</v>
      </c>
      <c r="B177" s="43" t="s">
        <v>172</v>
      </c>
      <c r="C177" s="199">
        <f t="shared" ref="C177:C240" si="296">SUM(F177,I177,L177,O177)</f>
        <v>0</v>
      </c>
      <c r="D177" s="273"/>
      <c r="E177" s="45"/>
      <c r="F177" s="95">
        <f t="shared" si="292"/>
        <v>0</v>
      </c>
      <c r="G177" s="239"/>
      <c r="H177" s="45"/>
      <c r="I177" s="91">
        <f t="shared" si="293"/>
        <v>0</v>
      </c>
      <c r="J177" s="273"/>
      <c r="K177" s="45"/>
      <c r="L177" s="95">
        <f t="shared" si="294"/>
        <v>0</v>
      </c>
      <c r="M177" s="239"/>
      <c r="N177" s="45"/>
      <c r="O177" s="91">
        <f t="shared" si="295"/>
        <v>0</v>
      </c>
      <c r="P177" s="300"/>
      <c r="Q177" s="306"/>
    </row>
    <row r="178" spans="1:17" ht="84" x14ac:dyDescent="0.25">
      <c r="A178" s="78">
        <v>3290</v>
      </c>
      <c r="B178" s="40" t="s">
        <v>302</v>
      </c>
      <c r="C178" s="210">
        <f t="shared" si="296"/>
        <v>0</v>
      </c>
      <c r="D178" s="133">
        <f t="shared" ref="D178:E178" si="297">SUM(D179:D182)</f>
        <v>0</v>
      </c>
      <c r="E178" s="79">
        <f t="shared" si="297"/>
        <v>0</v>
      </c>
      <c r="F178" s="185">
        <f>SUM(F179:F182)</f>
        <v>0</v>
      </c>
      <c r="G178" s="242">
        <f t="shared" ref="G178" si="298">SUM(G179:G182)</f>
        <v>0</v>
      </c>
      <c r="H178" s="79">
        <f t="shared" ref="H178:I178" si="299">SUM(H179:H182)</f>
        <v>0</v>
      </c>
      <c r="I178" s="90">
        <f t="shared" si="299"/>
        <v>0</v>
      </c>
      <c r="J178" s="133">
        <f t="shared" ref="J178" si="300">SUM(J179:J182)</f>
        <v>0</v>
      </c>
      <c r="K178" s="79">
        <f t="shared" ref="K178:L178" si="301">SUM(K179:K182)</f>
        <v>0</v>
      </c>
      <c r="L178" s="185">
        <f t="shared" si="301"/>
        <v>0</v>
      </c>
      <c r="M178" s="242">
        <f t="shared" ref="M178" si="302">SUM(M179:M182)</f>
        <v>0</v>
      </c>
      <c r="N178" s="79">
        <f t="shared" ref="N178" si="303">SUM(N179:N182)</f>
        <v>0</v>
      </c>
      <c r="O178" s="158">
        <f t="shared" ref="O178" si="304">SUM(O179:O182)</f>
        <v>0</v>
      </c>
      <c r="P178" s="303"/>
      <c r="Q178" s="306"/>
    </row>
    <row r="179" spans="1:17" ht="72" x14ac:dyDescent="0.25">
      <c r="A179" s="30">
        <v>3291</v>
      </c>
      <c r="B179" s="43" t="s">
        <v>173</v>
      </c>
      <c r="C179" s="199">
        <f t="shared" si="296"/>
        <v>0</v>
      </c>
      <c r="D179" s="273"/>
      <c r="E179" s="45"/>
      <c r="F179" s="95">
        <f t="shared" ref="F179:F182" si="305">D179+E179</f>
        <v>0</v>
      </c>
      <c r="G179" s="239"/>
      <c r="H179" s="45"/>
      <c r="I179" s="91">
        <f t="shared" ref="I179:I182" si="306">G179+H179</f>
        <v>0</v>
      </c>
      <c r="J179" s="273"/>
      <c r="K179" s="45"/>
      <c r="L179" s="95">
        <f t="shared" ref="L179:L182" si="307">J179+K179</f>
        <v>0</v>
      </c>
      <c r="M179" s="239"/>
      <c r="N179" s="45"/>
      <c r="O179" s="91">
        <f t="shared" ref="O179:O182" si="308">M179+N179</f>
        <v>0</v>
      </c>
      <c r="P179" s="300"/>
      <c r="Q179" s="306"/>
    </row>
    <row r="180" spans="1:17" ht="15.75" customHeight="1" x14ac:dyDescent="0.25">
      <c r="A180" s="30">
        <v>3292</v>
      </c>
      <c r="B180" s="43" t="s">
        <v>174</v>
      </c>
      <c r="C180" s="199">
        <f t="shared" si="296"/>
        <v>0</v>
      </c>
      <c r="D180" s="273"/>
      <c r="E180" s="45"/>
      <c r="F180" s="95">
        <f t="shared" si="305"/>
        <v>0</v>
      </c>
      <c r="G180" s="239"/>
      <c r="H180" s="45"/>
      <c r="I180" s="91">
        <f t="shared" si="306"/>
        <v>0</v>
      </c>
      <c r="J180" s="273"/>
      <c r="K180" s="45"/>
      <c r="L180" s="95">
        <f t="shared" si="307"/>
        <v>0</v>
      </c>
      <c r="M180" s="239"/>
      <c r="N180" s="45"/>
      <c r="O180" s="91">
        <f t="shared" si="308"/>
        <v>0</v>
      </c>
      <c r="P180" s="300"/>
      <c r="Q180" s="306"/>
    </row>
    <row r="181" spans="1:17" ht="72" x14ac:dyDescent="0.25">
      <c r="A181" s="30">
        <v>3293</v>
      </c>
      <c r="B181" s="43" t="s">
        <v>175</v>
      </c>
      <c r="C181" s="199">
        <f t="shared" si="296"/>
        <v>0</v>
      </c>
      <c r="D181" s="273"/>
      <c r="E181" s="45"/>
      <c r="F181" s="95">
        <f t="shared" si="305"/>
        <v>0</v>
      </c>
      <c r="G181" s="239"/>
      <c r="H181" s="45"/>
      <c r="I181" s="91">
        <f t="shared" si="306"/>
        <v>0</v>
      </c>
      <c r="J181" s="273"/>
      <c r="K181" s="45"/>
      <c r="L181" s="95">
        <f t="shared" si="307"/>
        <v>0</v>
      </c>
      <c r="M181" s="239"/>
      <c r="N181" s="45"/>
      <c r="O181" s="91">
        <f t="shared" si="308"/>
        <v>0</v>
      </c>
      <c r="P181" s="300"/>
      <c r="Q181" s="306"/>
    </row>
    <row r="182" spans="1:17" ht="60" x14ac:dyDescent="0.25">
      <c r="A182" s="83">
        <v>3294</v>
      </c>
      <c r="B182" s="43" t="s">
        <v>176</v>
      </c>
      <c r="C182" s="210">
        <f t="shared" si="296"/>
        <v>0</v>
      </c>
      <c r="D182" s="274"/>
      <c r="E182" s="84"/>
      <c r="F182" s="343">
        <f t="shared" si="305"/>
        <v>0</v>
      </c>
      <c r="G182" s="244"/>
      <c r="H182" s="84"/>
      <c r="I182" s="158">
        <f t="shared" si="306"/>
        <v>0</v>
      </c>
      <c r="J182" s="274"/>
      <c r="K182" s="84"/>
      <c r="L182" s="343">
        <f t="shared" si="307"/>
        <v>0</v>
      </c>
      <c r="M182" s="244"/>
      <c r="N182" s="84"/>
      <c r="O182" s="158">
        <f t="shared" si="308"/>
        <v>0</v>
      </c>
      <c r="P182" s="303"/>
      <c r="Q182" s="306"/>
    </row>
    <row r="183" spans="1:17" ht="48" x14ac:dyDescent="0.25">
      <c r="A183" s="51">
        <v>3300</v>
      </c>
      <c r="B183" s="82" t="s">
        <v>177</v>
      </c>
      <c r="C183" s="211">
        <f t="shared" si="296"/>
        <v>0</v>
      </c>
      <c r="D183" s="140">
        <f t="shared" ref="D183:E183" si="309">SUM(D184:D185)</f>
        <v>0</v>
      </c>
      <c r="E183" s="85">
        <f t="shared" si="309"/>
        <v>0</v>
      </c>
      <c r="F183" s="182">
        <f>SUM(F184:F185)</f>
        <v>0</v>
      </c>
      <c r="G183" s="245">
        <f t="shared" ref="G183" si="310">SUM(G184:G185)</f>
        <v>0</v>
      </c>
      <c r="H183" s="85">
        <f t="shared" ref="H183:I183" si="311">SUM(H184:H185)</f>
        <v>0</v>
      </c>
      <c r="I183" s="126">
        <f t="shared" si="311"/>
        <v>0</v>
      </c>
      <c r="J183" s="140">
        <f t="shared" ref="J183" si="312">SUM(J184:J185)</f>
        <v>0</v>
      </c>
      <c r="K183" s="85">
        <f t="shared" ref="K183:L183" si="313">SUM(K184:K185)</f>
        <v>0</v>
      </c>
      <c r="L183" s="182">
        <f t="shared" si="313"/>
        <v>0</v>
      </c>
      <c r="M183" s="245">
        <f t="shared" ref="M183" si="314">SUM(M184:M185)</f>
        <v>0</v>
      </c>
      <c r="N183" s="85">
        <f t="shared" ref="N183" si="315">SUM(N184:N185)</f>
        <v>0</v>
      </c>
      <c r="O183" s="126">
        <f t="shared" ref="O183" si="316">SUM(O184:O185)</f>
        <v>0</v>
      </c>
      <c r="P183" s="325"/>
      <c r="Q183" s="306"/>
    </row>
    <row r="184" spans="1:17" ht="48" x14ac:dyDescent="0.25">
      <c r="A184" s="57">
        <v>3310</v>
      </c>
      <c r="B184" s="58" t="s">
        <v>178</v>
      </c>
      <c r="C184" s="204">
        <f t="shared" si="296"/>
        <v>0</v>
      </c>
      <c r="D184" s="270"/>
      <c r="E184" s="77"/>
      <c r="F184" s="183">
        <f t="shared" ref="F184:F185" si="317">D184+E184</f>
        <v>0</v>
      </c>
      <c r="G184" s="241"/>
      <c r="H184" s="77"/>
      <c r="I184" s="156">
        <f t="shared" ref="I184:I185" si="318">G184+H184</f>
        <v>0</v>
      </c>
      <c r="J184" s="270"/>
      <c r="K184" s="77"/>
      <c r="L184" s="183">
        <f t="shared" ref="L184:L185" si="319">J184+K184</f>
        <v>0</v>
      </c>
      <c r="M184" s="241"/>
      <c r="N184" s="77"/>
      <c r="O184" s="156">
        <f t="shared" ref="O184:O185" si="320">M184+N184</f>
        <v>0</v>
      </c>
      <c r="P184" s="301"/>
      <c r="Q184" s="306"/>
    </row>
    <row r="185" spans="1:17" ht="60" x14ac:dyDescent="0.25">
      <c r="A185" s="27">
        <v>3320</v>
      </c>
      <c r="B185" s="40" t="s">
        <v>179</v>
      </c>
      <c r="C185" s="198">
        <f t="shared" si="296"/>
        <v>0</v>
      </c>
      <c r="D185" s="272"/>
      <c r="E185" s="42"/>
      <c r="F185" s="185">
        <f t="shared" si="317"/>
        <v>0</v>
      </c>
      <c r="G185" s="229"/>
      <c r="H185" s="42"/>
      <c r="I185" s="90">
        <f t="shared" si="318"/>
        <v>0</v>
      </c>
      <c r="J185" s="272"/>
      <c r="K185" s="42"/>
      <c r="L185" s="185">
        <f t="shared" si="319"/>
        <v>0</v>
      </c>
      <c r="M185" s="229"/>
      <c r="N185" s="42"/>
      <c r="O185" s="90">
        <f t="shared" si="320"/>
        <v>0</v>
      </c>
      <c r="P185" s="299"/>
      <c r="Q185" s="306"/>
    </row>
    <row r="186" spans="1:17" x14ac:dyDescent="0.25">
      <c r="A186" s="87">
        <v>4000</v>
      </c>
      <c r="B186" s="70" t="s">
        <v>180</v>
      </c>
      <c r="C186" s="209">
        <f t="shared" si="296"/>
        <v>0</v>
      </c>
      <c r="D186" s="139">
        <f t="shared" ref="D186:E186" si="321">SUM(D187,D190)</f>
        <v>0</v>
      </c>
      <c r="E186" s="71">
        <f t="shared" si="321"/>
        <v>0</v>
      </c>
      <c r="F186" s="181">
        <f>SUM(F187,F190)</f>
        <v>0</v>
      </c>
      <c r="G186" s="236">
        <f t="shared" ref="G186" si="322">SUM(G187,G190)</f>
        <v>0</v>
      </c>
      <c r="H186" s="71">
        <f t="shared" ref="H186:I186" si="323">SUM(H187,H190)</f>
        <v>0</v>
      </c>
      <c r="I186" s="127">
        <f t="shared" si="323"/>
        <v>0</v>
      </c>
      <c r="J186" s="139">
        <f t="shared" ref="J186" si="324">SUM(J187,J190)</f>
        <v>0</v>
      </c>
      <c r="K186" s="71">
        <f t="shared" ref="K186:L186" si="325">SUM(K187,K190)</f>
        <v>0</v>
      </c>
      <c r="L186" s="181">
        <f t="shared" si="325"/>
        <v>0</v>
      </c>
      <c r="M186" s="236">
        <f t="shared" ref="M186" si="326">SUM(M187,M190)</f>
        <v>0</v>
      </c>
      <c r="N186" s="71">
        <f t="shared" ref="N186" si="327">SUM(N187,N190)</f>
        <v>0</v>
      </c>
      <c r="O186" s="127">
        <f>SUM(O187,O190)</f>
        <v>0</v>
      </c>
      <c r="P186" s="324"/>
      <c r="Q186" s="306"/>
    </row>
    <row r="187" spans="1:17" ht="22.5" customHeight="1" x14ac:dyDescent="0.25">
      <c r="A187" s="88">
        <v>4200</v>
      </c>
      <c r="B187" s="72" t="s">
        <v>181</v>
      </c>
      <c r="C187" s="197">
        <f t="shared" si="296"/>
        <v>0</v>
      </c>
      <c r="D187" s="132">
        <f t="shared" ref="D187:E187" si="328">SUM(D188,D189)</f>
        <v>0</v>
      </c>
      <c r="E187" s="38">
        <f t="shared" si="328"/>
        <v>0</v>
      </c>
      <c r="F187" s="184">
        <f>SUM(F188,F189)</f>
        <v>0</v>
      </c>
      <c r="G187" s="237">
        <f t="shared" ref="G187" si="329">SUM(G188,G189)</f>
        <v>0</v>
      </c>
      <c r="H187" s="38">
        <f t="shared" ref="H187:I187" si="330">SUM(H188,H189)</f>
        <v>0</v>
      </c>
      <c r="I187" s="125">
        <f t="shared" si="330"/>
        <v>0</v>
      </c>
      <c r="J187" s="132">
        <f t="shared" ref="J187" si="331">SUM(J188,J189)</f>
        <v>0</v>
      </c>
      <c r="K187" s="38">
        <f t="shared" ref="K187:L187" si="332">SUM(K188,K189)</f>
        <v>0</v>
      </c>
      <c r="L187" s="184">
        <f t="shared" si="332"/>
        <v>0</v>
      </c>
      <c r="M187" s="237">
        <f t="shared" ref="M187" si="333">SUM(M188,M189)</f>
        <v>0</v>
      </c>
      <c r="N187" s="38">
        <f t="shared" ref="N187" si="334">SUM(N188,N189)</f>
        <v>0</v>
      </c>
      <c r="O187" s="125">
        <f>SUM(O188,O189)</f>
        <v>0</v>
      </c>
      <c r="P187" s="302"/>
      <c r="Q187" s="306"/>
    </row>
    <row r="188" spans="1:17" ht="36" x14ac:dyDescent="0.25">
      <c r="A188" s="78">
        <v>4240</v>
      </c>
      <c r="B188" s="40" t="s">
        <v>182</v>
      </c>
      <c r="C188" s="198">
        <f t="shared" si="296"/>
        <v>0</v>
      </c>
      <c r="D188" s="272"/>
      <c r="E188" s="42"/>
      <c r="F188" s="185">
        <f t="shared" ref="F188:F189" si="335">D188+E188</f>
        <v>0</v>
      </c>
      <c r="G188" s="229"/>
      <c r="H188" s="42"/>
      <c r="I188" s="90">
        <f t="shared" ref="I188:I189" si="336">G188+H188</f>
        <v>0</v>
      </c>
      <c r="J188" s="272"/>
      <c r="K188" s="42"/>
      <c r="L188" s="185">
        <f t="shared" ref="L188:L189" si="337">J188+K188</f>
        <v>0</v>
      </c>
      <c r="M188" s="229"/>
      <c r="N188" s="42"/>
      <c r="O188" s="90">
        <f t="shared" ref="O188:O189" si="338">M188+N188</f>
        <v>0</v>
      </c>
      <c r="P188" s="299"/>
      <c r="Q188" s="306"/>
    </row>
    <row r="189" spans="1:17" ht="24" x14ac:dyDescent="0.25">
      <c r="A189" s="75">
        <v>4250</v>
      </c>
      <c r="B189" s="43" t="s">
        <v>183</v>
      </c>
      <c r="C189" s="199">
        <f t="shared" si="296"/>
        <v>0</v>
      </c>
      <c r="D189" s="273"/>
      <c r="E189" s="45"/>
      <c r="F189" s="95">
        <f t="shared" si="335"/>
        <v>0</v>
      </c>
      <c r="G189" s="239"/>
      <c r="H189" s="45"/>
      <c r="I189" s="91">
        <f t="shared" si="336"/>
        <v>0</v>
      </c>
      <c r="J189" s="273"/>
      <c r="K189" s="45"/>
      <c r="L189" s="95">
        <f t="shared" si="337"/>
        <v>0</v>
      </c>
      <c r="M189" s="239"/>
      <c r="N189" s="45"/>
      <c r="O189" s="91">
        <f t="shared" si="338"/>
        <v>0</v>
      </c>
      <c r="P189" s="300"/>
      <c r="Q189" s="306"/>
    </row>
    <row r="190" spans="1:17" x14ac:dyDescent="0.25">
      <c r="A190" s="35">
        <v>4300</v>
      </c>
      <c r="B190" s="72" t="s">
        <v>184</v>
      </c>
      <c r="C190" s="197">
        <f t="shared" si="296"/>
        <v>0</v>
      </c>
      <c r="D190" s="132">
        <f t="shared" ref="D190:E190" si="339">SUM(D191)</f>
        <v>0</v>
      </c>
      <c r="E190" s="38">
        <f t="shared" si="339"/>
        <v>0</v>
      </c>
      <c r="F190" s="184">
        <f>SUM(F191)</f>
        <v>0</v>
      </c>
      <c r="G190" s="237">
        <f t="shared" ref="G190" si="340">SUM(G191)</f>
        <v>0</v>
      </c>
      <c r="H190" s="38">
        <f t="shared" ref="H190:I190" si="341">SUM(H191)</f>
        <v>0</v>
      </c>
      <c r="I190" s="125">
        <f t="shared" si="341"/>
        <v>0</v>
      </c>
      <c r="J190" s="132">
        <f t="shared" ref="J190" si="342">SUM(J191)</f>
        <v>0</v>
      </c>
      <c r="K190" s="38">
        <f t="shared" ref="K190:L190" si="343">SUM(K191)</f>
        <v>0</v>
      </c>
      <c r="L190" s="184">
        <f t="shared" si="343"/>
        <v>0</v>
      </c>
      <c r="M190" s="237">
        <f t="shared" ref="M190" si="344">SUM(M191)</f>
        <v>0</v>
      </c>
      <c r="N190" s="38">
        <f t="shared" ref="N190" si="345">SUM(N191)</f>
        <v>0</v>
      </c>
      <c r="O190" s="125">
        <f>SUM(O191)</f>
        <v>0</v>
      </c>
      <c r="P190" s="302"/>
      <c r="Q190" s="306"/>
    </row>
    <row r="191" spans="1:17" ht="24" x14ac:dyDescent="0.25">
      <c r="A191" s="78">
        <v>4310</v>
      </c>
      <c r="B191" s="40" t="s">
        <v>185</v>
      </c>
      <c r="C191" s="198">
        <f t="shared" si="296"/>
        <v>0</v>
      </c>
      <c r="D191" s="133">
        <f t="shared" ref="D191:E191" si="346">SUM(D192:D192)</f>
        <v>0</v>
      </c>
      <c r="E191" s="79">
        <f t="shared" si="346"/>
        <v>0</v>
      </c>
      <c r="F191" s="185">
        <f>SUM(F192:F192)</f>
        <v>0</v>
      </c>
      <c r="G191" s="242">
        <f t="shared" ref="G191" si="347">SUM(G192:G192)</f>
        <v>0</v>
      </c>
      <c r="H191" s="79">
        <f t="shared" ref="H191:I191" si="348">SUM(H192:H192)</f>
        <v>0</v>
      </c>
      <c r="I191" s="90">
        <f t="shared" si="348"/>
        <v>0</v>
      </c>
      <c r="J191" s="133">
        <f t="shared" ref="J191" si="349">SUM(J192:J192)</f>
        <v>0</v>
      </c>
      <c r="K191" s="79">
        <f t="shared" ref="K191:L191" si="350">SUM(K192:K192)</f>
        <v>0</v>
      </c>
      <c r="L191" s="185">
        <f t="shared" si="350"/>
        <v>0</v>
      </c>
      <c r="M191" s="242">
        <f t="shared" ref="M191" si="351">SUM(M192:M192)</f>
        <v>0</v>
      </c>
      <c r="N191" s="79">
        <f t="shared" ref="N191" si="352">SUM(N192:N192)</f>
        <v>0</v>
      </c>
      <c r="O191" s="90">
        <f>SUM(O192:O192)</f>
        <v>0</v>
      </c>
      <c r="P191" s="299"/>
      <c r="Q191" s="306"/>
    </row>
    <row r="192" spans="1:17" ht="36" x14ac:dyDescent="0.25">
      <c r="A192" s="30">
        <v>4311</v>
      </c>
      <c r="B192" s="43" t="s">
        <v>186</v>
      </c>
      <c r="C192" s="199">
        <f t="shared" si="296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296"/>
        <v>40990</v>
      </c>
      <c r="D193" s="138">
        <f t="shared" ref="D193:E193" si="353">SUM(D194,D229,D268)</f>
        <v>27164</v>
      </c>
      <c r="E193" s="69">
        <f t="shared" si="353"/>
        <v>13826</v>
      </c>
      <c r="F193" s="180">
        <f>SUM(F194,F229,F268)</f>
        <v>40990</v>
      </c>
      <c r="G193" s="235">
        <f t="shared" ref="G193" si="354">SUM(G194,G229,G268)</f>
        <v>0</v>
      </c>
      <c r="H193" s="69">
        <f t="shared" ref="H193:I193" si="355">SUM(H194,H229,H268)</f>
        <v>0</v>
      </c>
      <c r="I193" s="284">
        <f t="shared" si="355"/>
        <v>0</v>
      </c>
      <c r="J193" s="138">
        <f t="shared" ref="J193" si="356">SUM(J194,J229,J268)</f>
        <v>0</v>
      </c>
      <c r="K193" s="69">
        <f t="shared" ref="K193:L193" si="357">SUM(K194,K229,K268)</f>
        <v>0</v>
      </c>
      <c r="L193" s="180">
        <f t="shared" si="357"/>
        <v>0</v>
      </c>
      <c r="M193" s="235">
        <f t="shared" ref="M193" si="358">SUM(M194,M229,M268)</f>
        <v>0</v>
      </c>
      <c r="N193" s="69">
        <f t="shared" ref="N193" si="359">SUM(N194,N229,N268)</f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296"/>
        <v>0</v>
      </c>
      <c r="D194" s="139">
        <f t="shared" ref="D194:E194" si="360">D195+D203</f>
        <v>0</v>
      </c>
      <c r="E194" s="71">
        <f t="shared" si="360"/>
        <v>0</v>
      </c>
      <c r="F194" s="181">
        <f>F195+F203</f>
        <v>0</v>
      </c>
      <c r="G194" s="236">
        <f t="shared" ref="G194" si="361">G195+G203</f>
        <v>0</v>
      </c>
      <c r="H194" s="71">
        <f t="shared" ref="H194:I194" si="362">H195+H203</f>
        <v>0</v>
      </c>
      <c r="I194" s="127">
        <f t="shared" si="362"/>
        <v>0</v>
      </c>
      <c r="J194" s="139">
        <f t="shared" ref="J194" si="363">J195+J203</f>
        <v>0</v>
      </c>
      <c r="K194" s="71">
        <f t="shared" ref="K194:L194" si="364">K195+K203</f>
        <v>0</v>
      </c>
      <c r="L194" s="181">
        <f t="shared" si="364"/>
        <v>0</v>
      </c>
      <c r="M194" s="236">
        <f t="shared" ref="M194" si="365">M195+M203</f>
        <v>0</v>
      </c>
      <c r="N194" s="71">
        <f t="shared" ref="N194" si="366">N195+N203</f>
        <v>0</v>
      </c>
      <c r="O194" s="127">
        <f>O195+O203</f>
        <v>0</v>
      </c>
      <c r="P194" s="324"/>
      <c r="Q194" s="306"/>
    </row>
    <row r="195" spans="1:17" x14ac:dyDescent="0.25">
      <c r="A195" s="35">
        <v>5100</v>
      </c>
      <c r="B195" s="72" t="s">
        <v>189</v>
      </c>
      <c r="C195" s="197">
        <f t="shared" si="296"/>
        <v>0</v>
      </c>
      <c r="D195" s="132">
        <f t="shared" ref="D195:E195" si="367">D196+D197+D200+D201+D202</f>
        <v>0</v>
      </c>
      <c r="E195" s="38">
        <f t="shared" si="367"/>
        <v>0</v>
      </c>
      <c r="F195" s="184">
        <f>F196+F197+F200+F201+F202</f>
        <v>0</v>
      </c>
      <c r="G195" s="237">
        <f t="shared" ref="G195" si="368">G196+G197+G200+G201+G202</f>
        <v>0</v>
      </c>
      <c r="H195" s="38">
        <f t="shared" ref="H195:I195" si="369">H196+H197+H200+H201+H202</f>
        <v>0</v>
      </c>
      <c r="I195" s="125">
        <f t="shared" si="369"/>
        <v>0</v>
      </c>
      <c r="J195" s="132">
        <f t="shared" ref="J195" si="370">J196+J197+J200+J201+J202</f>
        <v>0</v>
      </c>
      <c r="K195" s="38">
        <f t="shared" ref="K195:L195" si="371">K196+K197+K200+K201+K202</f>
        <v>0</v>
      </c>
      <c r="L195" s="184">
        <f t="shared" si="371"/>
        <v>0</v>
      </c>
      <c r="M195" s="237">
        <f t="shared" ref="M195" si="372">M196+M197+M200+M201+M202</f>
        <v>0</v>
      </c>
      <c r="N195" s="38">
        <f t="shared" ref="N195" si="373">N196+N197+N200+N201+N202</f>
        <v>0</v>
      </c>
      <c r="O195" s="125">
        <f>O196+O197+O200+O201+O202</f>
        <v>0</v>
      </c>
      <c r="P195" s="302"/>
      <c r="Q195" s="306"/>
    </row>
    <row r="196" spans="1:17" x14ac:dyDescent="0.25">
      <c r="A196" s="78">
        <v>5110</v>
      </c>
      <c r="B196" s="40" t="s">
        <v>190</v>
      </c>
      <c r="C196" s="198">
        <f t="shared" si="296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x14ac:dyDescent="0.25">
      <c r="A197" s="75">
        <v>5120</v>
      </c>
      <c r="B197" s="43" t="s">
        <v>191</v>
      </c>
      <c r="C197" s="199">
        <f t="shared" si="296"/>
        <v>0</v>
      </c>
      <c r="D197" s="134">
        <f t="shared" ref="D197:E197" si="374">D198+D199</f>
        <v>0</v>
      </c>
      <c r="E197" s="76">
        <f t="shared" si="374"/>
        <v>0</v>
      </c>
      <c r="F197" s="95">
        <f>F198+F199</f>
        <v>0</v>
      </c>
      <c r="G197" s="240">
        <f t="shared" ref="G197" si="375">G198+G199</f>
        <v>0</v>
      </c>
      <c r="H197" s="76">
        <f t="shared" ref="H197:I197" si="376">H198+H199</f>
        <v>0</v>
      </c>
      <c r="I197" s="91">
        <f t="shared" si="376"/>
        <v>0</v>
      </c>
      <c r="J197" s="134">
        <f t="shared" ref="J197" si="377">J198+J199</f>
        <v>0</v>
      </c>
      <c r="K197" s="76">
        <f t="shared" ref="K197:L197" si="378">K198+K199</f>
        <v>0</v>
      </c>
      <c r="L197" s="95">
        <f t="shared" si="378"/>
        <v>0</v>
      </c>
      <c r="M197" s="240">
        <f t="shared" ref="M197" si="379">M198+M199</f>
        <v>0</v>
      </c>
      <c r="N197" s="76">
        <f t="shared" ref="N197:O197" si="380">N198+N199</f>
        <v>0</v>
      </c>
      <c r="O197" s="91">
        <f t="shared" si="380"/>
        <v>0</v>
      </c>
      <c r="P197" s="300"/>
      <c r="Q197" s="306"/>
    </row>
    <row r="198" spans="1:17" x14ac:dyDescent="0.25">
      <c r="A198" s="30">
        <v>5121</v>
      </c>
      <c r="B198" s="43" t="s">
        <v>192</v>
      </c>
      <c r="C198" s="199">
        <f t="shared" si="296"/>
        <v>0</v>
      </c>
      <c r="D198" s="273"/>
      <c r="E198" s="45"/>
      <c r="F198" s="95">
        <f t="shared" ref="F198:F202" si="381">D198+E198</f>
        <v>0</v>
      </c>
      <c r="G198" s="239"/>
      <c r="H198" s="45"/>
      <c r="I198" s="91">
        <f t="shared" ref="I198:I202" si="382">G198+H198</f>
        <v>0</v>
      </c>
      <c r="J198" s="273"/>
      <c r="K198" s="45"/>
      <c r="L198" s="95">
        <f t="shared" ref="L198:L202" si="383">J198+K198</f>
        <v>0</v>
      </c>
      <c r="M198" s="239"/>
      <c r="N198" s="45"/>
      <c r="O198" s="91">
        <f t="shared" ref="O198:O202" si="384">M198+N198</f>
        <v>0</v>
      </c>
      <c r="P198" s="300"/>
      <c r="Q198" s="306"/>
    </row>
    <row r="199" spans="1:17" ht="24" x14ac:dyDescent="0.25">
      <c r="A199" s="30">
        <v>5129</v>
      </c>
      <c r="B199" s="43" t="s">
        <v>193</v>
      </c>
      <c r="C199" s="199">
        <f t="shared" si="296"/>
        <v>0</v>
      </c>
      <c r="D199" s="273"/>
      <c r="E199" s="45"/>
      <c r="F199" s="95">
        <f t="shared" si="381"/>
        <v>0</v>
      </c>
      <c r="G199" s="239"/>
      <c r="H199" s="45"/>
      <c r="I199" s="91">
        <f t="shared" si="382"/>
        <v>0</v>
      </c>
      <c r="J199" s="273"/>
      <c r="K199" s="45"/>
      <c r="L199" s="95">
        <f t="shared" si="383"/>
        <v>0</v>
      </c>
      <c r="M199" s="239"/>
      <c r="N199" s="45"/>
      <c r="O199" s="91">
        <f t="shared" si="384"/>
        <v>0</v>
      </c>
      <c r="P199" s="300"/>
      <c r="Q199" s="306"/>
    </row>
    <row r="200" spans="1:17" x14ac:dyDescent="0.25">
      <c r="A200" s="75">
        <v>5130</v>
      </c>
      <c r="B200" s="43" t="s">
        <v>194</v>
      </c>
      <c r="C200" s="199">
        <f t="shared" si="296"/>
        <v>0</v>
      </c>
      <c r="D200" s="273"/>
      <c r="E200" s="45"/>
      <c r="F200" s="95">
        <f t="shared" si="381"/>
        <v>0</v>
      </c>
      <c r="G200" s="239"/>
      <c r="H200" s="45"/>
      <c r="I200" s="91">
        <f t="shared" si="382"/>
        <v>0</v>
      </c>
      <c r="J200" s="273"/>
      <c r="K200" s="45"/>
      <c r="L200" s="95">
        <f t="shared" si="383"/>
        <v>0</v>
      </c>
      <c r="M200" s="239"/>
      <c r="N200" s="45"/>
      <c r="O200" s="91">
        <f t="shared" si="384"/>
        <v>0</v>
      </c>
      <c r="P200" s="300"/>
      <c r="Q200" s="306"/>
    </row>
    <row r="201" spans="1:17" x14ac:dyDescent="0.25">
      <c r="A201" s="75">
        <v>5140</v>
      </c>
      <c r="B201" s="43" t="s">
        <v>195</v>
      </c>
      <c r="C201" s="199">
        <f t="shared" si="296"/>
        <v>0</v>
      </c>
      <c r="D201" s="273"/>
      <c r="E201" s="45"/>
      <c r="F201" s="95">
        <f t="shared" si="381"/>
        <v>0</v>
      </c>
      <c r="G201" s="239"/>
      <c r="H201" s="45"/>
      <c r="I201" s="91">
        <f t="shared" si="382"/>
        <v>0</v>
      </c>
      <c r="J201" s="273"/>
      <c r="K201" s="45"/>
      <c r="L201" s="95">
        <f t="shared" si="383"/>
        <v>0</v>
      </c>
      <c r="M201" s="239"/>
      <c r="N201" s="45"/>
      <c r="O201" s="91">
        <f t="shared" si="384"/>
        <v>0</v>
      </c>
      <c r="P201" s="300"/>
      <c r="Q201" s="306"/>
    </row>
    <row r="202" spans="1:17" ht="24" x14ac:dyDescent="0.25">
      <c r="A202" s="75">
        <v>5170</v>
      </c>
      <c r="B202" s="43" t="s">
        <v>196</v>
      </c>
      <c r="C202" s="199">
        <f t="shared" si="296"/>
        <v>0</v>
      </c>
      <c r="D202" s="273"/>
      <c r="E202" s="45"/>
      <c r="F202" s="95">
        <f t="shared" si="381"/>
        <v>0</v>
      </c>
      <c r="G202" s="239"/>
      <c r="H202" s="45"/>
      <c r="I202" s="91">
        <f t="shared" si="382"/>
        <v>0</v>
      </c>
      <c r="J202" s="273"/>
      <c r="K202" s="45"/>
      <c r="L202" s="95">
        <f t="shared" si="383"/>
        <v>0</v>
      </c>
      <c r="M202" s="239"/>
      <c r="N202" s="45"/>
      <c r="O202" s="91">
        <f t="shared" si="384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296"/>
        <v>0</v>
      </c>
      <c r="D203" s="132">
        <f t="shared" ref="D203:E203" si="385">D204+D214+D215+D224+D225+D226+D228</f>
        <v>0</v>
      </c>
      <c r="E203" s="38">
        <f t="shared" si="385"/>
        <v>0</v>
      </c>
      <c r="F203" s="184">
        <f>F204+F214+F215+F224+F225+F226+F228</f>
        <v>0</v>
      </c>
      <c r="G203" s="237">
        <f t="shared" ref="G203" si="386">G204+G214+G215+G224+G225+G226+G228</f>
        <v>0</v>
      </c>
      <c r="H203" s="38">
        <f t="shared" ref="H203:I203" si="387">H204+H214+H215+H224+H225+H226+H228</f>
        <v>0</v>
      </c>
      <c r="I203" s="125">
        <f t="shared" si="387"/>
        <v>0</v>
      </c>
      <c r="J203" s="132">
        <f t="shared" ref="J203" si="388">J204+J214+J215+J224+J225+J226+J228</f>
        <v>0</v>
      </c>
      <c r="K203" s="38">
        <f t="shared" ref="K203:L203" si="389">K204+K214+K215+K224+K225+K226+K228</f>
        <v>0</v>
      </c>
      <c r="L203" s="184">
        <f t="shared" si="389"/>
        <v>0</v>
      </c>
      <c r="M203" s="237">
        <f t="shared" ref="M203" si="390">M204+M214+M215+M224+M225+M226+M228</f>
        <v>0</v>
      </c>
      <c r="N203" s="38">
        <f t="shared" ref="N203:O203" si="391">N204+N214+N215+N224+N225+N226+N228</f>
        <v>0</v>
      </c>
      <c r="O203" s="125">
        <f t="shared" si="391"/>
        <v>0</v>
      </c>
      <c r="P203" s="302"/>
      <c r="Q203" s="306"/>
    </row>
    <row r="204" spans="1:17" x14ac:dyDescent="0.25">
      <c r="A204" s="73">
        <v>5210</v>
      </c>
      <c r="B204" s="58" t="s">
        <v>198</v>
      </c>
      <c r="C204" s="204">
        <f t="shared" si="296"/>
        <v>0</v>
      </c>
      <c r="D204" s="86">
        <f>SUM(D205:D213)</f>
        <v>0</v>
      </c>
      <c r="E204" s="74">
        <f>SUM(E205:E213)</f>
        <v>0</v>
      </c>
      <c r="F204" s="183">
        <f t="shared" ref="F204:N204" si="392">SUM(F205:F213)</f>
        <v>0</v>
      </c>
      <c r="G204" s="238">
        <f t="shared" si="392"/>
        <v>0</v>
      </c>
      <c r="H204" s="74">
        <f t="shared" si="392"/>
        <v>0</v>
      </c>
      <c r="I204" s="156">
        <f t="shared" si="392"/>
        <v>0</v>
      </c>
      <c r="J204" s="86">
        <f t="shared" si="392"/>
        <v>0</v>
      </c>
      <c r="K204" s="74">
        <f t="shared" si="392"/>
        <v>0</v>
      </c>
      <c r="L204" s="183">
        <f t="shared" si="392"/>
        <v>0</v>
      </c>
      <c r="M204" s="238">
        <f t="shared" si="392"/>
        <v>0</v>
      </c>
      <c r="N204" s="74">
        <f t="shared" si="392"/>
        <v>0</v>
      </c>
      <c r="O204" s="156">
        <f>SUM(O205:O213)</f>
        <v>0</v>
      </c>
      <c r="P204" s="301"/>
      <c r="Q204" s="306"/>
    </row>
    <row r="205" spans="1:17" x14ac:dyDescent="0.25">
      <c r="A205" s="27">
        <v>5211</v>
      </c>
      <c r="B205" s="40" t="s">
        <v>199</v>
      </c>
      <c r="C205" s="198">
        <f t="shared" si="296"/>
        <v>0</v>
      </c>
      <c r="D205" s="272"/>
      <c r="E205" s="42"/>
      <c r="F205" s="185">
        <f t="shared" ref="F205:F214" si="393">D205+E205</f>
        <v>0</v>
      </c>
      <c r="G205" s="229"/>
      <c r="H205" s="42"/>
      <c r="I205" s="90">
        <f t="shared" ref="I205:I214" si="394">G205+H205</f>
        <v>0</v>
      </c>
      <c r="J205" s="272"/>
      <c r="K205" s="42"/>
      <c r="L205" s="185">
        <f t="shared" ref="L205:L214" si="395">J205+K205</f>
        <v>0</v>
      </c>
      <c r="M205" s="229"/>
      <c r="N205" s="42"/>
      <c r="O205" s="90">
        <f t="shared" ref="O205:O214" si="396">M205+N205</f>
        <v>0</v>
      </c>
      <c r="P205" s="299"/>
      <c r="Q205" s="306"/>
    </row>
    <row r="206" spans="1:17" x14ac:dyDescent="0.25">
      <c r="A206" s="30">
        <v>5212</v>
      </c>
      <c r="B206" s="43" t="s">
        <v>200</v>
      </c>
      <c r="C206" s="199">
        <f t="shared" si="296"/>
        <v>0</v>
      </c>
      <c r="D206" s="273"/>
      <c r="E206" s="45"/>
      <c r="F206" s="95">
        <f t="shared" si="393"/>
        <v>0</v>
      </c>
      <c r="G206" s="239"/>
      <c r="H206" s="45"/>
      <c r="I206" s="91">
        <f t="shared" si="394"/>
        <v>0</v>
      </c>
      <c r="J206" s="273"/>
      <c r="K206" s="45"/>
      <c r="L206" s="95">
        <f t="shared" si="395"/>
        <v>0</v>
      </c>
      <c r="M206" s="239"/>
      <c r="N206" s="45"/>
      <c r="O206" s="91">
        <f t="shared" si="396"/>
        <v>0</v>
      </c>
      <c r="P206" s="300"/>
      <c r="Q206" s="306"/>
    </row>
    <row r="207" spans="1:17" ht="14.25" customHeight="1" x14ac:dyDescent="0.25">
      <c r="A207" s="30">
        <v>5213</v>
      </c>
      <c r="B207" s="43" t="s">
        <v>201</v>
      </c>
      <c r="C207" s="199">
        <f t="shared" si="296"/>
        <v>0</v>
      </c>
      <c r="D207" s="273"/>
      <c r="E207" s="45"/>
      <c r="F207" s="95">
        <f t="shared" si="393"/>
        <v>0</v>
      </c>
      <c r="G207" s="239"/>
      <c r="H207" s="45"/>
      <c r="I207" s="91">
        <f t="shared" si="394"/>
        <v>0</v>
      </c>
      <c r="J207" s="273"/>
      <c r="K207" s="45"/>
      <c r="L207" s="95">
        <f t="shared" si="395"/>
        <v>0</v>
      </c>
      <c r="M207" s="239"/>
      <c r="N207" s="45"/>
      <c r="O207" s="91">
        <f t="shared" si="396"/>
        <v>0</v>
      </c>
      <c r="P207" s="300"/>
      <c r="Q207" s="306"/>
    </row>
    <row r="208" spans="1:17" ht="13.5" customHeight="1" x14ac:dyDescent="0.25">
      <c r="A208" s="30">
        <v>5214</v>
      </c>
      <c r="B208" s="43" t="s">
        <v>202</v>
      </c>
      <c r="C208" s="199">
        <f t="shared" si="296"/>
        <v>0</v>
      </c>
      <c r="D208" s="273"/>
      <c r="E208" s="45"/>
      <c r="F208" s="95">
        <f t="shared" si="393"/>
        <v>0</v>
      </c>
      <c r="G208" s="239"/>
      <c r="H208" s="45"/>
      <c r="I208" s="91">
        <f t="shared" si="394"/>
        <v>0</v>
      </c>
      <c r="J208" s="273"/>
      <c r="K208" s="45"/>
      <c r="L208" s="95">
        <f t="shared" si="395"/>
        <v>0</v>
      </c>
      <c r="M208" s="239"/>
      <c r="N208" s="45"/>
      <c r="O208" s="91">
        <f t="shared" si="396"/>
        <v>0</v>
      </c>
      <c r="P208" s="300"/>
      <c r="Q208" s="306"/>
    </row>
    <row r="209" spans="1:17" x14ac:dyDescent="0.25">
      <c r="A209" s="30">
        <v>5215</v>
      </c>
      <c r="B209" s="43" t="s">
        <v>203</v>
      </c>
      <c r="C209" s="199">
        <f t="shared" si="296"/>
        <v>0</v>
      </c>
      <c r="D209" s="273"/>
      <c r="E209" s="45"/>
      <c r="F209" s="95">
        <f t="shared" si="393"/>
        <v>0</v>
      </c>
      <c r="G209" s="239"/>
      <c r="H209" s="45"/>
      <c r="I209" s="91">
        <f t="shared" si="394"/>
        <v>0</v>
      </c>
      <c r="J209" s="273"/>
      <c r="K209" s="45"/>
      <c r="L209" s="95">
        <f t="shared" si="395"/>
        <v>0</v>
      </c>
      <c r="M209" s="239"/>
      <c r="N209" s="45"/>
      <c r="O209" s="91">
        <f t="shared" si="396"/>
        <v>0</v>
      </c>
      <c r="P209" s="300"/>
      <c r="Q209" s="306"/>
    </row>
    <row r="210" spans="1:17" ht="24" x14ac:dyDescent="0.25">
      <c r="A210" s="30">
        <v>5216</v>
      </c>
      <c r="B210" s="43" t="s">
        <v>204</v>
      </c>
      <c r="C210" s="199">
        <f t="shared" si="296"/>
        <v>0</v>
      </c>
      <c r="D210" s="273"/>
      <c r="E210" s="45"/>
      <c r="F210" s="95">
        <f t="shared" si="393"/>
        <v>0</v>
      </c>
      <c r="G210" s="239"/>
      <c r="H210" s="45"/>
      <c r="I210" s="91">
        <f t="shared" si="394"/>
        <v>0</v>
      </c>
      <c r="J210" s="273"/>
      <c r="K210" s="45"/>
      <c r="L210" s="95">
        <f t="shared" si="395"/>
        <v>0</v>
      </c>
      <c r="M210" s="239"/>
      <c r="N210" s="45"/>
      <c r="O210" s="91">
        <f t="shared" si="396"/>
        <v>0</v>
      </c>
      <c r="P210" s="300"/>
      <c r="Q210" s="306"/>
    </row>
    <row r="211" spans="1:17" x14ac:dyDescent="0.25">
      <c r="A211" s="30">
        <v>5217</v>
      </c>
      <c r="B211" s="43" t="s">
        <v>205</v>
      </c>
      <c r="C211" s="199">
        <f t="shared" si="296"/>
        <v>0</v>
      </c>
      <c r="D211" s="273"/>
      <c r="E211" s="45"/>
      <c r="F211" s="95">
        <f t="shared" si="393"/>
        <v>0</v>
      </c>
      <c r="G211" s="239"/>
      <c r="H211" s="45"/>
      <c r="I211" s="91">
        <f t="shared" si="394"/>
        <v>0</v>
      </c>
      <c r="J211" s="273"/>
      <c r="K211" s="45"/>
      <c r="L211" s="95">
        <f t="shared" si="395"/>
        <v>0</v>
      </c>
      <c r="M211" s="239"/>
      <c r="N211" s="45"/>
      <c r="O211" s="91">
        <f t="shared" si="396"/>
        <v>0</v>
      </c>
      <c r="P211" s="300"/>
      <c r="Q211" s="306"/>
    </row>
    <row r="212" spans="1:17" x14ac:dyDescent="0.25">
      <c r="A212" s="30">
        <v>5218</v>
      </c>
      <c r="B212" s="43" t="s">
        <v>206</v>
      </c>
      <c r="C212" s="199">
        <f t="shared" si="296"/>
        <v>0</v>
      </c>
      <c r="D212" s="273"/>
      <c r="E212" s="45"/>
      <c r="F212" s="95">
        <f t="shared" si="393"/>
        <v>0</v>
      </c>
      <c r="G212" s="239"/>
      <c r="H212" s="45"/>
      <c r="I212" s="91">
        <f t="shared" si="394"/>
        <v>0</v>
      </c>
      <c r="J212" s="273"/>
      <c r="K212" s="45"/>
      <c r="L212" s="95">
        <f t="shared" si="395"/>
        <v>0</v>
      </c>
      <c r="M212" s="239"/>
      <c r="N212" s="45"/>
      <c r="O212" s="91">
        <f t="shared" si="396"/>
        <v>0</v>
      </c>
      <c r="P212" s="300"/>
      <c r="Q212" s="306"/>
    </row>
    <row r="213" spans="1:17" x14ac:dyDescent="0.25">
      <c r="A213" s="30">
        <v>5219</v>
      </c>
      <c r="B213" s="43" t="s">
        <v>207</v>
      </c>
      <c r="C213" s="199">
        <f t="shared" si="296"/>
        <v>0</v>
      </c>
      <c r="D213" s="273"/>
      <c r="E213" s="45"/>
      <c r="F213" s="95">
        <f t="shared" si="393"/>
        <v>0</v>
      </c>
      <c r="G213" s="239"/>
      <c r="H213" s="45"/>
      <c r="I213" s="91">
        <f t="shared" si="394"/>
        <v>0</v>
      </c>
      <c r="J213" s="273"/>
      <c r="K213" s="45"/>
      <c r="L213" s="95">
        <f t="shared" si="395"/>
        <v>0</v>
      </c>
      <c r="M213" s="239"/>
      <c r="N213" s="45"/>
      <c r="O213" s="91">
        <f t="shared" si="396"/>
        <v>0</v>
      </c>
      <c r="P213" s="300"/>
      <c r="Q213" s="306"/>
    </row>
    <row r="214" spans="1:17" ht="13.5" customHeight="1" x14ac:dyDescent="0.25">
      <c r="A214" s="75">
        <v>5220</v>
      </c>
      <c r="B214" s="43" t="s">
        <v>208</v>
      </c>
      <c r="C214" s="199">
        <f t="shared" si="296"/>
        <v>0</v>
      </c>
      <c r="D214" s="273"/>
      <c r="E214" s="45"/>
      <c r="F214" s="95">
        <f t="shared" si="393"/>
        <v>0</v>
      </c>
      <c r="G214" s="239"/>
      <c r="H214" s="45"/>
      <c r="I214" s="91">
        <f t="shared" si="394"/>
        <v>0</v>
      </c>
      <c r="J214" s="273"/>
      <c r="K214" s="45"/>
      <c r="L214" s="95">
        <f t="shared" si="395"/>
        <v>0</v>
      </c>
      <c r="M214" s="239"/>
      <c r="N214" s="45"/>
      <c r="O214" s="91">
        <f t="shared" si="396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296"/>
        <v>0</v>
      </c>
      <c r="D215" s="134">
        <f t="shared" ref="D215:E215" si="397">SUM(D216:D223)</f>
        <v>0</v>
      </c>
      <c r="E215" s="76">
        <f t="shared" si="397"/>
        <v>0</v>
      </c>
      <c r="F215" s="95">
        <f>SUM(F216:F223)</f>
        <v>0</v>
      </c>
      <c r="G215" s="240">
        <f t="shared" ref="G215" si="398">SUM(G216:G223)</f>
        <v>0</v>
      </c>
      <c r="H215" s="76">
        <f t="shared" ref="H215:I215" si="399">SUM(H216:H223)</f>
        <v>0</v>
      </c>
      <c r="I215" s="91">
        <f t="shared" si="399"/>
        <v>0</v>
      </c>
      <c r="J215" s="134">
        <f t="shared" ref="J215" si="400">SUM(J216:J223)</f>
        <v>0</v>
      </c>
      <c r="K215" s="76">
        <f t="shared" ref="K215:L215" si="401">SUM(K216:K223)</f>
        <v>0</v>
      </c>
      <c r="L215" s="95">
        <f t="shared" si="401"/>
        <v>0</v>
      </c>
      <c r="M215" s="240">
        <f t="shared" ref="M215" si="402">SUM(M216:M223)</f>
        <v>0</v>
      </c>
      <c r="N215" s="76">
        <f t="shared" ref="N215" si="403">SUM(N216:N223)</f>
        <v>0</v>
      </c>
      <c r="O215" s="91">
        <f>SUM(O216:O223)</f>
        <v>0</v>
      </c>
      <c r="P215" s="300"/>
      <c r="Q215" s="306"/>
    </row>
    <row r="216" spans="1:17" x14ac:dyDescent="0.25">
      <c r="A216" s="30">
        <v>5231</v>
      </c>
      <c r="B216" s="43" t="s">
        <v>210</v>
      </c>
      <c r="C216" s="199">
        <f t="shared" si="296"/>
        <v>0</v>
      </c>
      <c r="D216" s="273"/>
      <c r="E216" s="45"/>
      <c r="F216" s="95">
        <f t="shared" ref="F216:F225" si="404">D216+E216</f>
        <v>0</v>
      </c>
      <c r="G216" s="239"/>
      <c r="H216" s="45"/>
      <c r="I216" s="91">
        <f t="shared" ref="I216:I225" si="405">G216+H216</f>
        <v>0</v>
      </c>
      <c r="J216" s="273"/>
      <c r="K216" s="45"/>
      <c r="L216" s="95">
        <f t="shared" ref="L216:L225" si="406">J216+K216</f>
        <v>0</v>
      </c>
      <c r="M216" s="239"/>
      <c r="N216" s="45"/>
      <c r="O216" s="91">
        <f t="shared" ref="O216:O225" si="407">M216+N216</f>
        <v>0</v>
      </c>
      <c r="P216" s="300"/>
      <c r="Q216" s="306"/>
    </row>
    <row r="217" spans="1:17" x14ac:dyDescent="0.25">
      <c r="A217" s="30">
        <v>5232</v>
      </c>
      <c r="B217" s="43" t="s">
        <v>211</v>
      </c>
      <c r="C217" s="199">
        <f t="shared" si="296"/>
        <v>0</v>
      </c>
      <c r="D217" s="273"/>
      <c r="E217" s="45"/>
      <c r="F217" s="95">
        <f t="shared" si="404"/>
        <v>0</v>
      </c>
      <c r="G217" s="239"/>
      <c r="H217" s="45"/>
      <c r="I217" s="91">
        <f t="shared" si="405"/>
        <v>0</v>
      </c>
      <c r="J217" s="273"/>
      <c r="K217" s="45"/>
      <c r="L217" s="95">
        <f t="shared" si="406"/>
        <v>0</v>
      </c>
      <c r="M217" s="239"/>
      <c r="N217" s="45"/>
      <c r="O217" s="91">
        <f t="shared" si="407"/>
        <v>0</v>
      </c>
      <c r="P217" s="300"/>
      <c r="Q217" s="306"/>
    </row>
    <row r="218" spans="1:17" x14ac:dyDescent="0.25">
      <c r="A218" s="30">
        <v>5233</v>
      </c>
      <c r="B218" s="43" t="s">
        <v>212</v>
      </c>
      <c r="C218" s="199">
        <f t="shared" si="296"/>
        <v>0</v>
      </c>
      <c r="D218" s="273"/>
      <c r="E218" s="45"/>
      <c r="F218" s="95">
        <f t="shared" si="404"/>
        <v>0</v>
      </c>
      <c r="G218" s="239"/>
      <c r="H218" s="45"/>
      <c r="I218" s="91">
        <f t="shared" si="405"/>
        <v>0</v>
      </c>
      <c r="J218" s="273"/>
      <c r="K218" s="45"/>
      <c r="L218" s="95">
        <f t="shared" si="406"/>
        <v>0</v>
      </c>
      <c r="M218" s="239"/>
      <c r="N218" s="45"/>
      <c r="O218" s="91">
        <f t="shared" si="407"/>
        <v>0</v>
      </c>
      <c r="P218" s="300"/>
      <c r="Q218" s="306"/>
    </row>
    <row r="219" spans="1:17" ht="24" x14ac:dyDescent="0.25">
      <c r="A219" s="30">
        <v>5234</v>
      </c>
      <c r="B219" s="43" t="s">
        <v>213</v>
      </c>
      <c r="C219" s="199">
        <f t="shared" si="296"/>
        <v>0</v>
      </c>
      <c r="D219" s="273"/>
      <c r="E219" s="45"/>
      <c r="F219" s="95">
        <f t="shared" si="404"/>
        <v>0</v>
      </c>
      <c r="G219" s="239"/>
      <c r="H219" s="45"/>
      <c r="I219" s="91">
        <f t="shared" si="405"/>
        <v>0</v>
      </c>
      <c r="J219" s="273"/>
      <c r="K219" s="45"/>
      <c r="L219" s="95">
        <f t="shared" si="406"/>
        <v>0</v>
      </c>
      <c r="M219" s="239"/>
      <c r="N219" s="45"/>
      <c r="O219" s="91">
        <f t="shared" si="407"/>
        <v>0</v>
      </c>
      <c r="P219" s="300"/>
      <c r="Q219" s="306"/>
    </row>
    <row r="220" spans="1:17" ht="14.25" customHeight="1" x14ac:dyDescent="0.25">
      <c r="A220" s="30">
        <v>5236</v>
      </c>
      <c r="B220" s="43" t="s">
        <v>214</v>
      </c>
      <c r="C220" s="199">
        <f t="shared" si="296"/>
        <v>0</v>
      </c>
      <c r="D220" s="273"/>
      <c r="E220" s="45"/>
      <c r="F220" s="95">
        <f t="shared" si="404"/>
        <v>0</v>
      </c>
      <c r="G220" s="239"/>
      <c r="H220" s="45"/>
      <c r="I220" s="91">
        <f t="shared" si="405"/>
        <v>0</v>
      </c>
      <c r="J220" s="273"/>
      <c r="K220" s="45"/>
      <c r="L220" s="95">
        <f t="shared" si="406"/>
        <v>0</v>
      </c>
      <c r="M220" s="239"/>
      <c r="N220" s="45"/>
      <c r="O220" s="91">
        <f t="shared" si="407"/>
        <v>0</v>
      </c>
      <c r="P220" s="300"/>
      <c r="Q220" s="306"/>
    </row>
    <row r="221" spans="1:17" ht="14.25" customHeight="1" x14ac:dyDescent="0.25">
      <c r="A221" s="30">
        <v>5237</v>
      </c>
      <c r="B221" s="43" t="s">
        <v>215</v>
      </c>
      <c r="C221" s="199">
        <f t="shared" si="296"/>
        <v>0</v>
      </c>
      <c r="D221" s="273"/>
      <c r="E221" s="45"/>
      <c r="F221" s="95">
        <f t="shared" si="404"/>
        <v>0</v>
      </c>
      <c r="G221" s="239"/>
      <c r="H221" s="45"/>
      <c r="I221" s="91">
        <f t="shared" si="405"/>
        <v>0</v>
      </c>
      <c r="J221" s="273"/>
      <c r="K221" s="45"/>
      <c r="L221" s="95">
        <f t="shared" si="406"/>
        <v>0</v>
      </c>
      <c r="M221" s="239"/>
      <c r="N221" s="45"/>
      <c r="O221" s="91">
        <f t="shared" si="407"/>
        <v>0</v>
      </c>
      <c r="P221" s="300"/>
      <c r="Q221" s="306"/>
    </row>
    <row r="222" spans="1:17" ht="24" x14ac:dyDescent="0.25">
      <c r="A222" s="30">
        <v>5238</v>
      </c>
      <c r="B222" s="43" t="s">
        <v>216</v>
      </c>
      <c r="C222" s="199">
        <f t="shared" si="296"/>
        <v>0</v>
      </c>
      <c r="D222" s="273"/>
      <c r="E222" s="45"/>
      <c r="F222" s="95">
        <f t="shared" si="404"/>
        <v>0</v>
      </c>
      <c r="G222" s="239"/>
      <c r="H222" s="45"/>
      <c r="I222" s="91">
        <f t="shared" si="405"/>
        <v>0</v>
      </c>
      <c r="J222" s="273"/>
      <c r="K222" s="45"/>
      <c r="L222" s="95">
        <f t="shared" si="406"/>
        <v>0</v>
      </c>
      <c r="M222" s="239"/>
      <c r="N222" s="45"/>
      <c r="O222" s="91">
        <f t="shared" si="407"/>
        <v>0</v>
      </c>
      <c r="P222" s="300"/>
      <c r="Q222" s="306"/>
    </row>
    <row r="223" spans="1:17" ht="24" x14ac:dyDescent="0.25">
      <c r="A223" s="30">
        <v>5239</v>
      </c>
      <c r="B223" s="43" t="s">
        <v>217</v>
      </c>
      <c r="C223" s="199">
        <f t="shared" si="296"/>
        <v>0</v>
      </c>
      <c r="D223" s="273"/>
      <c r="E223" s="45"/>
      <c r="F223" s="95">
        <f t="shared" si="404"/>
        <v>0</v>
      </c>
      <c r="G223" s="239"/>
      <c r="H223" s="45"/>
      <c r="I223" s="91">
        <f t="shared" si="405"/>
        <v>0</v>
      </c>
      <c r="J223" s="273"/>
      <c r="K223" s="45"/>
      <c r="L223" s="95">
        <f t="shared" si="406"/>
        <v>0</v>
      </c>
      <c r="M223" s="239"/>
      <c r="N223" s="45"/>
      <c r="O223" s="91">
        <f t="shared" si="407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296"/>
        <v>0</v>
      </c>
      <c r="D224" s="273"/>
      <c r="E224" s="45"/>
      <c r="F224" s="95">
        <f t="shared" si="404"/>
        <v>0</v>
      </c>
      <c r="G224" s="239"/>
      <c r="H224" s="45"/>
      <c r="I224" s="91">
        <f t="shared" si="405"/>
        <v>0</v>
      </c>
      <c r="J224" s="273"/>
      <c r="K224" s="45"/>
      <c r="L224" s="95">
        <f t="shared" si="406"/>
        <v>0</v>
      </c>
      <c r="M224" s="239"/>
      <c r="N224" s="45"/>
      <c r="O224" s="91">
        <f t="shared" si="407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296"/>
        <v>0</v>
      </c>
      <c r="D225" s="273"/>
      <c r="E225" s="45"/>
      <c r="F225" s="95">
        <f t="shared" si="404"/>
        <v>0</v>
      </c>
      <c r="G225" s="239"/>
      <c r="H225" s="45"/>
      <c r="I225" s="91">
        <f t="shared" si="405"/>
        <v>0</v>
      </c>
      <c r="J225" s="273"/>
      <c r="K225" s="45"/>
      <c r="L225" s="95">
        <f t="shared" si="406"/>
        <v>0</v>
      </c>
      <c r="M225" s="239"/>
      <c r="N225" s="45"/>
      <c r="O225" s="91">
        <f t="shared" si="407"/>
        <v>0</v>
      </c>
      <c r="P225" s="300"/>
      <c r="Q225" s="306"/>
    </row>
    <row r="226" spans="1:17" x14ac:dyDescent="0.25">
      <c r="A226" s="75">
        <v>5260</v>
      </c>
      <c r="B226" s="43" t="s">
        <v>220</v>
      </c>
      <c r="C226" s="199">
        <f t="shared" si="296"/>
        <v>0</v>
      </c>
      <c r="D226" s="134">
        <f t="shared" ref="D226:E226" si="408">SUM(D227)</f>
        <v>0</v>
      </c>
      <c r="E226" s="76">
        <f t="shared" si="408"/>
        <v>0</v>
      </c>
      <c r="F226" s="95">
        <f>SUM(F227)</f>
        <v>0</v>
      </c>
      <c r="G226" s="240">
        <f t="shared" ref="G226" si="409">SUM(G227)</f>
        <v>0</v>
      </c>
      <c r="H226" s="76">
        <f t="shared" ref="H226:I226" si="410">SUM(H227)</f>
        <v>0</v>
      </c>
      <c r="I226" s="91">
        <f t="shared" si="410"/>
        <v>0</v>
      </c>
      <c r="J226" s="134">
        <f t="shared" ref="J226" si="411">SUM(J227)</f>
        <v>0</v>
      </c>
      <c r="K226" s="76">
        <f t="shared" ref="K226:L226" si="412">SUM(K227)</f>
        <v>0</v>
      </c>
      <c r="L226" s="95">
        <f t="shared" si="412"/>
        <v>0</v>
      </c>
      <c r="M226" s="240">
        <f t="shared" ref="M226" si="413">SUM(M227)</f>
        <v>0</v>
      </c>
      <c r="N226" s="76">
        <f t="shared" ref="N226" si="414">SUM(N227)</f>
        <v>0</v>
      </c>
      <c r="O226" s="91">
        <f>SUM(O227)</f>
        <v>0</v>
      </c>
      <c r="P226" s="300"/>
      <c r="Q226" s="306"/>
    </row>
    <row r="227" spans="1:17" ht="22.5" customHeight="1" x14ac:dyDescent="0.25">
      <c r="A227" s="30">
        <v>5269</v>
      </c>
      <c r="B227" s="43" t="s">
        <v>221</v>
      </c>
      <c r="C227" s="199">
        <f t="shared" si="296"/>
        <v>0</v>
      </c>
      <c r="D227" s="273"/>
      <c r="E227" s="45"/>
      <c r="F227" s="95">
        <f t="shared" ref="F227:F228" si="415">D227+E227</f>
        <v>0</v>
      </c>
      <c r="G227" s="239"/>
      <c r="H227" s="45"/>
      <c r="I227" s="91">
        <f t="shared" ref="I227:I228" si="416">G227+H227</f>
        <v>0</v>
      </c>
      <c r="J227" s="273"/>
      <c r="K227" s="45"/>
      <c r="L227" s="95">
        <f t="shared" ref="L227:L228" si="417">J227+K227</f>
        <v>0</v>
      </c>
      <c r="M227" s="239"/>
      <c r="N227" s="45"/>
      <c r="O227" s="91">
        <f t="shared" ref="O227:O228" si="418">M227+N227</f>
        <v>0</v>
      </c>
      <c r="P227" s="300"/>
      <c r="Q227" s="306"/>
    </row>
    <row r="228" spans="1:17" ht="18" customHeight="1" x14ac:dyDescent="0.25">
      <c r="A228" s="73">
        <v>5270</v>
      </c>
      <c r="B228" s="58" t="s">
        <v>222</v>
      </c>
      <c r="C228" s="204">
        <f t="shared" si="296"/>
        <v>0</v>
      </c>
      <c r="D228" s="270"/>
      <c r="E228" s="77"/>
      <c r="F228" s="183">
        <f t="shared" si="415"/>
        <v>0</v>
      </c>
      <c r="G228" s="241"/>
      <c r="H228" s="77"/>
      <c r="I228" s="156">
        <f t="shared" si="416"/>
        <v>0</v>
      </c>
      <c r="J228" s="270"/>
      <c r="K228" s="77"/>
      <c r="L228" s="183">
        <f t="shared" si="417"/>
        <v>0</v>
      </c>
      <c r="M228" s="241"/>
      <c r="N228" s="77"/>
      <c r="O228" s="156">
        <f t="shared" si="418"/>
        <v>0</v>
      </c>
      <c r="P228" s="301"/>
      <c r="Q228" s="306"/>
    </row>
    <row r="229" spans="1:17" x14ac:dyDescent="0.25">
      <c r="A229" s="70">
        <v>6000</v>
      </c>
      <c r="B229" s="70" t="s">
        <v>223</v>
      </c>
      <c r="C229" s="209">
        <f t="shared" si="296"/>
        <v>40990</v>
      </c>
      <c r="D229" s="139">
        <f t="shared" ref="D229:E229" si="419">D230+D250+D258</f>
        <v>27164</v>
      </c>
      <c r="E229" s="71">
        <f t="shared" si="419"/>
        <v>13826</v>
      </c>
      <c r="F229" s="181">
        <f>F230+F250+F258</f>
        <v>40990</v>
      </c>
      <c r="G229" s="236">
        <f t="shared" ref="G229" si="420">G230+G250+G258</f>
        <v>0</v>
      </c>
      <c r="H229" s="71">
        <f t="shared" ref="H229:I229" si="421">H230+H250+H258</f>
        <v>0</v>
      </c>
      <c r="I229" s="127">
        <f t="shared" si="421"/>
        <v>0</v>
      </c>
      <c r="J229" s="139">
        <f t="shared" ref="J229" si="422">J230+J250+J258</f>
        <v>0</v>
      </c>
      <c r="K229" s="71">
        <f t="shared" ref="K229:L229" si="423">K230+K250+K258</f>
        <v>0</v>
      </c>
      <c r="L229" s="181">
        <f t="shared" si="423"/>
        <v>0</v>
      </c>
      <c r="M229" s="236">
        <f t="shared" ref="M229" si="424">M230+M250+M258</f>
        <v>0</v>
      </c>
      <c r="N229" s="71">
        <f t="shared" ref="N229" si="425">N230+N250+N258</f>
        <v>0</v>
      </c>
      <c r="O229" s="127">
        <f>O230+O250+O258</f>
        <v>0</v>
      </c>
      <c r="P229" s="324"/>
      <c r="Q229" s="306"/>
    </row>
    <row r="230" spans="1:17" ht="14.25" customHeight="1" x14ac:dyDescent="0.25">
      <c r="A230" s="51">
        <v>6200</v>
      </c>
      <c r="B230" s="82" t="s">
        <v>224</v>
      </c>
      <c r="C230" s="211">
        <f t="shared" si="296"/>
        <v>0</v>
      </c>
      <c r="D230" s="140">
        <f t="shared" ref="D230:E230" si="426">SUM(D231,D232,D234,D237,D243,D244,D245)</f>
        <v>0</v>
      </c>
      <c r="E230" s="85">
        <f t="shared" si="426"/>
        <v>0</v>
      </c>
      <c r="F230" s="182">
        <f>SUM(F231,F232,F234,F237,F243,F244,F245)</f>
        <v>0</v>
      </c>
      <c r="G230" s="245">
        <f t="shared" ref="G230" si="427">SUM(G231,G232,G234,G237,G243,G244,G245)</f>
        <v>0</v>
      </c>
      <c r="H230" s="85">
        <f t="shared" ref="H230:I230" si="428">SUM(H231,H232,H234,H237,H243,H244,H245)</f>
        <v>0</v>
      </c>
      <c r="I230" s="126">
        <f t="shared" si="428"/>
        <v>0</v>
      </c>
      <c r="J230" s="140">
        <f t="shared" ref="J230" si="429">SUM(J231,J232,J234,J237,J243,J244,J245)</f>
        <v>0</v>
      </c>
      <c r="K230" s="85">
        <f t="shared" ref="K230:L230" si="430">SUM(K231,K232,K234,K237,K243,K244,K245)</f>
        <v>0</v>
      </c>
      <c r="L230" s="182">
        <f t="shared" si="430"/>
        <v>0</v>
      </c>
      <c r="M230" s="245">
        <f t="shared" ref="M230" si="431">SUM(M231,M232,M234,M237,M243,M244,M245)</f>
        <v>0</v>
      </c>
      <c r="N230" s="85">
        <f t="shared" ref="N230" si="432">SUM(N231,N232,N234,N237,N243,N244,N245)</f>
        <v>0</v>
      </c>
      <c r="O230" s="126">
        <f>SUM(O231,O232,O234,O237,O243,O244,O245)</f>
        <v>0</v>
      </c>
      <c r="P230" s="325"/>
      <c r="Q230" s="306"/>
    </row>
    <row r="231" spans="1:17" ht="24" x14ac:dyDescent="0.25">
      <c r="A231" s="78">
        <v>6220</v>
      </c>
      <c r="B231" s="40" t="s">
        <v>225</v>
      </c>
      <c r="C231" s="198">
        <f t="shared" si="296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x14ac:dyDescent="0.25">
      <c r="A232" s="75">
        <v>6230</v>
      </c>
      <c r="B232" s="43" t="s">
        <v>226</v>
      </c>
      <c r="C232" s="199">
        <f t="shared" si="296"/>
        <v>0</v>
      </c>
      <c r="D232" s="134">
        <f t="shared" ref="D232:O232" si="433">SUM(D233)</f>
        <v>0</v>
      </c>
      <c r="E232" s="76">
        <f t="shared" si="433"/>
        <v>0</v>
      </c>
      <c r="F232" s="95">
        <f t="shared" si="433"/>
        <v>0</v>
      </c>
      <c r="G232" s="240">
        <f t="shared" si="433"/>
        <v>0</v>
      </c>
      <c r="H232" s="76">
        <f t="shared" si="433"/>
        <v>0</v>
      </c>
      <c r="I232" s="91">
        <f t="shared" si="433"/>
        <v>0</v>
      </c>
      <c r="J232" s="134">
        <f t="shared" si="433"/>
        <v>0</v>
      </c>
      <c r="K232" s="76">
        <f t="shared" si="433"/>
        <v>0</v>
      </c>
      <c r="L232" s="95">
        <f t="shared" si="433"/>
        <v>0</v>
      </c>
      <c r="M232" s="240">
        <f t="shared" si="433"/>
        <v>0</v>
      </c>
      <c r="N232" s="76">
        <f t="shared" si="433"/>
        <v>0</v>
      </c>
      <c r="O232" s="91">
        <f t="shared" si="433"/>
        <v>0</v>
      </c>
      <c r="P232" s="300"/>
      <c r="Q232" s="306"/>
    </row>
    <row r="233" spans="1:17" ht="24" x14ac:dyDescent="0.25">
      <c r="A233" s="30">
        <v>6239</v>
      </c>
      <c r="B233" s="40" t="s">
        <v>227</v>
      </c>
      <c r="C233" s="199">
        <f t="shared" si="296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x14ac:dyDescent="0.25">
      <c r="A234" s="75">
        <v>6240</v>
      </c>
      <c r="B234" s="43" t="s">
        <v>228</v>
      </c>
      <c r="C234" s="199">
        <f t="shared" si="296"/>
        <v>0</v>
      </c>
      <c r="D234" s="134">
        <f t="shared" ref="D234:E234" si="434">SUM(D235:D236)</f>
        <v>0</v>
      </c>
      <c r="E234" s="76">
        <f t="shared" si="434"/>
        <v>0</v>
      </c>
      <c r="F234" s="95">
        <f>SUM(F235:F236)</f>
        <v>0</v>
      </c>
      <c r="G234" s="240">
        <f t="shared" ref="G234" si="435">SUM(G235:G236)</f>
        <v>0</v>
      </c>
      <c r="H234" s="76">
        <f t="shared" ref="H234:I234" si="436">SUM(H235:H236)</f>
        <v>0</v>
      </c>
      <c r="I234" s="91">
        <f t="shared" si="436"/>
        <v>0</v>
      </c>
      <c r="J234" s="134">
        <f t="shared" ref="J234" si="437">SUM(J235:J236)</f>
        <v>0</v>
      </c>
      <c r="K234" s="76">
        <f t="shared" ref="K234:L234" si="438">SUM(K235:K236)</f>
        <v>0</v>
      </c>
      <c r="L234" s="95">
        <f t="shared" si="438"/>
        <v>0</v>
      </c>
      <c r="M234" s="240">
        <f t="shared" ref="M234" si="439">SUM(M235:M236)</f>
        <v>0</v>
      </c>
      <c r="N234" s="76">
        <f t="shared" ref="N234" si="440">SUM(N235:N236)</f>
        <v>0</v>
      </c>
      <c r="O234" s="91">
        <f>SUM(O235:O236)</f>
        <v>0</v>
      </c>
      <c r="P234" s="300"/>
      <c r="Q234" s="306"/>
    </row>
    <row r="235" spans="1:17" x14ac:dyDescent="0.25">
      <c r="A235" s="30">
        <v>6241</v>
      </c>
      <c r="B235" s="43" t="s">
        <v>229</v>
      </c>
      <c r="C235" s="199">
        <f t="shared" si="296"/>
        <v>0</v>
      </c>
      <c r="D235" s="273"/>
      <c r="E235" s="45"/>
      <c r="F235" s="95">
        <f t="shared" ref="F235:F236" si="441">D235+E235</f>
        <v>0</v>
      </c>
      <c r="G235" s="239"/>
      <c r="H235" s="45"/>
      <c r="I235" s="91">
        <f t="shared" ref="I235:I236" si="442">G235+H235</f>
        <v>0</v>
      </c>
      <c r="J235" s="273"/>
      <c r="K235" s="45"/>
      <c r="L235" s="95">
        <f t="shared" ref="L235:L236" si="443">J235+K235</f>
        <v>0</v>
      </c>
      <c r="M235" s="239"/>
      <c r="N235" s="45"/>
      <c r="O235" s="91">
        <f t="shared" ref="O235:O236" si="444">M235+N235</f>
        <v>0</v>
      </c>
      <c r="P235" s="300"/>
      <c r="Q235" s="306"/>
    </row>
    <row r="236" spans="1:17" x14ac:dyDescent="0.25">
      <c r="A236" s="30">
        <v>6242</v>
      </c>
      <c r="B236" s="43" t="s">
        <v>230</v>
      </c>
      <c r="C236" s="199">
        <f t="shared" si="296"/>
        <v>0</v>
      </c>
      <c r="D236" s="273"/>
      <c r="E236" s="45"/>
      <c r="F236" s="95">
        <f t="shared" si="441"/>
        <v>0</v>
      </c>
      <c r="G236" s="239"/>
      <c r="H236" s="45"/>
      <c r="I236" s="91">
        <f t="shared" si="442"/>
        <v>0</v>
      </c>
      <c r="J236" s="273"/>
      <c r="K236" s="45"/>
      <c r="L236" s="95">
        <f t="shared" si="443"/>
        <v>0</v>
      </c>
      <c r="M236" s="239"/>
      <c r="N236" s="45"/>
      <c r="O236" s="91">
        <f t="shared" si="444"/>
        <v>0</v>
      </c>
      <c r="P236" s="300"/>
      <c r="Q236" s="306"/>
    </row>
    <row r="237" spans="1:17" ht="25.5" customHeight="1" x14ac:dyDescent="0.25">
      <c r="A237" s="75">
        <v>6250</v>
      </c>
      <c r="B237" s="43" t="s">
        <v>231</v>
      </c>
      <c r="C237" s="199">
        <f t="shared" si="296"/>
        <v>0</v>
      </c>
      <c r="D237" s="134">
        <f t="shared" ref="D237:E237" si="445">SUM(D238:D242)</f>
        <v>0</v>
      </c>
      <c r="E237" s="76">
        <f t="shared" si="445"/>
        <v>0</v>
      </c>
      <c r="F237" s="95">
        <f>SUM(F238:F242)</f>
        <v>0</v>
      </c>
      <c r="G237" s="240">
        <f t="shared" ref="G237" si="446">SUM(G238:G242)</f>
        <v>0</v>
      </c>
      <c r="H237" s="76">
        <f t="shared" ref="H237:I237" si="447">SUM(H238:H242)</f>
        <v>0</v>
      </c>
      <c r="I237" s="91">
        <f t="shared" si="447"/>
        <v>0</v>
      </c>
      <c r="J237" s="134">
        <f t="shared" ref="J237" si="448">SUM(J238:J242)</f>
        <v>0</v>
      </c>
      <c r="K237" s="76">
        <f t="shared" ref="K237:L237" si="449">SUM(K238:K242)</f>
        <v>0</v>
      </c>
      <c r="L237" s="95">
        <f t="shared" si="449"/>
        <v>0</v>
      </c>
      <c r="M237" s="240">
        <f t="shared" ref="M237" si="450">SUM(M238:M242)</f>
        <v>0</v>
      </c>
      <c r="N237" s="76">
        <f t="shared" ref="N237" si="451">SUM(N238:N242)</f>
        <v>0</v>
      </c>
      <c r="O237" s="91">
        <f>SUM(O238:O242)</f>
        <v>0</v>
      </c>
      <c r="P237" s="300"/>
      <c r="Q237" s="306"/>
    </row>
    <row r="238" spans="1:17" ht="14.25" customHeight="1" x14ac:dyDescent="0.25">
      <c r="A238" s="30">
        <v>6252</v>
      </c>
      <c r="B238" s="43" t="s">
        <v>232</v>
      </c>
      <c r="C238" s="199">
        <f t="shared" si="296"/>
        <v>0</v>
      </c>
      <c r="D238" s="273"/>
      <c r="E238" s="45"/>
      <c r="F238" s="95">
        <f t="shared" ref="F238:F244" si="452">D238+E238</f>
        <v>0</v>
      </c>
      <c r="G238" s="239"/>
      <c r="H238" s="45"/>
      <c r="I238" s="91">
        <f t="shared" ref="I238:I244" si="453">G238+H238</f>
        <v>0</v>
      </c>
      <c r="J238" s="273"/>
      <c r="K238" s="45"/>
      <c r="L238" s="95">
        <f t="shared" ref="L238:L244" si="454">J238+K238</f>
        <v>0</v>
      </c>
      <c r="M238" s="239"/>
      <c r="N238" s="45"/>
      <c r="O238" s="91">
        <f t="shared" ref="O238:O244" si="455">M238+N238</f>
        <v>0</v>
      </c>
      <c r="P238" s="300"/>
      <c r="Q238" s="306"/>
    </row>
    <row r="239" spans="1:17" ht="14.25" customHeight="1" x14ac:dyDescent="0.25">
      <c r="A239" s="30">
        <v>6253</v>
      </c>
      <c r="B239" s="43" t="s">
        <v>233</v>
      </c>
      <c r="C239" s="199">
        <f t="shared" si="296"/>
        <v>0</v>
      </c>
      <c r="D239" s="273"/>
      <c r="E239" s="45"/>
      <c r="F239" s="95">
        <f t="shared" si="452"/>
        <v>0</v>
      </c>
      <c r="G239" s="239"/>
      <c r="H239" s="45"/>
      <c r="I239" s="91">
        <f t="shared" si="453"/>
        <v>0</v>
      </c>
      <c r="J239" s="273"/>
      <c r="K239" s="45"/>
      <c r="L239" s="95">
        <f t="shared" si="454"/>
        <v>0</v>
      </c>
      <c r="M239" s="239"/>
      <c r="N239" s="45"/>
      <c r="O239" s="91">
        <f t="shared" si="455"/>
        <v>0</v>
      </c>
      <c r="P239" s="300"/>
      <c r="Q239" s="306"/>
    </row>
    <row r="240" spans="1:17" ht="24" x14ac:dyDescent="0.25">
      <c r="A240" s="30">
        <v>6254</v>
      </c>
      <c r="B240" s="43" t="s">
        <v>234</v>
      </c>
      <c r="C240" s="199">
        <f t="shared" si="296"/>
        <v>0</v>
      </c>
      <c r="D240" s="273"/>
      <c r="E240" s="45"/>
      <c r="F240" s="95">
        <f t="shared" si="452"/>
        <v>0</v>
      </c>
      <c r="G240" s="239"/>
      <c r="H240" s="45"/>
      <c r="I240" s="91">
        <f t="shared" si="453"/>
        <v>0</v>
      </c>
      <c r="J240" s="273"/>
      <c r="K240" s="45"/>
      <c r="L240" s="95">
        <f t="shared" si="454"/>
        <v>0</v>
      </c>
      <c r="M240" s="239"/>
      <c r="N240" s="45"/>
      <c r="O240" s="91">
        <f t="shared" si="455"/>
        <v>0</v>
      </c>
      <c r="P240" s="300"/>
      <c r="Q240" s="306"/>
    </row>
    <row r="241" spans="1:17" ht="24" x14ac:dyDescent="0.25">
      <c r="A241" s="30">
        <v>6255</v>
      </c>
      <c r="B241" s="43" t="s">
        <v>235</v>
      </c>
      <c r="C241" s="199">
        <f t="shared" ref="C241:C295" si="456">SUM(F241,I241,L241,O241)</f>
        <v>0</v>
      </c>
      <c r="D241" s="273"/>
      <c r="E241" s="45"/>
      <c r="F241" s="95">
        <f t="shared" si="452"/>
        <v>0</v>
      </c>
      <c r="G241" s="239"/>
      <c r="H241" s="45"/>
      <c r="I241" s="91">
        <f t="shared" si="453"/>
        <v>0</v>
      </c>
      <c r="J241" s="273"/>
      <c r="K241" s="45"/>
      <c r="L241" s="95">
        <f t="shared" si="454"/>
        <v>0</v>
      </c>
      <c r="M241" s="239"/>
      <c r="N241" s="45"/>
      <c r="O241" s="91">
        <f t="shared" si="455"/>
        <v>0</v>
      </c>
      <c r="P241" s="300"/>
      <c r="Q241" s="306"/>
    </row>
    <row r="242" spans="1:17" x14ac:dyDescent="0.25">
      <c r="A242" s="30">
        <v>6259</v>
      </c>
      <c r="B242" s="43" t="s">
        <v>236</v>
      </c>
      <c r="C242" s="199">
        <f t="shared" si="456"/>
        <v>0</v>
      </c>
      <c r="D242" s="273"/>
      <c r="E242" s="45"/>
      <c r="F242" s="95">
        <f t="shared" si="452"/>
        <v>0</v>
      </c>
      <c r="G242" s="239"/>
      <c r="H242" s="45"/>
      <c r="I242" s="91">
        <f t="shared" si="453"/>
        <v>0</v>
      </c>
      <c r="J242" s="273"/>
      <c r="K242" s="45"/>
      <c r="L242" s="95">
        <f t="shared" si="454"/>
        <v>0</v>
      </c>
      <c r="M242" s="239"/>
      <c r="N242" s="45"/>
      <c r="O242" s="91">
        <f t="shared" si="455"/>
        <v>0</v>
      </c>
      <c r="P242" s="300"/>
      <c r="Q242" s="306"/>
    </row>
    <row r="243" spans="1:17" ht="24" x14ac:dyDescent="0.25">
      <c r="A243" s="75">
        <v>6260</v>
      </c>
      <c r="B243" s="43" t="s">
        <v>237</v>
      </c>
      <c r="C243" s="199">
        <f t="shared" si="456"/>
        <v>0</v>
      </c>
      <c r="D243" s="273"/>
      <c r="E243" s="45"/>
      <c r="F243" s="95">
        <f t="shared" si="452"/>
        <v>0</v>
      </c>
      <c r="G243" s="239"/>
      <c r="H243" s="45"/>
      <c r="I243" s="91">
        <f t="shared" si="453"/>
        <v>0</v>
      </c>
      <c r="J243" s="273"/>
      <c r="K243" s="45"/>
      <c r="L243" s="95">
        <f t="shared" si="454"/>
        <v>0</v>
      </c>
      <c r="M243" s="239"/>
      <c r="N243" s="45"/>
      <c r="O243" s="91">
        <f t="shared" si="455"/>
        <v>0</v>
      </c>
      <c r="P243" s="300"/>
      <c r="Q243" s="306"/>
    </row>
    <row r="244" spans="1:17" x14ac:dyDescent="0.25">
      <c r="A244" s="75">
        <v>6270</v>
      </c>
      <c r="B244" s="43" t="s">
        <v>238</v>
      </c>
      <c r="C244" s="199">
        <f t="shared" si="456"/>
        <v>0</v>
      </c>
      <c r="D244" s="273"/>
      <c r="E244" s="45"/>
      <c r="F244" s="95">
        <f t="shared" si="452"/>
        <v>0</v>
      </c>
      <c r="G244" s="239"/>
      <c r="H244" s="45"/>
      <c r="I244" s="91">
        <f t="shared" si="453"/>
        <v>0</v>
      </c>
      <c r="J244" s="273"/>
      <c r="K244" s="45"/>
      <c r="L244" s="95">
        <f t="shared" si="454"/>
        <v>0</v>
      </c>
      <c r="M244" s="239"/>
      <c r="N244" s="45"/>
      <c r="O244" s="91">
        <f t="shared" si="455"/>
        <v>0</v>
      </c>
      <c r="P244" s="300"/>
      <c r="Q244" s="306"/>
    </row>
    <row r="245" spans="1:17" ht="24" x14ac:dyDescent="0.25">
      <c r="A245" s="78">
        <v>6290</v>
      </c>
      <c r="B245" s="40" t="s">
        <v>239</v>
      </c>
      <c r="C245" s="210">
        <f t="shared" si="456"/>
        <v>0</v>
      </c>
      <c r="D245" s="133">
        <f t="shared" ref="D245:E245" si="457">SUM(D246:D249)</f>
        <v>0</v>
      </c>
      <c r="E245" s="79">
        <f t="shared" si="457"/>
        <v>0</v>
      </c>
      <c r="F245" s="185">
        <f>SUM(F246:F249)</f>
        <v>0</v>
      </c>
      <c r="G245" s="242">
        <f t="shared" ref="G245" si="458">SUM(G246:G249)</f>
        <v>0</v>
      </c>
      <c r="H245" s="79">
        <f t="shared" ref="H245:I245" si="459">SUM(H246:H249)</f>
        <v>0</v>
      </c>
      <c r="I245" s="90">
        <f t="shared" si="459"/>
        <v>0</v>
      </c>
      <c r="J245" s="133">
        <f t="shared" ref="J245" si="460">SUM(J246:J249)</f>
        <v>0</v>
      </c>
      <c r="K245" s="79">
        <f t="shared" ref="K245:L245" si="461">SUM(K246:K249)</f>
        <v>0</v>
      </c>
      <c r="L245" s="185">
        <f t="shared" si="461"/>
        <v>0</v>
      </c>
      <c r="M245" s="242">
        <f t="shared" ref="M245" si="462">SUM(M246:M249)</f>
        <v>0</v>
      </c>
      <c r="N245" s="79">
        <f t="shared" ref="N245:O245" si="463">SUM(N246:N249)</f>
        <v>0</v>
      </c>
      <c r="O245" s="90">
        <f t="shared" si="463"/>
        <v>0</v>
      </c>
      <c r="P245" s="303"/>
      <c r="Q245" s="306"/>
    </row>
    <row r="246" spans="1:17" x14ac:dyDescent="0.25">
      <c r="A246" s="30">
        <v>6291</v>
      </c>
      <c r="B246" s="43" t="s">
        <v>240</v>
      </c>
      <c r="C246" s="199">
        <f t="shared" si="456"/>
        <v>0</v>
      </c>
      <c r="D246" s="273"/>
      <c r="E246" s="45"/>
      <c r="F246" s="95">
        <f t="shared" ref="F246:F249" si="464">D246+E246</f>
        <v>0</v>
      </c>
      <c r="G246" s="239"/>
      <c r="H246" s="45"/>
      <c r="I246" s="91">
        <f t="shared" ref="I246:I249" si="465">G246+H246</f>
        <v>0</v>
      </c>
      <c r="J246" s="273"/>
      <c r="K246" s="45"/>
      <c r="L246" s="95">
        <f t="shared" ref="L246:L249" si="466">J246+K246</f>
        <v>0</v>
      </c>
      <c r="M246" s="239"/>
      <c r="N246" s="45"/>
      <c r="O246" s="91">
        <f t="shared" ref="O246:O249" si="467">M246+N246</f>
        <v>0</v>
      </c>
      <c r="P246" s="300"/>
      <c r="Q246" s="306"/>
    </row>
    <row r="247" spans="1:17" x14ac:dyDescent="0.25">
      <c r="A247" s="30">
        <v>6292</v>
      </c>
      <c r="B247" s="43" t="s">
        <v>241</v>
      </c>
      <c r="C247" s="199">
        <f t="shared" si="456"/>
        <v>0</v>
      </c>
      <c r="D247" s="273"/>
      <c r="E247" s="45"/>
      <c r="F247" s="95">
        <f t="shared" si="464"/>
        <v>0</v>
      </c>
      <c r="G247" s="239"/>
      <c r="H247" s="45"/>
      <c r="I247" s="91">
        <f t="shared" si="465"/>
        <v>0</v>
      </c>
      <c r="J247" s="273"/>
      <c r="K247" s="45"/>
      <c r="L247" s="95">
        <f t="shared" si="466"/>
        <v>0</v>
      </c>
      <c r="M247" s="239"/>
      <c r="N247" s="45"/>
      <c r="O247" s="91">
        <f t="shared" si="467"/>
        <v>0</v>
      </c>
      <c r="P247" s="300"/>
      <c r="Q247" s="306"/>
    </row>
    <row r="248" spans="1:17" ht="72" x14ac:dyDescent="0.25">
      <c r="A248" s="30">
        <v>6296</v>
      </c>
      <c r="B248" s="43" t="s">
        <v>242</v>
      </c>
      <c r="C248" s="199">
        <f t="shared" si="456"/>
        <v>0</v>
      </c>
      <c r="D248" s="273"/>
      <c r="E248" s="45"/>
      <c r="F248" s="95">
        <f t="shared" si="464"/>
        <v>0</v>
      </c>
      <c r="G248" s="239"/>
      <c r="H248" s="45"/>
      <c r="I248" s="91">
        <f t="shared" si="465"/>
        <v>0</v>
      </c>
      <c r="J248" s="273"/>
      <c r="K248" s="45"/>
      <c r="L248" s="95">
        <f t="shared" si="466"/>
        <v>0</v>
      </c>
      <c r="M248" s="239"/>
      <c r="N248" s="45"/>
      <c r="O248" s="91">
        <f t="shared" si="467"/>
        <v>0</v>
      </c>
      <c r="P248" s="300"/>
      <c r="Q248" s="306"/>
    </row>
    <row r="249" spans="1:17" ht="39.75" customHeight="1" x14ac:dyDescent="0.25">
      <c r="A249" s="30">
        <v>6299</v>
      </c>
      <c r="B249" s="43" t="s">
        <v>243</v>
      </c>
      <c r="C249" s="199">
        <f t="shared" si="456"/>
        <v>0</v>
      </c>
      <c r="D249" s="273"/>
      <c r="E249" s="45"/>
      <c r="F249" s="95">
        <f t="shared" si="464"/>
        <v>0</v>
      </c>
      <c r="G249" s="239"/>
      <c r="H249" s="45"/>
      <c r="I249" s="91">
        <f t="shared" si="465"/>
        <v>0</v>
      </c>
      <c r="J249" s="273"/>
      <c r="K249" s="45"/>
      <c r="L249" s="95">
        <f t="shared" si="466"/>
        <v>0</v>
      </c>
      <c r="M249" s="239"/>
      <c r="N249" s="45"/>
      <c r="O249" s="91">
        <f t="shared" si="467"/>
        <v>0</v>
      </c>
      <c r="P249" s="300"/>
      <c r="Q249" s="306"/>
    </row>
    <row r="250" spans="1:17" ht="15" customHeight="1" x14ac:dyDescent="0.25">
      <c r="A250" s="35">
        <v>6300</v>
      </c>
      <c r="B250" s="72" t="s">
        <v>244</v>
      </c>
      <c r="C250" s="197">
        <f t="shared" si="456"/>
        <v>0</v>
      </c>
      <c r="D250" s="132">
        <f t="shared" ref="D250:E250" si="468">SUM(D251,D256,D257)</f>
        <v>0</v>
      </c>
      <c r="E250" s="38">
        <f t="shared" si="468"/>
        <v>0</v>
      </c>
      <c r="F250" s="184">
        <f>SUM(F251,F256,F257)</f>
        <v>0</v>
      </c>
      <c r="G250" s="237">
        <f t="shared" ref="G250" si="469">SUM(G251,G256,G257)</f>
        <v>0</v>
      </c>
      <c r="H250" s="38">
        <f t="shared" ref="H250:I250" si="470">SUM(H251,H256,H257)</f>
        <v>0</v>
      </c>
      <c r="I250" s="125">
        <f t="shared" si="470"/>
        <v>0</v>
      </c>
      <c r="J250" s="132">
        <f t="shared" ref="J250" si="471">SUM(J251,J256,J257)</f>
        <v>0</v>
      </c>
      <c r="K250" s="38">
        <f t="shared" ref="K250:L250" si="472">SUM(K251,K256,K257)</f>
        <v>0</v>
      </c>
      <c r="L250" s="184">
        <f t="shared" si="472"/>
        <v>0</v>
      </c>
      <c r="M250" s="237">
        <f t="shared" ref="M250" si="473">SUM(M251,M256,M257)</f>
        <v>0</v>
      </c>
      <c r="N250" s="38">
        <f t="shared" ref="N250:O250" si="474">SUM(N251,N256,N257)</f>
        <v>0</v>
      </c>
      <c r="O250" s="125">
        <f t="shared" si="474"/>
        <v>0</v>
      </c>
      <c r="P250" s="326"/>
      <c r="Q250" s="306"/>
    </row>
    <row r="251" spans="1:17" ht="24" x14ac:dyDescent="0.25">
      <c r="A251" s="78">
        <v>6320</v>
      </c>
      <c r="B251" s="40" t="s">
        <v>245</v>
      </c>
      <c r="C251" s="210">
        <f t="shared" si="456"/>
        <v>0</v>
      </c>
      <c r="D251" s="133">
        <f t="shared" ref="D251:E251" si="475">SUM(D252:D255)</f>
        <v>0</v>
      </c>
      <c r="E251" s="79">
        <f t="shared" si="475"/>
        <v>0</v>
      </c>
      <c r="F251" s="185">
        <f>SUM(F252:F255)</f>
        <v>0</v>
      </c>
      <c r="G251" s="242">
        <f t="shared" ref="G251" si="476">SUM(G252:G255)</f>
        <v>0</v>
      </c>
      <c r="H251" s="79">
        <f t="shared" ref="H251:I251" si="477">SUM(H252:H255)</f>
        <v>0</v>
      </c>
      <c r="I251" s="90">
        <f t="shared" si="477"/>
        <v>0</v>
      </c>
      <c r="J251" s="133">
        <f t="shared" ref="J251" si="478">SUM(J252:J255)</f>
        <v>0</v>
      </c>
      <c r="K251" s="79">
        <f t="shared" ref="K251:L251" si="479">SUM(K252:K255)</f>
        <v>0</v>
      </c>
      <c r="L251" s="185">
        <f t="shared" si="479"/>
        <v>0</v>
      </c>
      <c r="M251" s="242">
        <f t="shared" ref="M251" si="480">SUM(M252:M255)</f>
        <v>0</v>
      </c>
      <c r="N251" s="79">
        <f t="shared" ref="N251:O251" si="481">SUM(N252:N255)</f>
        <v>0</v>
      </c>
      <c r="O251" s="90">
        <f t="shared" si="481"/>
        <v>0</v>
      </c>
      <c r="P251" s="299"/>
      <c r="Q251" s="306"/>
    </row>
    <row r="252" spans="1:17" x14ac:dyDescent="0.25">
      <c r="A252" s="30">
        <v>6322</v>
      </c>
      <c r="B252" s="43" t="s">
        <v>246</v>
      </c>
      <c r="C252" s="199">
        <f t="shared" si="456"/>
        <v>0</v>
      </c>
      <c r="D252" s="273"/>
      <c r="E252" s="45"/>
      <c r="F252" s="95">
        <f t="shared" ref="F252:F257" si="482">D252+E252</f>
        <v>0</v>
      </c>
      <c r="G252" s="239"/>
      <c r="H252" s="45"/>
      <c r="I252" s="91">
        <f t="shared" ref="I252:I257" si="483">G252+H252</f>
        <v>0</v>
      </c>
      <c r="J252" s="273"/>
      <c r="K252" s="45"/>
      <c r="L252" s="95">
        <f t="shared" ref="L252:L257" si="484">J252+K252</f>
        <v>0</v>
      </c>
      <c r="M252" s="239"/>
      <c r="N252" s="45"/>
      <c r="O252" s="91">
        <f t="shared" ref="O252:O257" si="485">M252+N252</f>
        <v>0</v>
      </c>
      <c r="P252" s="300"/>
      <c r="Q252" s="306"/>
    </row>
    <row r="253" spans="1:17" ht="24" x14ac:dyDescent="0.25">
      <c r="A253" s="30">
        <v>6323</v>
      </c>
      <c r="B253" s="43" t="s">
        <v>247</v>
      </c>
      <c r="C253" s="199">
        <f t="shared" si="456"/>
        <v>0</v>
      </c>
      <c r="D253" s="273"/>
      <c r="E253" s="45"/>
      <c r="F253" s="95">
        <f t="shared" si="482"/>
        <v>0</v>
      </c>
      <c r="G253" s="239"/>
      <c r="H253" s="45"/>
      <c r="I253" s="91">
        <f t="shared" si="483"/>
        <v>0</v>
      </c>
      <c r="J253" s="273"/>
      <c r="K253" s="45"/>
      <c r="L253" s="95">
        <f t="shared" si="484"/>
        <v>0</v>
      </c>
      <c r="M253" s="239"/>
      <c r="N253" s="45"/>
      <c r="O253" s="91">
        <f t="shared" si="485"/>
        <v>0</v>
      </c>
      <c r="P253" s="300"/>
      <c r="Q253" s="306"/>
    </row>
    <row r="254" spans="1:17" ht="24" x14ac:dyDescent="0.25">
      <c r="A254" s="30">
        <v>6324</v>
      </c>
      <c r="B254" s="43" t="s">
        <v>303</v>
      </c>
      <c r="C254" s="199">
        <f t="shared" si="456"/>
        <v>0</v>
      </c>
      <c r="D254" s="273"/>
      <c r="E254" s="45"/>
      <c r="F254" s="95">
        <f t="shared" si="482"/>
        <v>0</v>
      </c>
      <c r="G254" s="239"/>
      <c r="H254" s="45"/>
      <c r="I254" s="91">
        <f t="shared" si="483"/>
        <v>0</v>
      </c>
      <c r="J254" s="273"/>
      <c r="K254" s="45"/>
      <c r="L254" s="95">
        <f t="shared" si="484"/>
        <v>0</v>
      </c>
      <c r="M254" s="239"/>
      <c r="N254" s="45"/>
      <c r="O254" s="91">
        <f t="shared" si="485"/>
        <v>0</v>
      </c>
      <c r="P254" s="300"/>
      <c r="Q254" s="306"/>
    </row>
    <row r="255" spans="1:17" x14ac:dyDescent="0.25">
      <c r="A255" s="27">
        <v>6329</v>
      </c>
      <c r="B255" s="40" t="s">
        <v>304</v>
      </c>
      <c r="C255" s="198">
        <f t="shared" si="456"/>
        <v>0</v>
      </c>
      <c r="D255" s="272"/>
      <c r="E255" s="42"/>
      <c r="F255" s="185">
        <f t="shared" si="482"/>
        <v>0</v>
      </c>
      <c r="G255" s="229"/>
      <c r="H255" s="42"/>
      <c r="I255" s="90">
        <f t="shared" si="483"/>
        <v>0</v>
      </c>
      <c r="J255" s="272"/>
      <c r="K255" s="42"/>
      <c r="L255" s="185">
        <f t="shared" si="484"/>
        <v>0</v>
      </c>
      <c r="M255" s="229"/>
      <c r="N255" s="42"/>
      <c r="O255" s="90">
        <f t="shared" si="485"/>
        <v>0</v>
      </c>
      <c r="P255" s="299"/>
      <c r="Q255" s="306"/>
    </row>
    <row r="256" spans="1:17" ht="24" x14ac:dyDescent="0.25">
      <c r="A256" s="92">
        <v>6330</v>
      </c>
      <c r="B256" s="93" t="s">
        <v>248</v>
      </c>
      <c r="C256" s="210">
        <f t="shared" si="456"/>
        <v>0</v>
      </c>
      <c r="D256" s="274"/>
      <c r="E256" s="84"/>
      <c r="F256" s="343">
        <f t="shared" si="482"/>
        <v>0</v>
      </c>
      <c r="G256" s="244"/>
      <c r="H256" s="84"/>
      <c r="I256" s="158">
        <f t="shared" si="483"/>
        <v>0</v>
      </c>
      <c r="J256" s="274"/>
      <c r="K256" s="84"/>
      <c r="L256" s="343">
        <f t="shared" si="484"/>
        <v>0</v>
      </c>
      <c r="M256" s="244"/>
      <c r="N256" s="84"/>
      <c r="O256" s="158">
        <f t="shared" si="485"/>
        <v>0</v>
      </c>
      <c r="P256" s="303"/>
      <c r="Q256" s="306"/>
    </row>
    <row r="257" spans="1:17" x14ac:dyDescent="0.25">
      <c r="A257" s="75">
        <v>6360</v>
      </c>
      <c r="B257" s="43" t="s">
        <v>249</v>
      </c>
      <c r="C257" s="199">
        <f t="shared" si="456"/>
        <v>0</v>
      </c>
      <c r="D257" s="273"/>
      <c r="E257" s="45"/>
      <c r="F257" s="95">
        <f t="shared" si="482"/>
        <v>0</v>
      </c>
      <c r="G257" s="239"/>
      <c r="H257" s="45"/>
      <c r="I257" s="91">
        <f t="shared" si="483"/>
        <v>0</v>
      </c>
      <c r="J257" s="273"/>
      <c r="K257" s="45"/>
      <c r="L257" s="95">
        <f t="shared" si="484"/>
        <v>0</v>
      </c>
      <c r="M257" s="239"/>
      <c r="N257" s="45"/>
      <c r="O257" s="91">
        <f t="shared" si="485"/>
        <v>0</v>
      </c>
      <c r="P257" s="300"/>
      <c r="Q257" s="306"/>
    </row>
    <row r="258" spans="1:17" ht="36" x14ac:dyDescent="0.25">
      <c r="A258" s="35">
        <v>6400</v>
      </c>
      <c r="B258" s="72" t="s">
        <v>250</v>
      </c>
      <c r="C258" s="197">
        <f t="shared" si="456"/>
        <v>40990</v>
      </c>
      <c r="D258" s="132">
        <f t="shared" ref="D258:E258" si="486">SUM(D259,D263)</f>
        <v>27164</v>
      </c>
      <c r="E258" s="38">
        <f t="shared" si="486"/>
        <v>13826</v>
      </c>
      <c r="F258" s="184">
        <f>SUM(F259,F263)</f>
        <v>40990</v>
      </c>
      <c r="G258" s="237">
        <f t="shared" ref="G258:O258" si="487">SUM(G259,G263)</f>
        <v>0</v>
      </c>
      <c r="H258" s="38">
        <f t="shared" si="487"/>
        <v>0</v>
      </c>
      <c r="I258" s="125">
        <f t="shared" si="487"/>
        <v>0</v>
      </c>
      <c r="J258" s="132">
        <f t="shared" si="487"/>
        <v>0</v>
      </c>
      <c r="K258" s="38">
        <f t="shared" si="487"/>
        <v>0</v>
      </c>
      <c r="L258" s="184">
        <f t="shared" si="487"/>
        <v>0</v>
      </c>
      <c r="M258" s="237">
        <f t="shared" si="487"/>
        <v>0</v>
      </c>
      <c r="N258" s="38">
        <f t="shared" si="487"/>
        <v>0</v>
      </c>
      <c r="O258" s="125">
        <f t="shared" si="487"/>
        <v>0</v>
      </c>
      <c r="P258" s="326"/>
      <c r="Q258" s="306"/>
    </row>
    <row r="259" spans="1:17" ht="24.75" customHeight="1" x14ac:dyDescent="0.25">
      <c r="A259" s="78">
        <v>6410</v>
      </c>
      <c r="B259" s="40" t="s">
        <v>251</v>
      </c>
      <c r="C259" s="198">
        <f t="shared" si="456"/>
        <v>40990</v>
      </c>
      <c r="D259" s="133">
        <f t="shared" ref="D259:E259" si="488">SUM(D260:D262)</f>
        <v>27164</v>
      </c>
      <c r="E259" s="79">
        <f t="shared" si="488"/>
        <v>13826</v>
      </c>
      <c r="F259" s="185">
        <f>SUM(F260:F262)</f>
        <v>40990</v>
      </c>
      <c r="G259" s="242">
        <f t="shared" ref="G259" si="489">SUM(G260:G262)</f>
        <v>0</v>
      </c>
      <c r="H259" s="79">
        <f t="shared" ref="H259:I259" si="490">SUM(H260:H262)</f>
        <v>0</v>
      </c>
      <c r="I259" s="90">
        <f t="shared" si="490"/>
        <v>0</v>
      </c>
      <c r="J259" s="133">
        <f t="shared" ref="J259" si="491">SUM(J260:J262)</f>
        <v>0</v>
      </c>
      <c r="K259" s="79">
        <f t="shared" ref="K259:L259" si="492">SUM(K260:K262)</f>
        <v>0</v>
      </c>
      <c r="L259" s="185">
        <f t="shared" si="492"/>
        <v>0</v>
      </c>
      <c r="M259" s="242">
        <f t="shared" ref="M259" si="493">SUM(M260:M262)</f>
        <v>0</v>
      </c>
      <c r="N259" s="79">
        <f t="shared" ref="N259" si="494">SUM(N260:N262)</f>
        <v>0</v>
      </c>
      <c r="O259" s="157">
        <f t="shared" ref="O259" si="495">SUM(O260:O262)</f>
        <v>0</v>
      </c>
      <c r="P259" s="304"/>
      <c r="Q259" s="306"/>
    </row>
    <row r="260" spans="1:17" ht="11.25" customHeight="1" x14ac:dyDescent="0.25">
      <c r="A260" s="30">
        <v>6411</v>
      </c>
      <c r="B260" s="94" t="s">
        <v>252</v>
      </c>
      <c r="C260" s="199">
        <f t="shared" si="456"/>
        <v>0</v>
      </c>
      <c r="D260" s="273"/>
      <c r="E260" s="45"/>
      <c r="F260" s="95">
        <f t="shared" ref="F260:F262" si="496">D260+E260</f>
        <v>0</v>
      </c>
      <c r="G260" s="239"/>
      <c r="H260" s="45"/>
      <c r="I260" s="91">
        <f t="shared" ref="I260:I262" si="497">G260+H260</f>
        <v>0</v>
      </c>
      <c r="J260" s="273"/>
      <c r="K260" s="45"/>
      <c r="L260" s="95">
        <f t="shared" ref="L260:L262" si="498">J260+K260</f>
        <v>0</v>
      </c>
      <c r="M260" s="239"/>
      <c r="N260" s="45"/>
      <c r="O260" s="91">
        <f t="shared" ref="O260:O262" si="499">M260+N260</f>
        <v>0</v>
      </c>
      <c r="P260" s="300"/>
      <c r="Q260" s="306"/>
    </row>
    <row r="261" spans="1:17" ht="22.5" customHeight="1" x14ac:dyDescent="0.25">
      <c r="A261" s="30">
        <v>6412</v>
      </c>
      <c r="B261" s="43" t="s">
        <v>253</v>
      </c>
      <c r="C261" s="199">
        <f t="shared" si="456"/>
        <v>0</v>
      </c>
      <c r="D261" s="273"/>
      <c r="E261" s="45"/>
      <c r="F261" s="95">
        <f t="shared" si="496"/>
        <v>0</v>
      </c>
      <c r="G261" s="239"/>
      <c r="H261" s="45"/>
      <c r="I261" s="91">
        <f t="shared" si="497"/>
        <v>0</v>
      </c>
      <c r="J261" s="273"/>
      <c r="K261" s="45"/>
      <c r="L261" s="95">
        <f t="shared" si="498"/>
        <v>0</v>
      </c>
      <c r="M261" s="239"/>
      <c r="N261" s="45"/>
      <c r="O261" s="91">
        <f t="shared" si="499"/>
        <v>0</v>
      </c>
      <c r="P261" s="300"/>
      <c r="Q261" s="306"/>
    </row>
    <row r="262" spans="1:17" ht="123.75" customHeight="1" x14ac:dyDescent="0.2">
      <c r="A262" s="30">
        <v>6419</v>
      </c>
      <c r="B262" s="43" t="s">
        <v>254</v>
      </c>
      <c r="C262" s="199">
        <f t="shared" si="456"/>
        <v>40990</v>
      </c>
      <c r="D262" s="273">
        <v>27164</v>
      </c>
      <c r="E262" s="45">
        <f>5703+8123</f>
        <v>13826</v>
      </c>
      <c r="F262" s="95">
        <f t="shared" si="496"/>
        <v>40990</v>
      </c>
      <c r="G262" s="239"/>
      <c r="H262" s="45"/>
      <c r="I262" s="91">
        <f t="shared" si="497"/>
        <v>0</v>
      </c>
      <c r="J262" s="273"/>
      <c r="K262" s="45"/>
      <c r="L262" s="95">
        <f t="shared" si="498"/>
        <v>0</v>
      </c>
      <c r="M262" s="239"/>
      <c r="N262" s="45"/>
      <c r="O262" s="91">
        <f t="shared" si="499"/>
        <v>0</v>
      </c>
      <c r="P262" s="350" t="s">
        <v>328</v>
      </c>
      <c r="Q262" s="306"/>
    </row>
    <row r="263" spans="1:17" ht="17.25" customHeight="1" x14ac:dyDescent="0.25">
      <c r="A263" s="75">
        <v>6420</v>
      </c>
      <c r="B263" s="43" t="s">
        <v>255</v>
      </c>
      <c r="C263" s="199">
        <f t="shared" si="456"/>
        <v>0</v>
      </c>
      <c r="D263" s="134">
        <f t="shared" ref="D263:E263" si="500">SUM(D264:D267)</f>
        <v>0</v>
      </c>
      <c r="E263" s="76">
        <f t="shared" si="500"/>
        <v>0</v>
      </c>
      <c r="F263" s="95">
        <f>SUM(F264:F267)</f>
        <v>0</v>
      </c>
      <c r="G263" s="240">
        <f t="shared" ref="G263" si="501">SUM(G264:G267)</f>
        <v>0</v>
      </c>
      <c r="H263" s="76">
        <f t="shared" ref="H263:I263" si="502">SUM(H264:H267)</f>
        <v>0</v>
      </c>
      <c r="I263" s="91">
        <f t="shared" si="502"/>
        <v>0</v>
      </c>
      <c r="J263" s="134">
        <f t="shared" ref="J263" si="503">SUM(J264:J267)</f>
        <v>0</v>
      </c>
      <c r="K263" s="76">
        <f t="shared" ref="K263:L263" si="504">SUM(K264:K267)</f>
        <v>0</v>
      </c>
      <c r="L263" s="95">
        <f t="shared" si="504"/>
        <v>0</v>
      </c>
      <c r="M263" s="240">
        <f t="shared" ref="M263" si="505">SUM(M264:M267)</f>
        <v>0</v>
      </c>
      <c r="N263" s="76">
        <f t="shared" ref="N263" si="506">SUM(N264:N267)</f>
        <v>0</v>
      </c>
      <c r="O263" s="91">
        <f>SUM(O264:O267)</f>
        <v>0</v>
      </c>
      <c r="P263" s="300"/>
      <c r="Q263" s="306"/>
    </row>
    <row r="264" spans="1:17" x14ac:dyDescent="0.25">
      <c r="A264" s="30">
        <v>6421</v>
      </c>
      <c r="B264" s="43" t="s">
        <v>256</v>
      </c>
      <c r="C264" s="199">
        <f t="shared" si="456"/>
        <v>0</v>
      </c>
      <c r="D264" s="273"/>
      <c r="E264" s="45"/>
      <c r="F264" s="95">
        <f t="shared" ref="F264:F267" si="507">D264+E264</f>
        <v>0</v>
      </c>
      <c r="G264" s="239"/>
      <c r="H264" s="45"/>
      <c r="I264" s="91">
        <f t="shared" ref="I264:I267" si="508">G264+H264</f>
        <v>0</v>
      </c>
      <c r="J264" s="273"/>
      <c r="K264" s="45"/>
      <c r="L264" s="95">
        <f t="shared" ref="L264:L267" si="509">J264+K264</f>
        <v>0</v>
      </c>
      <c r="M264" s="239"/>
      <c r="N264" s="45"/>
      <c r="O264" s="91">
        <f t="shared" ref="O264:O267" si="510">M264+N264</f>
        <v>0</v>
      </c>
      <c r="P264" s="300"/>
      <c r="Q264" s="306"/>
    </row>
    <row r="265" spans="1:17" x14ac:dyDescent="0.25">
      <c r="A265" s="30">
        <v>6422</v>
      </c>
      <c r="B265" s="43" t="s">
        <v>257</v>
      </c>
      <c r="C265" s="199">
        <f t="shared" si="456"/>
        <v>0</v>
      </c>
      <c r="D265" s="273"/>
      <c r="E265" s="45"/>
      <c r="F265" s="95">
        <f t="shared" si="507"/>
        <v>0</v>
      </c>
      <c r="G265" s="239"/>
      <c r="H265" s="45"/>
      <c r="I265" s="91">
        <f t="shared" si="508"/>
        <v>0</v>
      </c>
      <c r="J265" s="273"/>
      <c r="K265" s="45"/>
      <c r="L265" s="95">
        <f t="shared" si="509"/>
        <v>0</v>
      </c>
      <c r="M265" s="239"/>
      <c r="N265" s="45"/>
      <c r="O265" s="91">
        <f t="shared" si="510"/>
        <v>0</v>
      </c>
      <c r="P265" s="300"/>
      <c r="Q265" s="306"/>
    </row>
    <row r="266" spans="1:17" ht="24" x14ac:dyDescent="0.25">
      <c r="A266" s="30">
        <v>6423</v>
      </c>
      <c r="B266" s="43" t="s">
        <v>258</v>
      </c>
      <c r="C266" s="199">
        <f t="shared" si="456"/>
        <v>0</v>
      </c>
      <c r="D266" s="273"/>
      <c r="E266" s="45"/>
      <c r="F266" s="95">
        <f t="shared" si="507"/>
        <v>0</v>
      </c>
      <c r="G266" s="239"/>
      <c r="H266" s="45"/>
      <c r="I266" s="91">
        <f t="shared" si="508"/>
        <v>0</v>
      </c>
      <c r="J266" s="273"/>
      <c r="K266" s="45"/>
      <c r="L266" s="95">
        <f t="shared" si="509"/>
        <v>0</v>
      </c>
      <c r="M266" s="239"/>
      <c r="N266" s="45"/>
      <c r="O266" s="91">
        <f t="shared" si="510"/>
        <v>0</v>
      </c>
      <c r="P266" s="300"/>
      <c r="Q266" s="306"/>
    </row>
    <row r="267" spans="1:17" ht="36" x14ac:dyDescent="0.25">
      <c r="A267" s="30">
        <v>6424</v>
      </c>
      <c r="B267" s="43" t="s">
        <v>259</v>
      </c>
      <c r="C267" s="199">
        <f t="shared" si="456"/>
        <v>0</v>
      </c>
      <c r="D267" s="273"/>
      <c r="E267" s="45"/>
      <c r="F267" s="95">
        <f t="shared" si="507"/>
        <v>0</v>
      </c>
      <c r="G267" s="239"/>
      <c r="H267" s="45"/>
      <c r="I267" s="91">
        <f t="shared" si="508"/>
        <v>0</v>
      </c>
      <c r="J267" s="273"/>
      <c r="K267" s="45"/>
      <c r="L267" s="95">
        <f t="shared" si="509"/>
        <v>0</v>
      </c>
      <c r="M267" s="239"/>
      <c r="N267" s="45"/>
      <c r="O267" s="91">
        <f t="shared" si="510"/>
        <v>0</v>
      </c>
      <c r="P267" s="300"/>
      <c r="Q267" s="306"/>
    </row>
    <row r="268" spans="1:17" ht="15" customHeight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511">SUM(D269,D279)</f>
        <v>0</v>
      </c>
      <c r="E268" s="98">
        <f t="shared" si="511"/>
        <v>0</v>
      </c>
      <c r="F268" s="275">
        <f>SUM(F269,F279)</f>
        <v>0</v>
      </c>
      <c r="G268" s="246">
        <f t="shared" ref="G268" si="512">SUM(G269,G279)</f>
        <v>0</v>
      </c>
      <c r="H268" s="98">
        <f t="shared" ref="H268:I268" si="513">SUM(H269,H279)</f>
        <v>0</v>
      </c>
      <c r="I268" s="285">
        <f t="shared" si="513"/>
        <v>0</v>
      </c>
      <c r="J268" s="141">
        <f t="shared" ref="J268" si="514">SUM(J269,J279)</f>
        <v>0</v>
      </c>
      <c r="K268" s="98">
        <f t="shared" ref="K268:L268" si="515">SUM(K269,K279)</f>
        <v>0</v>
      </c>
      <c r="L268" s="275">
        <f t="shared" si="515"/>
        <v>0</v>
      </c>
      <c r="M268" s="246">
        <f t="shared" ref="M268" si="516">SUM(M269,M279)</f>
        <v>0</v>
      </c>
      <c r="N268" s="98">
        <f t="shared" ref="N268" si="517">SUM(N269,N279)</f>
        <v>0</v>
      </c>
      <c r="O268" s="160">
        <f>SUM(O269,O279)</f>
        <v>0</v>
      </c>
      <c r="P268" s="328"/>
      <c r="Q268" s="306"/>
    </row>
    <row r="269" spans="1:17" ht="24" x14ac:dyDescent="0.25">
      <c r="A269" s="35">
        <v>7200</v>
      </c>
      <c r="B269" s="72" t="s">
        <v>261</v>
      </c>
      <c r="C269" s="197">
        <f t="shared" si="456"/>
        <v>0</v>
      </c>
      <c r="D269" s="132">
        <f t="shared" ref="D269:E269" si="518">SUM(D270,D271,D274,D275,D278)</f>
        <v>0</v>
      </c>
      <c r="E269" s="38">
        <f t="shared" si="518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x14ac:dyDescent="0.25">
      <c r="A270" s="78">
        <v>7210</v>
      </c>
      <c r="B270" s="40" t="s">
        <v>262</v>
      </c>
      <c r="C270" s="198">
        <f t="shared" si="456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x14ac:dyDescent="0.25">
      <c r="A271" s="75">
        <v>7220</v>
      </c>
      <c r="B271" s="43" t="s">
        <v>263</v>
      </c>
      <c r="C271" s="199">
        <f t="shared" si="456"/>
        <v>0</v>
      </c>
      <c r="D271" s="134">
        <f t="shared" ref="D271:E271" si="519">SUM(D272:D273)</f>
        <v>0</v>
      </c>
      <c r="E271" s="76">
        <f t="shared" si="519"/>
        <v>0</v>
      </c>
      <c r="F271" s="95">
        <f>SUM(F272:F273)</f>
        <v>0</v>
      </c>
      <c r="G271" s="240">
        <f t="shared" ref="G271" si="520">SUM(G272:G273)</f>
        <v>0</v>
      </c>
      <c r="H271" s="76">
        <f t="shared" ref="H271:I271" si="521">SUM(H272:H273)</f>
        <v>0</v>
      </c>
      <c r="I271" s="91">
        <f t="shared" si="521"/>
        <v>0</v>
      </c>
      <c r="J271" s="134">
        <f t="shared" ref="J271" si="522">SUM(J272:J273)</f>
        <v>0</v>
      </c>
      <c r="K271" s="76">
        <f t="shared" ref="K271:L271" si="523">SUM(K272:K273)</f>
        <v>0</v>
      </c>
      <c r="L271" s="95">
        <f t="shared" si="523"/>
        <v>0</v>
      </c>
      <c r="M271" s="240">
        <f t="shared" ref="M271" si="524">SUM(M272:M273)</f>
        <v>0</v>
      </c>
      <c r="N271" s="76">
        <f t="shared" ref="N271:O271" si="525">SUM(N272:N273)</f>
        <v>0</v>
      </c>
      <c r="O271" s="91">
        <f t="shared" si="525"/>
        <v>0</v>
      </c>
      <c r="P271" s="300"/>
      <c r="Q271" s="310"/>
    </row>
    <row r="272" spans="1:17" s="96" customFormat="1" ht="36" x14ac:dyDescent="0.25">
      <c r="A272" s="30">
        <v>7221</v>
      </c>
      <c r="B272" s="43" t="s">
        <v>264</v>
      </c>
      <c r="C272" s="199">
        <f t="shared" si="456"/>
        <v>0</v>
      </c>
      <c r="D272" s="273"/>
      <c r="E272" s="45"/>
      <c r="F272" s="95">
        <f t="shared" ref="F272:F274" si="526">D272+E272</f>
        <v>0</v>
      </c>
      <c r="G272" s="239"/>
      <c r="H272" s="45"/>
      <c r="I272" s="91">
        <f t="shared" ref="I272:I274" si="527">G272+H272</f>
        <v>0</v>
      </c>
      <c r="J272" s="273"/>
      <c r="K272" s="45"/>
      <c r="L272" s="95">
        <f t="shared" ref="L272:L274" si="528">J272+K272</f>
        <v>0</v>
      </c>
      <c r="M272" s="239"/>
      <c r="N272" s="45"/>
      <c r="O272" s="91">
        <f t="shared" ref="O272:O274" si="529">M272+N272</f>
        <v>0</v>
      </c>
      <c r="P272" s="300"/>
      <c r="Q272" s="310"/>
    </row>
    <row r="273" spans="1:17" s="96" customFormat="1" ht="36" x14ac:dyDescent="0.25">
      <c r="A273" s="30">
        <v>7222</v>
      </c>
      <c r="B273" s="43" t="s">
        <v>265</v>
      </c>
      <c r="C273" s="199">
        <f t="shared" si="456"/>
        <v>0</v>
      </c>
      <c r="D273" s="273"/>
      <c r="E273" s="45"/>
      <c r="F273" s="95">
        <f t="shared" si="526"/>
        <v>0</v>
      </c>
      <c r="G273" s="239"/>
      <c r="H273" s="45"/>
      <c r="I273" s="91">
        <f t="shared" si="527"/>
        <v>0</v>
      </c>
      <c r="J273" s="273"/>
      <c r="K273" s="45"/>
      <c r="L273" s="95">
        <f t="shared" si="528"/>
        <v>0</v>
      </c>
      <c r="M273" s="239"/>
      <c r="N273" s="45"/>
      <c r="O273" s="91">
        <f t="shared" si="529"/>
        <v>0</v>
      </c>
      <c r="P273" s="300"/>
      <c r="Q273" s="310"/>
    </row>
    <row r="274" spans="1:17" ht="24" x14ac:dyDescent="0.25">
      <c r="A274" s="75">
        <v>7230</v>
      </c>
      <c r="B274" s="43" t="s">
        <v>310</v>
      </c>
      <c r="C274" s="199">
        <f t="shared" si="456"/>
        <v>0</v>
      </c>
      <c r="D274" s="273"/>
      <c r="E274" s="45"/>
      <c r="F274" s="95">
        <f t="shared" si="526"/>
        <v>0</v>
      </c>
      <c r="G274" s="239"/>
      <c r="H274" s="45"/>
      <c r="I274" s="91">
        <f t="shared" si="527"/>
        <v>0</v>
      </c>
      <c r="J274" s="273"/>
      <c r="K274" s="45"/>
      <c r="L274" s="95">
        <f t="shared" si="528"/>
        <v>0</v>
      </c>
      <c r="M274" s="239"/>
      <c r="N274" s="45"/>
      <c r="O274" s="91">
        <f t="shared" si="529"/>
        <v>0</v>
      </c>
      <c r="P274" s="300"/>
      <c r="Q274" s="306"/>
    </row>
    <row r="275" spans="1:17" ht="24" x14ac:dyDescent="0.25">
      <c r="A275" s="75">
        <v>7240</v>
      </c>
      <c r="B275" s="43" t="s">
        <v>266</v>
      </c>
      <c r="C275" s="199">
        <f t="shared" si="456"/>
        <v>0</v>
      </c>
      <c r="D275" s="134">
        <f t="shared" ref="D275:E275" si="530">SUM(D276:D277)</f>
        <v>0</v>
      </c>
      <c r="E275" s="76">
        <f t="shared" si="530"/>
        <v>0</v>
      </c>
      <c r="F275" s="95">
        <f>SUM(F276:F277)</f>
        <v>0</v>
      </c>
      <c r="G275" s="240">
        <f t="shared" ref="G275" si="531">SUM(G276:G277)</f>
        <v>0</v>
      </c>
      <c r="H275" s="76">
        <f t="shared" ref="H275:I275" si="532">SUM(H276:H277)</f>
        <v>0</v>
      </c>
      <c r="I275" s="91">
        <f t="shared" si="532"/>
        <v>0</v>
      </c>
      <c r="J275" s="134">
        <f t="shared" ref="J275" si="533">SUM(J276:J277)</f>
        <v>0</v>
      </c>
      <c r="K275" s="76">
        <f t="shared" ref="K275:L275" si="534">SUM(K276:K277)</f>
        <v>0</v>
      </c>
      <c r="L275" s="95">
        <f t="shared" si="534"/>
        <v>0</v>
      </c>
      <c r="M275" s="240">
        <f t="shared" ref="M275" si="535">SUM(M276:M277)</f>
        <v>0</v>
      </c>
      <c r="N275" s="76">
        <f t="shared" ref="N275:O275" si="536">SUM(N276:N277)</f>
        <v>0</v>
      </c>
      <c r="O275" s="91">
        <f t="shared" si="536"/>
        <v>0</v>
      </c>
      <c r="P275" s="300"/>
      <c r="Q275" s="306"/>
    </row>
    <row r="276" spans="1:17" ht="48" x14ac:dyDescent="0.25">
      <c r="A276" s="30">
        <v>7245</v>
      </c>
      <c r="B276" s="43" t="s">
        <v>267</v>
      </c>
      <c r="C276" s="199">
        <f t="shared" si="456"/>
        <v>0</v>
      </c>
      <c r="D276" s="273"/>
      <c r="E276" s="45"/>
      <c r="F276" s="95">
        <f t="shared" ref="F276:F278" si="537">D276+E276</f>
        <v>0</v>
      </c>
      <c r="G276" s="239"/>
      <c r="H276" s="45"/>
      <c r="I276" s="91">
        <f t="shared" ref="I276:I278" si="538">G276+H276</f>
        <v>0</v>
      </c>
      <c r="J276" s="273"/>
      <c r="K276" s="45"/>
      <c r="L276" s="95">
        <f t="shared" ref="L276:L278" si="539">J276+K276</f>
        <v>0</v>
      </c>
      <c r="M276" s="239"/>
      <c r="N276" s="45"/>
      <c r="O276" s="91">
        <f t="shared" ref="O276:O278" si="540">M276+N276</f>
        <v>0</v>
      </c>
      <c r="P276" s="300"/>
      <c r="Q276" s="306"/>
    </row>
    <row r="277" spans="1:17" ht="12.75" customHeight="1" x14ac:dyDescent="0.25">
      <c r="A277" s="30">
        <v>7246</v>
      </c>
      <c r="B277" s="43" t="s">
        <v>268</v>
      </c>
      <c r="C277" s="199">
        <f t="shared" si="456"/>
        <v>0</v>
      </c>
      <c r="D277" s="273"/>
      <c r="E277" s="45"/>
      <c r="F277" s="95">
        <f t="shared" si="537"/>
        <v>0</v>
      </c>
      <c r="G277" s="239"/>
      <c r="H277" s="45"/>
      <c r="I277" s="91">
        <f t="shared" si="538"/>
        <v>0</v>
      </c>
      <c r="J277" s="273"/>
      <c r="K277" s="45"/>
      <c r="L277" s="95">
        <f t="shared" si="539"/>
        <v>0</v>
      </c>
      <c r="M277" s="239"/>
      <c r="N277" s="45"/>
      <c r="O277" s="91">
        <f t="shared" si="540"/>
        <v>0</v>
      </c>
      <c r="P277" s="300"/>
      <c r="Q277" s="306"/>
    </row>
    <row r="278" spans="1:17" ht="24" x14ac:dyDescent="0.25">
      <c r="A278" s="92">
        <v>7260</v>
      </c>
      <c r="B278" s="40" t="s">
        <v>269</v>
      </c>
      <c r="C278" s="198">
        <f t="shared" si="456"/>
        <v>0</v>
      </c>
      <c r="D278" s="272"/>
      <c r="E278" s="42"/>
      <c r="F278" s="185">
        <f t="shared" si="537"/>
        <v>0</v>
      </c>
      <c r="G278" s="229"/>
      <c r="H278" s="42"/>
      <c r="I278" s="90">
        <f t="shared" si="538"/>
        <v>0</v>
      </c>
      <c r="J278" s="272"/>
      <c r="K278" s="42"/>
      <c r="L278" s="185">
        <f t="shared" si="539"/>
        <v>0</v>
      </c>
      <c r="M278" s="229"/>
      <c r="N278" s="42"/>
      <c r="O278" s="90">
        <f t="shared" si="540"/>
        <v>0</v>
      </c>
      <c r="P278" s="299"/>
      <c r="Q278" s="306"/>
    </row>
    <row r="279" spans="1:17" x14ac:dyDescent="0.25">
      <c r="A279" s="55">
        <v>7700</v>
      </c>
      <c r="B279" s="108" t="s">
        <v>300</v>
      </c>
      <c r="C279" s="213">
        <f t="shared" si="456"/>
        <v>0</v>
      </c>
      <c r="D279" s="142">
        <f t="shared" ref="D279:O279" si="541">D280</f>
        <v>0</v>
      </c>
      <c r="E279" s="109">
        <f t="shared" si="541"/>
        <v>0</v>
      </c>
      <c r="F279" s="186">
        <f t="shared" si="541"/>
        <v>0</v>
      </c>
      <c r="G279" s="247">
        <f t="shared" si="541"/>
        <v>0</v>
      </c>
      <c r="H279" s="109">
        <f t="shared" si="541"/>
        <v>0</v>
      </c>
      <c r="I279" s="286">
        <f t="shared" si="541"/>
        <v>0</v>
      </c>
      <c r="J279" s="142">
        <f t="shared" si="541"/>
        <v>0</v>
      </c>
      <c r="K279" s="109">
        <f t="shared" si="541"/>
        <v>0</v>
      </c>
      <c r="L279" s="186">
        <f t="shared" si="541"/>
        <v>0</v>
      </c>
      <c r="M279" s="247">
        <f t="shared" si="541"/>
        <v>0</v>
      </c>
      <c r="N279" s="109">
        <f t="shared" si="541"/>
        <v>0</v>
      </c>
      <c r="O279" s="286">
        <f t="shared" si="541"/>
        <v>0</v>
      </c>
      <c r="P279" s="326"/>
      <c r="Q279" s="306"/>
    </row>
    <row r="280" spans="1:17" x14ac:dyDescent="0.25">
      <c r="A280" s="73">
        <v>7720</v>
      </c>
      <c r="B280" s="40" t="s">
        <v>301</v>
      </c>
      <c r="C280" s="200">
        <f t="shared" si="456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x14ac:dyDescent="0.25">
      <c r="A281" s="94"/>
      <c r="B281" s="43" t="s">
        <v>270</v>
      </c>
      <c r="C281" s="199">
        <f t="shared" si="456"/>
        <v>15378</v>
      </c>
      <c r="D281" s="134">
        <f t="shared" ref="D281:E281" si="542">SUM(D282:D283)</f>
        <v>1692</v>
      </c>
      <c r="E281" s="76">
        <f t="shared" si="542"/>
        <v>13686</v>
      </c>
      <c r="F281" s="95">
        <f>SUM(F282:F283)</f>
        <v>15378</v>
      </c>
      <c r="G281" s="240">
        <f t="shared" ref="G281" si="543">SUM(G282:G283)</f>
        <v>0</v>
      </c>
      <c r="H281" s="76">
        <f t="shared" ref="H281:I281" si="544">SUM(H282:H283)</f>
        <v>0</v>
      </c>
      <c r="I281" s="91">
        <f t="shared" si="544"/>
        <v>0</v>
      </c>
      <c r="J281" s="134">
        <f t="shared" ref="J281" si="545">SUM(J282:J283)</f>
        <v>0</v>
      </c>
      <c r="K281" s="76">
        <f t="shared" ref="K281:L281" si="546">SUM(K282:K283)</f>
        <v>0</v>
      </c>
      <c r="L281" s="95">
        <f t="shared" si="546"/>
        <v>0</v>
      </c>
      <c r="M281" s="240">
        <f t="shared" ref="M281" si="547">SUM(M282:M283)</f>
        <v>0</v>
      </c>
      <c r="N281" s="76">
        <f t="shared" ref="N281:O281" si="548">SUM(N282:N283)</f>
        <v>0</v>
      </c>
      <c r="O281" s="91">
        <f t="shared" si="548"/>
        <v>0</v>
      </c>
      <c r="P281" s="300"/>
      <c r="Q281" s="306"/>
    </row>
    <row r="282" spans="1:17" ht="18" customHeight="1" x14ac:dyDescent="0.25">
      <c r="A282" s="94" t="s">
        <v>271</v>
      </c>
      <c r="B282" s="30" t="s">
        <v>272</v>
      </c>
      <c r="C282" s="199">
        <f t="shared" si="456"/>
        <v>15378</v>
      </c>
      <c r="D282" s="273">
        <v>1692</v>
      </c>
      <c r="E282" s="45">
        <v>13686</v>
      </c>
      <c r="F282" s="95">
        <f>E282+D282</f>
        <v>15378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1.75" customHeight="1" x14ac:dyDescent="0.25">
      <c r="A283" s="94" t="s">
        <v>273</v>
      </c>
      <c r="B283" s="99" t="s">
        <v>274</v>
      </c>
      <c r="C283" s="198">
        <f t="shared" si="456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456"/>
        <v>97880</v>
      </c>
      <c r="D284" s="143">
        <f t="shared" ref="D284:O284" si="549">SUM(D281,D268,D229,D194,D186,D172,D74,D52)</f>
        <v>127928</v>
      </c>
      <c r="E284" s="114">
        <f t="shared" si="549"/>
        <v>-30048</v>
      </c>
      <c r="F284" s="115">
        <f t="shared" si="549"/>
        <v>97880</v>
      </c>
      <c r="G284" s="249">
        <f t="shared" si="549"/>
        <v>0</v>
      </c>
      <c r="H284" s="114">
        <f t="shared" si="549"/>
        <v>0</v>
      </c>
      <c r="I284" s="287">
        <f t="shared" si="549"/>
        <v>0</v>
      </c>
      <c r="J284" s="143">
        <f t="shared" si="549"/>
        <v>0</v>
      </c>
      <c r="K284" s="114">
        <f t="shared" si="549"/>
        <v>0</v>
      </c>
      <c r="L284" s="115">
        <f t="shared" si="549"/>
        <v>0</v>
      </c>
      <c r="M284" s="249">
        <f t="shared" si="549"/>
        <v>0</v>
      </c>
      <c r="N284" s="114">
        <f t="shared" si="549"/>
        <v>0</v>
      </c>
      <c r="O284" s="287">
        <f t="shared" si="549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456"/>
        <v>15378</v>
      </c>
      <c r="D285" s="144">
        <f>SUM(D24,D25,D41,D42)-D50</f>
        <v>1692</v>
      </c>
      <c r="E285" s="117">
        <f t="shared" ref="E285:F285" si="550">SUM(E24,E25,E41,E42)-E50</f>
        <v>13686</v>
      </c>
      <c r="F285" s="118">
        <f t="shared" si="550"/>
        <v>15378</v>
      </c>
      <c r="G285" s="250">
        <f>SUM(G24,G42)-G50</f>
        <v>0</v>
      </c>
      <c r="H285" s="117">
        <f t="shared" ref="H285:I285" si="551">SUM(H24,H42)-H50</f>
        <v>0</v>
      </c>
      <c r="I285" s="128">
        <f t="shared" si="551"/>
        <v>0</v>
      </c>
      <c r="J285" s="144">
        <f>SUM(J26,J42)-J50</f>
        <v>0</v>
      </c>
      <c r="K285" s="117">
        <f t="shared" ref="K285:L285" si="552">SUM(K26,K42)-K50</f>
        <v>0</v>
      </c>
      <c r="L285" s="118">
        <f t="shared" si="552"/>
        <v>0</v>
      </c>
      <c r="M285" s="250">
        <f>SUM(M44)-M50</f>
        <v>0</v>
      </c>
      <c r="N285" s="117">
        <f t="shared" ref="N285:O285" si="553">SUM(N44)-N50</f>
        <v>0</v>
      </c>
      <c r="O285" s="128">
        <f t="shared" si="553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456"/>
        <v>-15378</v>
      </c>
      <c r="D286" s="145">
        <f>SUM(D287,D288)-D295+D296</f>
        <v>-1692</v>
      </c>
      <c r="E286" s="103">
        <f t="shared" ref="E286:O286" si="554">SUM(E287,E288)-E295+E296</f>
        <v>-13686</v>
      </c>
      <c r="F286" s="112">
        <f t="shared" si="554"/>
        <v>-15378</v>
      </c>
      <c r="G286" s="251">
        <f t="shared" si="554"/>
        <v>0</v>
      </c>
      <c r="H286" s="103">
        <f t="shared" si="554"/>
        <v>0</v>
      </c>
      <c r="I286" s="116">
        <f t="shared" si="554"/>
        <v>0</v>
      </c>
      <c r="J286" s="145">
        <f t="shared" si="554"/>
        <v>0</v>
      </c>
      <c r="K286" s="103">
        <f t="shared" si="554"/>
        <v>0</v>
      </c>
      <c r="L286" s="112">
        <f t="shared" si="554"/>
        <v>0</v>
      </c>
      <c r="M286" s="251">
        <f t="shared" si="554"/>
        <v>0</v>
      </c>
      <c r="N286" s="103">
        <f t="shared" si="554"/>
        <v>0</v>
      </c>
      <c r="O286" s="116">
        <f t="shared" si="554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456"/>
        <v>-15378</v>
      </c>
      <c r="D287" s="136">
        <f t="shared" ref="D287:O287" si="555">D21-D281</f>
        <v>-1692</v>
      </c>
      <c r="E287" s="64">
        <f t="shared" si="555"/>
        <v>-13686</v>
      </c>
      <c r="F287" s="178">
        <f t="shared" si="555"/>
        <v>-15378</v>
      </c>
      <c r="G287" s="233">
        <f t="shared" si="555"/>
        <v>0</v>
      </c>
      <c r="H287" s="64">
        <f t="shared" si="555"/>
        <v>0</v>
      </c>
      <c r="I287" s="120">
        <f t="shared" si="555"/>
        <v>0</v>
      </c>
      <c r="J287" s="136">
        <f t="shared" si="555"/>
        <v>0</v>
      </c>
      <c r="K287" s="64">
        <f t="shared" si="555"/>
        <v>0</v>
      </c>
      <c r="L287" s="178">
        <f t="shared" si="555"/>
        <v>0</v>
      </c>
      <c r="M287" s="233">
        <f t="shared" si="555"/>
        <v>0</v>
      </c>
      <c r="N287" s="64">
        <f t="shared" si="555"/>
        <v>0</v>
      </c>
      <c r="O287" s="120">
        <f t="shared" si="555"/>
        <v>0</v>
      </c>
      <c r="P287" s="321"/>
      <c r="Q287" s="191"/>
    </row>
    <row r="288" spans="1:17" s="19" customFormat="1" ht="12.75" thickTop="1" x14ac:dyDescent="0.25">
      <c r="A288" s="119" t="s">
        <v>280</v>
      </c>
      <c r="B288" s="119" t="s">
        <v>281</v>
      </c>
      <c r="C288" s="216">
        <f t="shared" si="456"/>
        <v>0</v>
      </c>
      <c r="D288" s="145">
        <f t="shared" ref="D288:O288" si="556">SUM(D289,D291,D293)-SUM(D290,D292,D294)</f>
        <v>0</v>
      </c>
      <c r="E288" s="103">
        <f t="shared" si="556"/>
        <v>0</v>
      </c>
      <c r="F288" s="112">
        <f t="shared" si="556"/>
        <v>0</v>
      </c>
      <c r="G288" s="251">
        <f t="shared" si="556"/>
        <v>0</v>
      </c>
      <c r="H288" s="103">
        <f t="shared" si="556"/>
        <v>0</v>
      </c>
      <c r="I288" s="116">
        <f t="shared" si="556"/>
        <v>0</v>
      </c>
      <c r="J288" s="145">
        <f t="shared" si="556"/>
        <v>0</v>
      </c>
      <c r="K288" s="103">
        <f t="shared" si="556"/>
        <v>0</v>
      </c>
      <c r="L288" s="112">
        <f t="shared" si="556"/>
        <v>0</v>
      </c>
      <c r="M288" s="251">
        <f t="shared" si="556"/>
        <v>0</v>
      </c>
      <c r="N288" s="103">
        <f t="shared" si="556"/>
        <v>0</v>
      </c>
      <c r="O288" s="116">
        <f t="shared" si="556"/>
        <v>0</v>
      </c>
      <c r="P288" s="330"/>
      <c r="Q288" s="191"/>
    </row>
    <row r="289" spans="1:17" x14ac:dyDescent="0.25">
      <c r="A289" s="100" t="s">
        <v>282</v>
      </c>
      <c r="B289" s="60" t="s">
        <v>283</v>
      </c>
      <c r="C289" s="200">
        <f t="shared" si="456"/>
        <v>0</v>
      </c>
      <c r="D289" s="265"/>
      <c r="E289" s="49"/>
      <c r="F289" s="344">
        <f t="shared" ref="F289:F296" si="557">E289+D289</f>
        <v>0</v>
      </c>
      <c r="G289" s="248"/>
      <c r="H289" s="49"/>
      <c r="I289" s="157">
        <f t="shared" ref="I289:I296" si="558">H289+G289</f>
        <v>0</v>
      </c>
      <c r="J289" s="265"/>
      <c r="K289" s="49"/>
      <c r="L289" s="344">
        <f t="shared" ref="L289:L296" si="559">K289+J289</f>
        <v>0</v>
      </c>
      <c r="M289" s="248"/>
      <c r="N289" s="49"/>
      <c r="O289" s="157">
        <f t="shared" ref="O289:O296" si="560">N289+M289</f>
        <v>0</v>
      </c>
      <c r="P289" s="304"/>
      <c r="Q289" s="306"/>
    </row>
    <row r="290" spans="1:17" ht="24" x14ac:dyDescent="0.25">
      <c r="A290" s="94" t="s">
        <v>284</v>
      </c>
      <c r="B290" s="29" t="s">
        <v>285</v>
      </c>
      <c r="C290" s="199">
        <f t="shared" si="456"/>
        <v>0</v>
      </c>
      <c r="D290" s="273"/>
      <c r="E290" s="45"/>
      <c r="F290" s="95">
        <f t="shared" si="557"/>
        <v>0</v>
      </c>
      <c r="G290" s="239"/>
      <c r="H290" s="45"/>
      <c r="I290" s="91">
        <f t="shared" si="558"/>
        <v>0</v>
      </c>
      <c r="J290" s="273"/>
      <c r="K290" s="45"/>
      <c r="L290" s="95">
        <f t="shared" si="559"/>
        <v>0</v>
      </c>
      <c r="M290" s="239"/>
      <c r="N290" s="45"/>
      <c r="O290" s="91">
        <f t="shared" si="560"/>
        <v>0</v>
      </c>
      <c r="P290" s="300"/>
      <c r="Q290" s="306"/>
    </row>
    <row r="291" spans="1:17" x14ac:dyDescent="0.25">
      <c r="A291" s="94" t="s">
        <v>286</v>
      </c>
      <c r="B291" s="29" t="s">
        <v>287</v>
      </c>
      <c r="C291" s="199">
        <f t="shared" si="456"/>
        <v>0</v>
      </c>
      <c r="D291" s="273"/>
      <c r="E291" s="45"/>
      <c r="F291" s="95">
        <f t="shared" si="557"/>
        <v>0</v>
      </c>
      <c r="G291" s="239"/>
      <c r="H291" s="45"/>
      <c r="I291" s="91">
        <f t="shared" si="558"/>
        <v>0</v>
      </c>
      <c r="J291" s="273"/>
      <c r="K291" s="45"/>
      <c r="L291" s="95">
        <f t="shared" si="559"/>
        <v>0</v>
      </c>
      <c r="M291" s="239"/>
      <c r="N291" s="45"/>
      <c r="O291" s="91">
        <f t="shared" si="560"/>
        <v>0</v>
      </c>
      <c r="P291" s="300"/>
      <c r="Q291" s="306"/>
    </row>
    <row r="292" spans="1:17" ht="24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557"/>
        <v>0</v>
      </c>
      <c r="G292" s="239"/>
      <c r="H292" s="45"/>
      <c r="I292" s="91">
        <f t="shared" si="558"/>
        <v>0</v>
      </c>
      <c r="J292" s="273"/>
      <c r="K292" s="45"/>
      <c r="L292" s="95">
        <f t="shared" si="559"/>
        <v>0</v>
      </c>
      <c r="M292" s="239"/>
      <c r="N292" s="45"/>
      <c r="O292" s="91">
        <f t="shared" si="560"/>
        <v>0</v>
      </c>
      <c r="P292" s="300"/>
      <c r="Q292" s="306"/>
    </row>
    <row r="293" spans="1:17" x14ac:dyDescent="0.25">
      <c r="A293" s="94" t="s">
        <v>290</v>
      </c>
      <c r="B293" s="29" t="s">
        <v>291</v>
      </c>
      <c r="C293" s="199">
        <f t="shared" si="456"/>
        <v>0</v>
      </c>
      <c r="D293" s="273"/>
      <c r="E293" s="45"/>
      <c r="F293" s="95">
        <f t="shared" si="557"/>
        <v>0</v>
      </c>
      <c r="G293" s="239"/>
      <c r="H293" s="45"/>
      <c r="I293" s="91">
        <f t="shared" si="558"/>
        <v>0</v>
      </c>
      <c r="J293" s="273"/>
      <c r="K293" s="45"/>
      <c r="L293" s="95">
        <f t="shared" si="559"/>
        <v>0</v>
      </c>
      <c r="M293" s="239"/>
      <c r="N293" s="45"/>
      <c r="O293" s="91">
        <f t="shared" si="560"/>
        <v>0</v>
      </c>
      <c r="P293" s="300"/>
      <c r="Q293" s="306"/>
    </row>
    <row r="294" spans="1:17" ht="24.75" thickBot="1" x14ac:dyDescent="0.3">
      <c r="A294" s="101" t="s">
        <v>292</v>
      </c>
      <c r="B294" s="102" t="s">
        <v>293</v>
      </c>
      <c r="C294" s="210">
        <f t="shared" si="456"/>
        <v>0</v>
      </c>
      <c r="D294" s="274"/>
      <c r="E294" s="84"/>
      <c r="F294" s="343">
        <f t="shared" si="557"/>
        <v>0</v>
      </c>
      <c r="G294" s="244"/>
      <c r="H294" s="84"/>
      <c r="I294" s="158">
        <f t="shared" si="558"/>
        <v>0</v>
      </c>
      <c r="J294" s="274"/>
      <c r="K294" s="84"/>
      <c r="L294" s="343">
        <f t="shared" si="559"/>
        <v>0</v>
      </c>
      <c r="M294" s="244"/>
      <c r="N294" s="84"/>
      <c r="O294" s="158">
        <f t="shared" si="560"/>
        <v>0</v>
      </c>
      <c r="P294" s="303"/>
      <c r="Q294" s="306"/>
    </row>
    <row r="295" spans="1:17" s="19" customFormat="1" ht="13.5" thickTop="1" thickBot="1" x14ac:dyDescent="0.3">
      <c r="A295" s="121" t="s">
        <v>294</v>
      </c>
      <c r="B295" s="121" t="s">
        <v>295</v>
      </c>
      <c r="C295" s="215">
        <f t="shared" si="456"/>
        <v>0</v>
      </c>
      <c r="D295" s="276"/>
      <c r="E295" s="122"/>
      <c r="F295" s="118">
        <f t="shared" si="557"/>
        <v>0</v>
      </c>
      <c r="G295" s="252"/>
      <c r="H295" s="122"/>
      <c r="I295" s="128">
        <f t="shared" si="558"/>
        <v>0</v>
      </c>
      <c r="J295" s="276"/>
      <c r="K295" s="122"/>
      <c r="L295" s="118">
        <f t="shared" si="559"/>
        <v>0</v>
      </c>
      <c r="M295" s="252"/>
      <c r="N295" s="122"/>
      <c r="O295" s="128">
        <f t="shared" si="560"/>
        <v>0</v>
      </c>
      <c r="P295" s="305"/>
      <c r="Q295" s="191"/>
    </row>
    <row r="296" spans="1:17" s="19" customFormat="1" ht="48.75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557"/>
        <v>0</v>
      </c>
      <c r="G296" s="243"/>
      <c r="H296" s="80"/>
      <c r="I296" s="125">
        <f t="shared" si="558"/>
        <v>0</v>
      </c>
      <c r="J296" s="257"/>
      <c r="K296" s="80"/>
      <c r="L296" s="184">
        <f t="shared" si="559"/>
        <v>0</v>
      </c>
      <c r="M296" s="243"/>
      <c r="N296" s="80"/>
      <c r="O296" s="125">
        <f t="shared" si="560"/>
        <v>0</v>
      </c>
      <c r="P296" s="302"/>
      <c r="Q296" s="191"/>
    </row>
    <row r="297" spans="1:17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g7ijAVr5dH2q7m2D/1ppHQoq4EnqIiyqinbzxqg4f+uCzE6CoRo3UWPyAX57sTs66lOjM6Eq+3JJcmX+fkLAlg==" saltValue="Bw5ejEmRvPUVmIYxXlFLzA==" spinCount="100000" sheet="1" objects="1" scenarios="1" formatCells="0" formatColumns="0" formatRows="0"/>
  <autoFilter ref="A18:P296"/>
  <mergeCells count="32">
    <mergeCell ref="A286:B286"/>
    <mergeCell ref="C16:C17"/>
    <mergeCell ref="F16:F17"/>
    <mergeCell ref="I16:I17"/>
    <mergeCell ref="L16:L17"/>
    <mergeCell ref="A1:O1"/>
    <mergeCell ref="A285:B285"/>
    <mergeCell ref="A15:A17"/>
    <mergeCell ref="B15:B17"/>
    <mergeCell ref="C15:O15"/>
    <mergeCell ref="D16:D17"/>
    <mergeCell ref="E16:E17"/>
    <mergeCell ref="G16:G17"/>
    <mergeCell ref="C3:P3"/>
    <mergeCell ref="C4:P4"/>
    <mergeCell ref="C5:P5"/>
    <mergeCell ref="O16:O17"/>
    <mergeCell ref="P16:P17"/>
    <mergeCell ref="H16:H17"/>
    <mergeCell ref="J16:J17"/>
    <mergeCell ref="K16:K17"/>
    <mergeCell ref="M16:M17"/>
    <mergeCell ref="N16:N17"/>
    <mergeCell ref="C11:P11"/>
    <mergeCell ref="C12:P12"/>
    <mergeCell ref="C13:P13"/>
    <mergeCell ref="C10:P10"/>
    <mergeCell ref="A2:P2"/>
    <mergeCell ref="C6:P6"/>
    <mergeCell ref="C7:P7"/>
    <mergeCell ref="C8:P8"/>
    <mergeCell ref="C9:P9"/>
  </mergeCells>
  <printOptions gridLines="1"/>
  <pageMargins left="0.39370078740157483" right="0.39370078740157483" top="0.39370078740157483" bottom="0.39370078740157483" header="0.23622047244094491" footer="0.19685039370078741"/>
  <pageSetup paperSize="9" scale="53" orientation="portrait" horizontalDpi="4294967294" verticalDpi="4294967294" r:id="rId1"/>
  <headerFooter>
    <oddHeader xml:space="preserve">&amp;C                               </oddHeader>
    <oddFooter>&amp;R&amp;"Times New Roman,Regular"&amp;10&amp;P 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7" sqref="U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8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0.28515625" style="1" customWidth="1" collapsed="1"/>
    <col min="18" max="16384" width="9.140625" style="1"/>
  </cols>
  <sheetData>
    <row r="1" spans="1:17" x14ac:dyDescent="0.25">
      <c r="A1" s="870" t="s">
        <v>358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359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350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351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 t="s">
        <v>360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2315815</v>
      </c>
      <c r="D20" s="130">
        <f>SUM(D21,D24,D25,D41,D42)</f>
        <v>2157925</v>
      </c>
      <c r="E20" s="22">
        <f>SUM(E21,E24,E25,E41,E42)</f>
        <v>0</v>
      </c>
      <c r="F20" s="170">
        <f>SUM(F21,F24,F25,F41,F42)</f>
        <v>2157925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157890</v>
      </c>
      <c r="K20" s="22">
        <f t="shared" ref="K20:L20" si="1">SUM(K21,K26,K42)</f>
        <v>0</v>
      </c>
      <c r="L20" s="170">
        <f t="shared" si="1"/>
        <v>157890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344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>SUM(J22:J23)</f>
        <v>344</v>
      </c>
      <c r="K21" s="25">
        <f t="shared" si="5"/>
        <v>0</v>
      </c>
      <c r="L21" s="171">
        <f t="shared" si="5"/>
        <v>344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x14ac:dyDescent="0.25">
      <c r="A22" s="26"/>
      <c r="B22" s="27" t="s">
        <v>22</v>
      </c>
      <c r="C22" s="194">
        <f>SUM(F22,I22,L22,O22)</f>
        <v>344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>
        <v>344</v>
      </c>
      <c r="K22" s="28"/>
      <c r="L22" s="339">
        <f>J22+K22</f>
        <v>344</v>
      </c>
      <c r="M22" s="221"/>
      <c r="N22" s="28"/>
      <c r="O22" s="345">
        <f t="shared" ref="O22" si="6">M22+N22</f>
        <v>0</v>
      </c>
      <c r="P22" s="297"/>
      <c r="Q22" s="306"/>
    </row>
    <row r="23" spans="1:17" hidden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2157925</v>
      </c>
      <c r="D24" s="256">
        <f>D50</f>
        <v>2157925</v>
      </c>
      <c r="E24" s="33"/>
      <c r="F24" s="341">
        <f t="shared" si="8"/>
        <v>2157925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156441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>SUM(J27,J31,J33,J36)</f>
        <v>156441</v>
      </c>
      <c r="K26" s="38">
        <f t="shared" ref="K26" si="10">SUM(K27,K31,K33,K36)</f>
        <v>0</v>
      </c>
      <c r="L26" s="184">
        <f>SUM(L27,L31,L33,L36)</f>
        <v>156441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>SUM(J28:J30)</f>
        <v>0</v>
      </c>
      <c r="K27" s="38">
        <f t="shared" ref="K27" si="12">SUM(K28:K30)</f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x14ac:dyDescent="0.25">
      <c r="A31" s="39">
        <v>21370</v>
      </c>
      <c r="B31" s="35" t="s">
        <v>32</v>
      </c>
      <c r="C31" s="197">
        <f t="shared" si="11"/>
        <v>72685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>SUM(J32)</f>
        <v>72685</v>
      </c>
      <c r="K31" s="38">
        <f t="shared" ref="K31" si="14">SUM(K32)</f>
        <v>0</v>
      </c>
      <c r="L31" s="184">
        <f>SUM(L32)</f>
        <v>72685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x14ac:dyDescent="0.25">
      <c r="A32" s="46">
        <v>21379</v>
      </c>
      <c r="B32" s="47" t="s">
        <v>33</v>
      </c>
      <c r="C32" s="200">
        <f t="shared" si="11"/>
        <v>72685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493">
        <v>72685</v>
      </c>
      <c r="K32" s="336"/>
      <c r="L32" s="344">
        <f>J32+K32</f>
        <v>72685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idden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>SUM(J34:J35)</f>
        <v>0</v>
      </c>
      <c r="K33" s="38">
        <f t="shared" ref="K33" si="15">SUM(K34:K35)</f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idden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83756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>SUM(J37:J40)</f>
        <v>83756</v>
      </c>
      <c r="K36" s="38">
        <f t="shared" ref="K36" si="17">SUM(K37:K40)</f>
        <v>0</v>
      </c>
      <c r="L36" s="184">
        <f>SUM(L37:L40)</f>
        <v>83756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x14ac:dyDescent="0.25">
      <c r="A40" s="30">
        <v>21399</v>
      </c>
      <c r="B40" s="43" t="s">
        <v>41</v>
      </c>
      <c r="C40" s="199">
        <f t="shared" si="11"/>
        <v>83756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255">
        <v>83756</v>
      </c>
      <c r="K40" s="334"/>
      <c r="L40" s="95">
        <f t="shared" si="18"/>
        <v>83756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x14ac:dyDescent="0.25">
      <c r="A42" s="50">
        <v>21490</v>
      </c>
      <c r="B42" s="51" t="s">
        <v>43</v>
      </c>
      <c r="C42" s="201">
        <f>SUM(F42,I42,L42)</f>
        <v>1105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>J43</f>
        <v>1105</v>
      </c>
      <c r="K42" s="52">
        <f t="shared" si="20"/>
        <v>0</v>
      </c>
      <c r="L42" s="264">
        <f>L43</f>
        <v>1105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x14ac:dyDescent="0.25">
      <c r="A43" s="30">
        <v>21499</v>
      </c>
      <c r="B43" s="43" t="s">
        <v>44</v>
      </c>
      <c r="C43" s="202">
        <f>SUM(F43,I43,L43)</f>
        <v>1105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>
        <v>1105</v>
      </c>
      <c r="K43" s="42"/>
      <c r="L43" s="185">
        <f>J43+K43</f>
        <v>1105</v>
      </c>
      <c r="M43" s="292" t="s">
        <v>25</v>
      </c>
      <c r="N43" s="152" t="s">
        <v>25</v>
      </c>
      <c r="O43" s="152" t="s">
        <v>25</v>
      </c>
      <c r="P43" s="494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2315815</v>
      </c>
      <c r="D49" s="136">
        <f>SUM(D50,D281)</f>
        <v>2157925</v>
      </c>
      <c r="E49" s="64">
        <f t="shared" ref="E49" si="25">SUM(E50,E281)</f>
        <v>0</v>
      </c>
      <c r="F49" s="178">
        <f>SUM(F50,F281)</f>
        <v>2157925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>SUM(J50,J281)</f>
        <v>157890</v>
      </c>
      <c r="K49" s="64">
        <f t="shared" si="26"/>
        <v>0</v>
      </c>
      <c r="L49" s="178">
        <f t="shared" si="26"/>
        <v>157890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2315815</v>
      </c>
      <c r="D50" s="137">
        <f>SUM(D51,D193)</f>
        <v>2157925</v>
      </c>
      <c r="E50" s="67">
        <f t="shared" ref="E50" si="27">SUM(E51,E193)</f>
        <v>0</v>
      </c>
      <c r="F50" s="179">
        <f>SUM(F51,F193)</f>
        <v>2157925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>SUM(J51,J193)</f>
        <v>157890</v>
      </c>
      <c r="K50" s="67">
        <f t="shared" si="28"/>
        <v>0</v>
      </c>
      <c r="L50" s="179">
        <f t="shared" si="28"/>
        <v>157890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2295010</v>
      </c>
      <c r="D51" s="138">
        <f>SUM(D52,D74,D172,D186)</f>
        <v>2141715</v>
      </c>
      <c r="E51" s="69">
        <f t="shared" ref="E51" si="29">SUM(E52,E74,E172,E186)</f>
        <v>-600</v>
      </c>
      <c r="F51" s="180">
        <f>SUM(F52,F74,F172,F186)</f>
        <v>2141115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>SUM(J52,J74,J172,J186)</f>
        <v>153895</v>
      </c>
      <c r="K51" s="69">
        <f t="shared" si="30"/>
        <v>0</v>
      </c>
      <c r="L51" s="180">
        <f t="shared" si="30"/>
        <v>153895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1888727</v>
      </c>
      <c r="D52" s="139">
        <f>SUM(D53,D66)</f>
        <v>1888727</v>
      </c>
      <c r="E52" s="71">
        <f t="shared" ref="E52" si="31">SUM(E53,E66)</f>
        <v>0</v>
      </c>
      <c r="F52" s="181">
        <f>SUM(F53,F66)</f>
        <v>1888727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>SUM(J53,J66)</f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1442701</v>
      </c>
      <c r="D53" s="132">
        <f>SUM(D54,D57,D65)</f>
        <v>1442701</v>
      </c>
      <c r="E53" s="38">
        <f t="shared" ref="E53" si="33">SUM(E54,E57,E65)</f>
        <v>0</v>
      </c>
      <c r="F53" s="184">
        <f>SUM(F54,F57,F65)</f>
        <v>1442701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>SUM(J54,J57,J65)</f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1157528</v>
      </c>
      <c r="D54" s="86">
        <f>SUM(D55:D56)</f>
        <v>1157528</v>
      </c>
      <c r="E54" s="74">
        <f>SUM(E55:E56)</f>
        <v>0</v>
      </c>
      <c r="F54" s="183">
        <f>SUM(F55:F56)</f>
        <v>1157528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>SUM(J55:J56)</f>
        <v>0</v>
      </c>
      <c r="K54" s="74">
        <f t="shared" ref="K54" si="36">SUM(K55:K56)</f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>
        <v>0</v>
      </c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1157528</v>
      </c>
      <c r="D56" s="273">
        <v>1157528</v>
      </c>
      <c r="E56" s="45"/>
      <c r="F56" s="95">
        <f>D56+E56</f>
        <v>1157528</v>
      </c>
      <c r="G56" s="239"/>
      <c r="H56" s="45"/>
      <c r="I56" s="91">
        <f>G56+H56</f>
        <v>0</v>
      </c>
      <c r="J56" s="273">
        <v>0</v>
      </c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207653</v>
      </c>
      <c r="D57" s="134">
        <f>SUM(D58:D64)</f>
        <v>207653</v>
      </c>
      <c r="E57" s="76">
        <f t="shared" ref="E57" si="38">SUM(E58:E64)</f>
        <v>0</v>
      </c>
      <c r="F57" s="95">
        <f>SUM(F58:F64)</f>
        <v>207653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>SUM(J58:J64)</f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4827</v>
      </c>
      <c r="D58" s="273">
        <v>4827</v>
      </c>
      <c r="E58" s="45"/>
      <c r="F58" s="95">
        <f t="shared" ref="F58:F65" si="40">D58+E58</f>
        <v>4827</v>
      </c>
      <c r="G58" s="239"/>
      <c r="H58" s="45"/>
      <c r="I58" s="91">
        <f t="shared" ref="I58:I65" si="41">G58+H58</f>
        <v>0</v>
      </c>
      <c r="J58" s="273">
        <v>0</v>
      </c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26007</v>
      </c>
      <c r="D59" s="273">
        <v>26007</v>
      </c>
      <c r="E59" s="45"/>
      <c r="F59" s="95">
        <f t="shared" si="40"/>
        <v>26007</v>
      </c>
      <c r="G59" s="239"/>
      <c r="H59" s="45"/>
      <c r="I59" s="91">
        <f t="shared" si="41"/>
        <v>0</v>
      </c>
      <c r="J59" s="273">
        <v>0</v>
      </c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>
        <v>0</v>
      </c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customHeight="1" x14ac:dyDescent="0.25">
      <c r="A61" s="30">
        <v>1146</v>
      </c>
      <c r="B61" s="43" t="s">
        <v>61</v>
      </c>
      <c r="C61" s="199">
        <f t="shared" si="24"/>
        <v>53065</v>
      </c>
      <c r="D61" s="273">
        <v>53065</v>
      </c>
      <c r="E61" s="45"/>
      <c r="F61" s="95">
        <f t="shared" si="40"/>
        <v>53065</v>
      </c>
      <c r="G61" s="239"/>
      <c r="H61" s="45"/>
      <c r="I61" s="91">
        <f t="shared" si="41"/>
        <v>0</v>
      </c>
      <c r="J61" s="273">
        <v>0</v>
      </c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54763</v>
      </c>
      <c r="D62" s="273">
        <v>54763</v>
      </c>
      <c r="E62" s="45"/>
      <c r="F62" s="95">
        <f t="shared" si="40"/>
        <v>54763</v>
      </c>
      <c r="G62" s="239"/>
      <c r="H62" s="45"/>
      <c r="I62" s="91">
        <f t="shared" si="41"/>
        <v>0</v>
      </c>
      <c r="J62" s="273">
        <v>0</v>
      </c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68991</v>
      </c>
      <c r="D63" s="273">
        <v>68991</v>
      </c>
      <c r="E63" s="45"/>
      <c r="F63" s="95">
        <f t="shared" si="40"/>
        <v>68991</v>
      </c>
      <c r="G63" s="239"/>
      <c r="H63" s="45"/>
      <c r="I63" s="91">
        <f t="shared" si="41"/>
        <v>0</v>
      </c>
      <c r="J63" s="273">
        <v>0</v>
      </c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>
        <v>0</v>
      </c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77520</v>
      </c>
      <c r="D65" s="270">
        <v>77520</v>
      </c>
      <c r="E65" s="77"/>
      <c r="F65" s="183">
        <f t="shared" si="40"/>
        <v>77520</v>
      </c>
      <c r="G65" s="241"/>
      <c r="H65" s="77"/>
      <c r="I65" s="156">
        <f t="shared" si="41"/>
        <v>0</v>
      </c>
      <c r="J65" s="270">
        <v>0</v>
      </c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446026</v>
      </c>
      <c r="D66" s="132">
        <f>SUM(D67:D68)</f>
        <v>446026</v>
      </c>
      <c r="E66" s="38">
        <f t="shared" ref="E66" si="44">SUM(E67:E68)</f>
        <v>0</v>
      </c>
      <c r="F66" s="184">
        <f>SUM(F67:F68)</f>
        <v>446026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>SUM(J67:J68)</f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355871</v>
      </c>
      <c r="D67" s="272">
        <v>355871</v>
      </c>
      <c r="E67" s="42"/>
      <c r="F67" s="185">
        <f>D67+E67</f>
        <v>355871</v>
      </c>
      <c r="G67" s="229"/>
      <c r="H67" s="42"/>
      <c r="I67" s="90">
        <f>G67+H67</f>
        <v>0</v>
      </c>
      <c r="J67" s="272">
        <v>0</v>
      </c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90155</v>
      </c>
      <c r="D68" s="134">
        <f>SUM(D69:D73)</f>
        <v>90155</v>
      </c>
      <c r="E68" s="76">
        <f t="shared" ref="E68" si="46">SUM(E69:E73)</f>
        <v>0</v>
      </c>
      <c r="F68" s="95">
        <f>SUM(F69:F73)</f>
        <v>90155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>SUM(J69:J73)</f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65065</v>
      </c>
      <c r="D69" s="273">
        <v>65065</v>
      </c>
      <c r="E69" s="45"/>
      <c r="F69" s="95">
        <f t="shared" ref="F69:F73" si="48">D69+E69</f>
        <v>65065</v>
      </c>
      <c r="G69" s="239"/>
      <c r="H69" s="45"/>
      <c r="I69" s="91">
        <f t="shared" ref="I69:I73" si="49">G69+H69</f>
        <v>0</v>
      </c>
      <c r="J69" s="273">
        <v>0</v>
      </c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x14ac:dyDescent="0.25">
      <c r="A70" s="30">
        <v>1223</v>
      </c>
      <c r="B70" s="43" t="s">
        <v>70</v>
      </c>
      <c r="C70" s="199">
        <f t="shared" si="24"/>
        <v>800</v>
      </c>
      <c r="D70" s="273">
        <v>800</v>
      </c>
      <c r="E70" s="45"/>
      <c r="F70" s="95">
        <f t="shared" si="48"/>
        <v>800</v>
      </c>
      <c r="G70" s="239"/>
      <c r="H70" s="45"/>
      <c r="I70" s="91">
        <f t="shared" si="49"/>
        <v>0</v>
      </c>
      <c r="J70" s="273">
        <v>0</v>
      </c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>
        <v>0</v>
      </c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17502</v>
      </c>
      <c r="D72" s="273">
        <v>17502</v>
      </c>
      <c r="E72" s="45"/>
      <c r="F72" s="95">
        <f t="shared" si="48"/>
        <v>17502</v>
      </c>
      <c r="G72" s="239"/>
      <c r="H72" s="45"/>
      <c r="I72" s="91">
        <f t="shared" si="49"/>
        <v>0</v>
      </c>
      <c r="J72" s="273">
        <v>0</v>
      </c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6788</v>
      </c>
      <c r="D73" s="273">
        <v>6788</v>
      </c>
      <c r="E73" s="45"/>
      <c r="F73" s="95">
        <f t="shared" si="48"/>
        <v>6788</v>
      </c>
      <c r="G73" s="239"/>
      <c r="H73" s="45"/>
      <c r="I73" s="91">
        <f t="shared" si="49"/>
        <v>0</v>
      </c>
      <c r="J73" s="273">
        <v>0</v>
      </c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406283</v>
      </c>
      <c r="D74" s="139">
        <f>SUM(D75,D82,D129,D163,D164,D171)</f>
        <v>252988</v>
      </c>
      <c r="E74" s="71">
        <f t="shared" ref="E74" si="52">SUM(E75,E82,E129,E163,E164,E171)</f>
        <v>-600</v>
      </c>
      <c r="F74" s="181">
        <f>SUM(F75,F82,F129,F163,F164,F171)</f>
        <v>252388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>SUM(J75,J82,J129,J163,J164,J171)</f>
        <v>153895</v>
      </c>
      <c r="K74" s="71">
        <f t="shared" si="53"/>
        <v>0</v>
      </c>
      <c r="L74" s="181">
        <f t="shared" si="53"/>
        <v>153895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>SUM(J76,J79)</f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>SUM(J77:J78)</f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>
        <v>0</v>
      </c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>
        <v>0</v>
      </c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>SUM(J80:J81)</f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>
        <v>0</v>
      </c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>
        <v>0</v>
      </c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247040</v>
      </c>
      <c r="D82" s="132">
        <f>SUM(D83,D88,D94,D102,D111,D115,D121,D127)</f>
        <v>176477</v>
      </c>
      <c r="E82" s="38">
        <f t="shared" ref="E82" si="68">SUM(E83,E88,E94,E102,E111,E115,E121,E127)</f>
        <v>0</v>
      </c>
      <c r="F82" s="184">
        <f>SUM(F83,F88,F94,F102,F111,F115,F121,F127)</f>
        <v>176477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>SUM(J83,J88,J94,J102,J111,J115,J121,J127)</f>
        <v>70563</v>
      </c>
      <c r="K82" s="38">
        <f t="shared" si="69"/>
        <v>0</v>
      </c>
      <c r="L82" s="184">
        <f t="shared" si="69"/>
        <v>70563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46983</v>
      </c>
      <c r="D83" s="86">
        <f>SUM(D84:D87)</f>
        <v>25435</v>
      </c>
      <c r="E83" s="74">
        <f t="shared" ref="E83" si="70">SUM(E84:E87)</f>
        <v>0</v>
      </c>
      <c r="F83" s="183">
        <f>SUM(F84:F87)</f>
        <v>25435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>SUM(J84:J87)</f>
        <v>21548</v>
      </c>
      <c r="K83" s="74">
        <f t="shared" si="71"/>
        <v>0</v>
      </c>
      <c r="L83" s="183">
        <f t="shared" si="71"/>
        <v>21548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>
        <v>0</v>
      </c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15600</v>
      </c>
      <c r="D85" s="273">
        <v>4098</v>
      </c>
      <c r="E85" s="45"/>
      <c r="F85" s="95">
        <f t="shared" si="72"/>
        <v>4098</v>
      </c>
      <c r="G85" s="239"/>
      <c r="H85" s="45"/>
      <c r="I85" s="91">
        <f t="shared" si="73"/>
        <v>0</v>
      </c>
      <c r="J85" s="273">
        <v>11502</v>
      </c>
      <c r="K85" s="45"/>
      <c r="L85" s="95">
        <f t="shared" si="74"/>
        <v>11502</v>
      </c>
      <c r="M85" s="239"/>
      <c r="N85" s="45"/>
      <c r="O85" s="91">
        <f t="shared" si="75"/>
        <v>0</v>
      </c>
      <c r="P85" s="300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31383</v>
      </c>
      <c r="D86" s="273">
        <v>21337</v>
      </c>
      <c r="E86" s="45"/>
      <c r="F86" s="95">
        <f t="shared" si="72"/>
        <v>21337</v>
      </c>
      <c r="G86" s="239"/>
      <c r="H86" s="45"/>
      <c r="I86" s="91">
        <f t="shared" si="73"/>
        <v>0</v>
      </c>
      <c r="J86" s="273">
        <v>10046</v>
      </c>
      <c r="K86" s="45"/>
      <c r="L86" s="95">
        <f t="shared" si="74"/>
        <v>10046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>
        <v>0</v>
      </c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118615</v>
      </c>
      <c r="D88" s="134">
        <f>SUM(D89:D93)</f>
        <v>78427</v>
      </c>
      <c r="E88" s="76">
        <f t="shared" ref="E88" si="76">SUM(E89:E93)</f>
        <v>0</v>
      </c>
      <c r="F88" s="95">
        <f>SUM(F89:F93)</f>
        <v>78427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>SUM(J89:J93)</f>
        <v>40188</v>
      </c>
      <c r="K88" s="76">
        <f t="shared" si="77"/>
        <v>0</v>
      </c>
      <c r="L88" s="95">
        <f t="shared" si="77"/>
        <v>40188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40500</v>
      </c>
      <c r="D89" s="273">
        <v>26675</v>
      </c>
      <c r="E89" s="45"/>
      <c r="F89" s="95">
        <f t="shared" ref="F89:F93" si="78">D89+E89</f>
        <v>26675</v>
      </c>
      <c r="G89" s="239"/>
      <c r="H89" s="45"/>
      <c r="I89" s="91">
        <f t="shared" ref="I89:I93" si="79">G89+H89</f>
        <v>0</v>
      </c>
      <c r="J89" s="273">
        <v>13825</v>
      </c>
      <c r="K89" s="45"/>
      <c r="L89" s="95">
        <f t="shared" ref="L89:L93" si="80">J89+K89</f>
        <v>13825</v>
      </c>
      <c r="M89" s="239"/>
      <c r="N89" s="45"/>
      <c r="O89" s="91">
        <f t="shared" ref="O89:O93" si="81">M89+N89</f>
        <v>0</v>
      </c>
      <c r="P89" s="30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7000</v>
      </c>
      <c r="D90" s="273">
        <v>1593</v>
      </c>
      <c r="E90" s="45"/>
      <c r="F90" s="95">
        <f t="shared" si="78"/>
        <v>1593</v>
      </c>
      <c r="G90" s="239"/>
      <c r="H90" s="45"/>
      <c r="I90" s="91">
        <f t="shared" si="79"/>
        <v>0</v>
      </c>
      <c r="J90" s="273">
        <v>5407</v>
      </c>
      <c r="K90" s="45"/>
      <c r="L90" s="95">
        <f t="shared" si="80"/>
        <v>5407</v>
      </c>
      <c r="M90" s="239"/>
      <c r="N90" s="45"/>
      <c r="O90" s="91">
        <f t="shared" si="8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66486</v>
      </c>
      <c r="D91" s="273">
        <v>48661</v>
      </c>
      <c r="E91" s="45"/>
      <c r="F91" s="95">
        <f t="shared" si="78"/>
        <v>48661</v>
      </c>
      <c r="G91" s="239"/>
      <c r="H91" s="45"/>
      <c r="I91" s="91">
        <f t="shared" si="79"/>
        <v>0</v>
      </c>
      <c r="J91" s="273">
        <v>17825</v>
      </c>
      <c r="K91" s="45"/>
      <c r="L91" s="95">
        <f t="shared" si="80"/>
        <v>17825</v>
      </c>
      <c r="M91" s="239"/>
      <c r="N91" s="45"/>
      <c r="O91" s="91">
        <f t="shared" si="81"/>
        <v>0</v>
      </c>
      <c r="P91" s="300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4629</v>
      </c>
      <c r="D92" s="273">
        <v>1498</v>
      </c>
      <c r="E92" s="45"/>
      <c r="F92" s="95">
        <f t="shared" si="78"/>
        <v>1498</v>
      </c>
      <c r="G92" s="239"/>
      <c r="H92" s="45"/>
      <c r="I92" s="91">
        <f t="shared" si="79"/>
        <v>0</v>
      </c>
      <c r="J92" s="273">
        <v>3131</v>
      </c>
      <c r="K92" s="45"/>
      <c r="L92" s="95">
        <f t="shared" si="80"/>
        <v>3131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>
        <v>0</v>
      </c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200</v>
      </c>
      <c r="D94" s="134">
        <f>SUM(D95:D101)</f>
        <v>200</v>
      </c>
      <c r="E94" s="76">
        <f t="shared" ref="E94" si="82">SUM(E95:E101)</f>
        <v>0</v>
      </c>
      <c r="F94" s="95">
        <f>SUM(F95:F101)</f>
        <v>200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>SUM(J95:J101)</f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>
        <v>0</v>
      </c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>
        <v>0</v>
      </c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>
        <v>0</v>
      </c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>
        <v>0</v>
      </c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>
        <v>0</v>
      </c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>
        <v>0</v>
      </c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200</v>
      </c>
      <c r="D101" s="273">
        <v>200</v>
      </c>
      <c r="E101" s="45"/>
      <c r="F101" s="95">
        <f t="shared" si="84"/>
        <v>200</v>
      </c>
      <c r="G101" s="239"/>
      <c r="H101" s="45"/>
      <c r="I101" s="91">
        <f t="shared" si="85"/>
        <v>0</v>
      </c>
      <c r="J101" s="273">
        <v>0</v>
      </c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81142</v>
      </c>
      <c r="D102" s="134">
        <f>SUM(D103:D110)</f>
        <v>72415</v>
      </c>
      <c r="E102" s="76">
        <f t="shared" ref="E102" si="88">SUM(E103:E110)</f>
        <v>0</v>
      </c>
      <c r="F102" s="95">
        <f>SUM(F103:F110)</f>
        <v>72415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>SUM(J103:J110)</f>
        <v>8727</v>
      </c>
      <c r="K102" s="76">
        <f t="shared" si="89"/>
        <v>0</v>
      </c>
      <c r="L102" s="95">
        <f t="shared" si="89"/>
        <v>8727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>
        <v>0</v>
      </c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>
        <v>0</v>
      </c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x14ac:dyDescent="0.25">
      <c r="A104" s="30">
        <v>2242</v>
      </c>
      <c r="B104" s="43" t="s">
        <v>101</v>
      </c>
      <c r="C104" s="199">
        <f t="shared" si="24"/>
        <v>10340</v>
      </c>
      <c r="D104" s="273">
        <v>10340</v>
      </c>
      <c r="E104" s="45"/>
      <c r="F104" s="95">
        <f t="shared" si="90"/>
        <v>10340</v>
      </c>
      <c r="G104" s="239"/>
      <c r="H104" s="45"/>
      <c r="I104" s="91">
        <f t="shared" si="91"/>
        <v>0</v>
      </c>
      <c r="J104" s="273">
        <v>0</v>
      </c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5000</v>
      </c>
      <c r="D105" s="273">
        <v>4000</v>
      </c>
      <c r="E105" s="45"/>
      <c r="F105" s="95">
        <f t="shared" si="90"/>
        <v>4000</v>
      </c>
      <c r="G105" s="239"/>
      <c r="H105" s="45"/>
      <c r="I105" s="91">
        <f t="shared" si="91"/>
        <v>0</v>
      </c>
      <c r="J105" s="273">
        <v>1000</v>
      </c>
      <c r="K105" s="45"/>
      <c r="L105" s="95">
        <f t="shared" si="92"/>
        <v>1000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60752</v>
      </c>
      <c r="D106" s="273">
        <v>53025</v>
      </c>
      <c r="E106" s="45"/>
      <c r="F106" s="95">
        <f t="shared" si="90"/>
        <v>53025</v>
      </c>
      <c r="G106" s="239"/>
      <c r="H106" s="45"/>
      <c r="I106" s="91">
        <f t="shared" si="91"/>
        <v>0</v>
      </c>
      <c r="J106" s="273">
        <v>7727</v>
      </c>
      <c r="K106" s="45"/>
      <c r="L106" s="95">
        <f t="shared" si="92"/>
        <v>7727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>
        <v>0</v>
      </c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x14ac:dyDescent="0.25">
      <c r="A108" s="30">
        <v>2247</v>
      </c>
      <c r="B108" s="43" t="s">
        <v>105</v>
      </c>
      <c r="C108" s="199">
        <f t="shared" si="24"/>
        <v>5000</v>
      </c>
      <c r="D108" s="273">
        <v>5000</v>
      </c>
      <c r="E108" s="45"/>
      <c r="F108" s="95">
        <f t="shared" si="90"/>
        <v>5000</v>
      </c>
      <c r="G108" s="239"/>
      <c r="H108" s="45"/>
      <c r="I108" s="91">
        <f t="shared" si="91"/>
        <v>0</v>
      </c>
      <c r="J108" s="273">
        <v>0</v>
      </c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>
        <v>0</v>
      </c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x14ac:dyDescent="0.25">
      <c r="A110" s="30">
        <v>2249</v>
      </c>
      <c r="B110" s="43" t="s">
        <v>107</v>
      </c>
      <c r="C110" s="199">
        <f t="shared" si="24"/>
        <v>50</v>
      </c>
      <c r="D110" s="273">
        <v>50</v>
      </c>
      <c r="E110" s="45"/>
      <c r="F110" s="95">
        <f t="shared" si="90"/>
        <v>50</v>
      </c>
      <c r="G110" s="239"/>
      <c r="H110" s="45"/>
      <c r="I110" s="91">
        <f t="shared" si="91"/>
        <v>0</v>
      </c>
      <c r="J110" s="273">
        <v>0</v>
      </c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>SUM(J112:J114)</f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>
        <v>0</v>
      </c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>
        <v>0</v>
      </c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>
        <v>0</v>
      </c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100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>SUM(J116:J120)</f>
        <v>100</v>
      </c>
      <c r="K115" s="76">
        <f t="shared" si="102"/>
        <v>0</v>
      </c>
      <c r="L115" s="95">
        <f t="shared" si="102"/>
        <v>100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>
        <v>0</v>
      </c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>
        <v>0</v>
      </c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>
        <v>0</v>
      </c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>
        <v>0</v>
      </c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00"/>
        <v>100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>
        <v>100</v>
      </c>
      <c r="K120" s="45"/>
      <c r="L120" s="95">
        <f t="shared" si="105"/>
        <v>100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>SUM(J122:J126)</f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>
        <v>0</v>
      </c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>
        <v>0</v>
      </c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>
        <v>0</v>
      </c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>
        <v>0</v>
      </c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>
        <v>0</v>
      </c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>SUM(J128)</f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>
        <v>0</v>
      </c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121993</v>
      </c>
      <c r="D129" s="132">
        <f>SUM(D130,D135,D139,D140,D143,D150,D158,D159,D162)</f>
        <v>74411</v>
      </c>
      <c r="E129" s="38">
        <f t="shared" ref="E129" si="114">SUM(E130,E135,E139,E140,E143,E150,E158,E159,E162)</f>
        <v>-600</v>
      </c>
      <c r="F129" s="184">
        <f>SUM(F130,F135,F139,F140,F143,F150,F158,F159,F162)</f>
        <v>73811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>SUM(J130,J135,J139,J140,J143,J150,J158,J159,J162)</f>
        <v>48182</v>
      </c>
      <c r="K129" s="38">
        <f t="shared" si="115"/>
        <v>0</v>
      </c>
      <c r="L129" s="184">
        <f t="shared" si="115"/>
        <v>48182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39618</v>
      </c>
      <c r="D130" s="133">
        <f>SUM(D131:D134)</f>
        <v>16993</v>
      </c>
      <c r="E130" s="79">
        <f t="shared" ref="E130:O130" si="116">SUM(E131:E134)</f>
        <v>0</v>
      </c>
      <c r="F130" s="185">
        <f t="shared" si="116"/>
        <v>16993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>SUM(J131:J134)</f>
        <v>22625</v>
      </c>
      <c r="K130" s="79">
        <f t="shared" si="116"/>
        <v>0</v>
      </c>
      <c r="L130" s="185">
        <f t="shared" si="116"/>
        <v>22625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23144</v>
      </c>
      <c r="D131" s="273">
        <v>16893</v>
      </c>
      <c r="E131" s="45"/>
      <c r="F131" s="95">
        <f t="shared" ref="F131:F134" si="117">D131+E131</f>
        <v>16893</v>
      </c>
      <c r="G131" s="239"/>
      <c r="H131" s="45"/>
      <c r="I131" s="91">
        <f t="shared" ref="I131:I134" si="118">G131+H131</f>
        <v>0</v>
      </c>
      <c r="J131" s="273">
        <f>5907+344</f>
        <v>6251</v>
      </c>
      <c r="K131" s="45"/>
      <c r="L131" s="95">
        <f t="shared" ref="L131:L134" si="119">J131+K131</f>
        <v>6251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16374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>
        <v>16374</v>
      </c>
      <c r="K132" s="45"/>
      <c r="L132" s="95">
        <f t="shared" si="119"/>
        <v>16374</v>
      </c>
      <c r="M132" s="239"/>
      <c r="N132" s="45"/>
      <c r="O132" s="91">
        <f t="shared" si="120"/>
        <v>0</v>
      </c>
      <c r="P132" s="300"/>
      <c r="Q132" s="306"/>
    </row>
    <row r="133" spans="1:17" x14ac:dyDescent="0.25">
      <c r="A133" s="30">
        <v>2313</v>
      </c>
      <c r="B133" s="43" t="s">
        <v>129</v>
      </c>
      <c r="C133" s="199">
        <f t="shared" si="100"/>
        <v>100</v>
      </c>
      <c r="D133" s="273">
        <v>100</v>
      </c>
      <c r="E133" s="45"/>
      <c r="F133" s="95">
        <f t="shared" si="117"/>
        <v>100</v>
      </c>
      <c r="G133" s="239"/>
      <c r="H133" s="45"/>
      <c r="I133" s="91">
        <f t="shared" si="118"/>
        <v>0</v>
      </c>
      <c r="J133" s="273">
        <v>0</v>
      </c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>
        <v>0</v>
      </c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67949</v>
      </c>
      <c r="D135" s="134">
        <f>SUM(D136:D138)</f>
        <v>50042</v>
      </c>
      <c r="E135" s="76">
        <f>SUM(E136:E138)</f>
        <v>0</v>
      </c>
      <c r="F135" s="95">
        <f>SUM(F136:F138)</f>
        <v>50042</v>
      </c>
      <c r="G135" s="240">
        <f t="shared" ref="G135" si="121">SUM(G136:G138)</f>
        <v>0</v>
      </c>
      <c r="H135" s="76">
        <f>SUM(H136:H138)</f>
        <v>0</v>
      </c>
      <c r="I135" s="91">
        <f t="shared" ref="I135:N135" si="122">SUM(I136:I138)</f>
        <v>0</v>
      </c>
      <c r="J135" s="134">
        <f>SUM(J136:J138)</f>
        <v>17907</v>
      </c>
      <c r="K135" s="76">
        <f t="shared" si="122"/>
        <v>0</v>
      </c>
      <c r="L135" s="95">
        <f t="shared" si="122"/>
        <v>17907</v>
      </c>
      <c r="M135" s="240">
        <f t="shared" si="122"/>
        <v>0</v>
      </c>
      <c r="N135" s="76">
        <f t="shared" si="122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3">D136+E136</f>
        <v>0</v>
      </c>
      <c r="G136" s="239"/>
      <c r="H136" s="45"/>
      <c r="I136" s="91">
        <f t="shared" ref="I136:I139" si="124">G136+H136</f>
        <v>0</v>
      </c>
      <c r="J136" s="273">
        <v>0</v>
      </c>
      <c r="K136" s="45"/>
      <c r="L136" s="95">
        <f t="shared" ref="L136:L139" si="125">J136+K136</f>
        <v>0</v>
      </c>
      <c r="M136" s="239"/>
      <c r="N136" s="45"/>
      <c r="O136" s="91">
        <f t="shared" ref="O136:O139" si="126">M136+N136</f>
        <v>0</v>
      </c>
      <c r="P136" s="300"/>
      <c r="Q136" s="306"/>
    </row>
    <row r="137" spans="1:17" x14ac:dyDescent="0.25">
      <c r="A137" s="30">
        <v>2322</v>
      </c>
      <c r="B137" s="43" t="s">
        <v>132</v>
      </c>
      <c r="C137" s="199">
        <f t="shared" si="100"/>
        <v>67949</v>
      </c>
      <c r="D137" s="273">
        <v>50042</v>
      </c>
      <c r="E137" s="45"/>
      <c r="F137" s="95">
        <f t="shared" si="123"/>
        <v>50042</v>
      </c>
      <c r="G137" s="239"/>
      <c r="H137" s="45"/>
      <c r="I137" s="91">
        <f t="shared" si="124"/>
        <v>0</v>
      </c>
      <c r="J137" s="273">
        <v>17907</v>
      </c>
      <c r="K137" s="45"/>
      <c r="L137" s="95">
        <f t="shared" si="125"/>
        <v>17907</v>
      </c>
      <c r="M137" s="239"/>
      <c r="N137" s="45"/>
      <c r="O137" s="91">
        <f t="shared" si="126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3"/>
        <v>0</v>
      </c>
      <c r="G138" s="239"/>
      <c r="H138" s="45"/>
      <c r="I138" s="91">
        <f t="shared" si="124"/>
        <v>0</v>
      </c>
      <c r="J138" s="273">
        <v>0</v>
      </c>
      <c r="K138" s="45"/>
      <c r="L138" s="95">
        <f t="shared" si="125"/>
        <v>0</v>
      </c>
      <c r="M138" s="239"/>
      <c r="N138" s="45"/>
      <c r="O138" s="91">
        <f t="shared" si="126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3"/>
        <v>0</v>
      </c>
      <c r="G139" s="239"/>
      <c r="H139" s="45"/>
      <c r="I139" s="91">
        <f t="shared" si="124"/>
        <v>0</v>
      </c>
      <c r="J139" s="273">
        <v>0</v>
      </c>
      <c r="K139" s="45"/>
      <c r="L139" s="95">
        <f t="shared" si="125"/>
        <v>0</v>
      </c>
      <c r="M139" s="239"/>
      <c r="N139" s="45"/>
      <c r="O139" s="91">
        <f t="shared" si="126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50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7">SUM(G141:G142)</f>
        <v>0</v>
      </c>
      <c r="H140" s="76">
        <f t="shared" si="127"/>
        <v>0</v>
      </c>
      <c r="I140" s="91">
        <f t="shared" si="127"/>
        <v>0</v>
      </c>
      <c r="J140" s="134">
        <f>SUM(J141:J142)</f>
        <v>50</v>
      </c>
      <c r="K140" s="76">
        <f t="shared" si="127"/>
        <v>0</v>
      </c>
      <c r="L140" s="95">
        <f t="shared" si="127"/>
        <v>50</v>
      </c>
      <c r="M140" s="240">
        <f t="shared" si="127"/>
        <v>0</v>
      </c>
      <c r="N140" s="76">
        <f t="shared" si="127"/>
        <v>0</v>
      </c>
      <c r="O140" s="91">
        <f>SUM(O141:O142)</f>
        <v>0</v>
      </c>
      <c r="P140" s="300"/>
      <c r="Q140" s="306"/>
    </row>
    <row r="141" spans="1:17" x14ac:dyDescent="0.25">
      <c r="A141" s="30">
        <v>2341</v>
      </c>
      <c r="B141" s="43" t="s">
        <v>136</v>
      </c>
      <c r="C141" s="199">
        <f t="shared" si="100"/>
        <v>50</v>
      </c>
      <c r="D141" s="273">
        <v>0</v>
      </c>
      <c r="E141" s="45"/>
      <c r="F141" s="95">
        <f t="shared" ref="F141:F142" si="128">D141+E141</f>
        <v>0</v>
      </c>
      <c r="G141" s="239"/>
      <c r="H141" s="45"/>
      <c r="I141" s="91">
        <f t="shared" ref="I141:I142" si="129">G141+H141</f>
        <v>0</v>
      </c>
      <c r="J141" s="273">
        <v>50</v>
      </c>
      <c r="K141" s="45"/>
      <c r="L141" s="95">
        <f t="shared" ref="L141:L142" si="130">J141+K141</f>
        <v>50</v>
      </c>
      <c r="M141" s="239"/>
      <c r="N141" s="45"/>
      <c r="O141" s="91">
        <f t="shared" ref="O141:O142" si="131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8"/>
        <v>0</v>
      </c>
      <c r="G142" s="239"/>
      <c r="H142" s="45"/>
      <c r="I142" s="91">
        <f t="shared" si="129"/>
        <v>0</v>
      </c>
      <c r="J142" s="273">
        <v>0</v>
      </c>
      <c r="K142" s="45"/>
      <c r="L142" s="95">
        <f t="shared" si="130"/>
        <v>0</v>
      </c>
      <c r="M142" s="239"/>
      <c r="N142" s="45"/>
      <c r="O142" s="91">
        <f t="shared" si="131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13426</v>
      </c>
      <c r="D143" s="86">
        <f>SUM(D144:D149)</f>
        <v>6526</v>
      </c>
      <c r="E143" s="74">
        <f>SUM(E144:E149)</f>
        <v>-600</v>
      </c>
      <c r="F143" s="183">
        <f>SUM(F144:F149)</f>
        <v>5926</v>
      </c>
      <c r="G143" s="238">
        <f t="shared" ref="G143:N143" si="132">SUM(G144:G149)</f>
        <v>0</v>
      </c>
      <c r="H143" s="74">
        <f t="shared" si="132"/>
        <v>0</v>
      </c>
      <c r="I143" s="156">
        <f t="shared" si="132"/>
        <v>0</v>
      </c>
      <c r="J143" s="86">
        <f>SUM(J144:J149)</f>
        <v>7500</v>
      </c>
      <c r="K143" s="74">
        <f t="shared" si="132"/>
        <v>0</v>
      </c>
      <c r="L143" s="183">
        <f t="shared" si="132"/>
        <v>7500</v>
      </c>
      <c r="M143" s="238">
        <f t="shared" si="132"/>
        <v>0</v>
      </c>
      <c r="N143" s="74">
        <f t="shared" si="132"/>
        <v>0</v>
      </c>
      <c r="O143" s="156">
        <f>SUM(O144:O149)</f>
        <v>0</v>
      </c>
      <c r="P143" s="301"/>
      <c r="Q143" s="306"/>
    </row>
    <row r="144" spans="1:17" x14ac:dyDescent="0.25">
      <c r="A144" s="27">
        <v>2351</v>
      </c>
      <c r="B144" s="40" t="s">
        <v>139</v>
      </c>
      <c r="C144" s="198">
        <f t="shared" si="100"/>
        <v>1400</v>
      </c>
      <c r="D144" s="272">
        <v>1000</v>
      </c>
      <c r="E144" s="42">
        <v>-600</v>
      </c>
      <c r="F144" s="185">
        <f t="shared" ref="F144:F149" si="133">D144+E144</f>
        <v>400</v>
      </c>
      <c r="G144" s="229"/>
      <c r="H144" s="42"/>
      <c r="I144" s="90">
        <f t="shared" ref="I144:I149" si="134">G144+H144</f>
        <v>0</v>
      </c>
      <c r="J144" s="272">
        <v>1000</v>
      </c>
      <c r="K144" s="42"/>
      <c r="L144" s="185">
        <f t="shared" ref="L144:L149" si="135">J144+K144</f>
        <v>1000</v>
      </c>
      <c r="M144" s="229"/>
      <c r="N144" s="42"/>
      <c r="O144" s="90">
        <f t="shared" ref="O144:O149" si="136">M144+N144</f>
        <v>0</v>
      </c>
      <c r="P144" s="299"/>
      <c r="Q144" s="306"/>
    </row>
    <row r="145" spans="1:17" x14ac:dyDescent="0.25">
      <c r="A145" s="30">
        <v>2352</v>
      </c>
      <c r="B145" s="43" t="s">
        <v>140</v>
      </c>
      <c r="C145" s="199">
        <f t="shared" si="100"/>
        <v>9000</v>
      </c>
      <c r="D145" s="273">
        <v>4500</v>
      </c>
      <c r="E145" s="45"/>
      <c r="F145" s="95">
        <f t="shared" si="133"/>
        <v>4500</v>
      </c>
      <c r="G145" s="239"/>
      <c r="H145" s="45"/>
      <c r="I145" s="91">
        <f t="shared" si="134"/>
        <v>0</v>
      </c>
      <c r="J145" s="273">
        <v>4500</v>
      </c>
      <c r="K145" s="45"/>
      <c r="L145" s="95">
        <f t="shared" si="135"/>
        <v>4500</v>
      </c>
      <c r="M145" s="239"/>
      <c r="N145" s="45"/>
      <c r="O145" s="91">
        <f t="shared" si="136"/>
        <v>0</v>
      </c>
      <c r="P145" s="300"/>
      <c r="Q145" s="306"/>
    </row>
    <row r="146" spans="1:17" ht="24" x14ac:dyDescent="0.25">
      <c r="A146" s="30">
        <v>2353</v>
      </c>
      <c r="B146" s="43" t="s">
        <v>141</v>
      </c>
      <c r="C146" s="199">
        <f t="shared" si="100"/>
        <v>150</v>
      </c>
      <c r="D146" s="273">
        <v>150</v>
      </c>
      <c r="E146" s="45"/>
      <c r="F146" s="95">
        <f t="shared" si="133"/>
        <v>150</v>
      </c>
      <c r="G146" s="239"/>
      <c r="H146" s="45"/>
      <c r="I146" s="91">
        <f t="shared" si="134"/>
        <v>0</v>
      </c>
      <c r="J146" s="273">
        <v>0</v>
      </c>
      <c r="K146" s="45"/>
      <c r="L146" s="95">
        <f t="shared" si="135"/>
        <v>0</v>
      </c>
      <c r="M146" s="239"/>
      <c r="N146" s="45"/>
      <c r="O146" s="91">
        <f t="shared" si="136"/>
        <v>0</v>
      </c>
      <c r="P146" s="300"/>
      <c r="Q146" s="306"/>
    </row>
    <row r="147" spans="1:17" ht="24" x14ac:dyDescent="0.25">
      <c r="A147" s="30">
        <v>2354</v>
      </c>
      <c r="B147" s="43" t="s">
        <v>142</v>
      </c>
      <c r="C147" s="199">
        <f t="shared" si="100"/>
        <v>2876</v>
      </c>
      <c r="D147" s="273">
        <v>876</v>
      </c>
      <c r="E147" s="45"/>
      <c r="F147" s="95">
        <f t="shared" si="133"/>
        <v>876</v>
      </c>
      <c r="G147" s="239"/>
      <c r="H147" s="45"/>
      <c r="I147" s="91">
        <f t="shared" si="134"/>
        <v>0</v>
      </c>
      <c r="J147" s="273">
        <v>2000</v>
      </c>
      <c r="K147" s="45"/>
      <c r="L147" s="95">
        <f t="shared" si="135"/>
        <v>2000</v>
      </c>
      <c r="M147" s="239"/>
      <c r="N147" s="45"/>
      <c r="O147" s="91">
        <f t="shared" si="136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3"/>
        <v>0</v>
      </c>
      <c r="G148" s="239"/>
      <c r="H148" s="45"/>
      <c r="I148" s="91">
        <f t="shared" si="134"/>
        <v>0</v>
      </c>
      <c r="J148" s="273">
        <v>0</v>
      </c>
      <c r="K148" s="45"/>
      <c r="L148" s="95">
        <f t="shared" si="135"/>
        <v>0</v>
      </c>
      <c r="M148" s="239"/>
      <c r="N148" s="45"/>
      <c r="O148" s="91">
        <f t="shared" si="136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3"/>
        <v>0</v>
      </c>
      <c r="G149" s="239"/>
      <c r="H149" s="45"/>
      <c r="I149" s="91">
        <f t="shared" si="134"/>
        <v>0</v>
      </c>
      <c r="J149" s="273">
        <v>0</v>
      </c>
      <c r="K149" s="45"/>
      <c r="L149" s="95">
        <f t="shared" si="135"/>
        <v>0</v>
      </c>
      <c r="M149" s="239"/>
      <c r="N149" s="45"/>
      <c r="O149" s="91">
        <f t="shared" si="136"/>
        <v>0</v>
      </c>
      <c r="P149" s="300"/>
      <c r="Q149" s="306"/>
    </row>
    <row r="150" spans="1:17" ht="24.75" customHeight="1" x14ac:dyDescent="0.25">
      <c r="A150" s="75">
        <v>2360</v>
      </c>
      <c r="B150" s="43" t="s">
        <v>145</v>
      </c>
      <c r="C150" s="199">
        <f t="shared" si="100"/>
        <v>750</v>
      </c>
      <c r="D150" s="134">
        <f>SUM(D151:D157)</f>
        <v>750</v>
      </c>
      <c r="E150" s="76">
        <f>SUM(E151:E157)</f>
        <v>0</v>
      </c>
      <c r="F150" s="95">
        <f>SUM(F151:F157)</f>
        <v>750</v>
      </c>
      <c r="G150" s="240">
        <f t="shared" ref="G150:N150" si="137">SUM(G151:G157)</f>
        <v>0</v>
      </c>
      <c r="H150" s="76">
        <f t="shared" si="137"/>
        <v>0</v>
      </c>
      <c r="I150" s="91">
        <f t="shared" si="137"/>
        <v>0</v>
      </c>
      <c r="J150" s="134">
        <f>SUM(J151:J157)</f>
        <v>0</v>
      </c>
      <c r="K150" s="76">
        <f t="shared" si="137"/>
        <v>0</v>
      </c>
      <c r="L150" s="95">
        <f t="shared" si="137"/>
        <v>0</v>
      </c>
      <c r="M150" s="240">
        <f t="shared" si="137"/>
        <v>0</v>
      </c>
      <c r="N150" s="76">
        <f t="shared" si="137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8">D151+E151</f>
        <v>0</v>
      </c>
      <c r="G151" s="239"/>
      <c r="H151" s="45"/>
      <c r="I151" s="91">
        <f t="shared" ref="I151:I158" si="139">G151+H151</f>
        <v>0</v>
      </c>
      <c r="J151" s="273">
        <v>0</v>
      </c>
      <c r="K151" s="45"/>
      <c r="L151" s="95">
        <f t="shared" ref="L151:L158" si="140">J151+K151</f>
        <v>0</v>
      </c>
      <c r="M151" s="239"/>
      <c r="N151" s="45"/>
      <c r="O151" s="91">
        <f t="shared" ref="O151:O158" si="141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8"/>
        <v>0</v>
      </c>
      <c r="G152" s="239"/>
      <c r="H152" s="45"/>
      <c r="I152" s="91">
        <f t="shared" si="139"/>
        <v>0</v>
      </c>
      <c r="J152" s="273">
        <v>0</v>
      </c>
      <c r="K152" s="45"/>
      <c r="L152" s="95">
        <f t="shared" si="140"/>
        <v>0</v>
      </c>
      <c r="M152" s="239"/>
      <c r="N152" s="45"/>
      <c r="O152" s="91">
        <f t="shared" si="141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8"/>
        <v>0</v>
      </c>
      <c r="G153" s="239"/>
      <c r="H153" s="45"/>
      <c r="I153" s="91">
        <f t="shared" si="139"/>
        <v>0</v>
      </c>
      <c r="J153" s="273">
        <v>0</v>
      </c>
      <c r="K153" s="45"/>
      <c r="L153" s="95">
        <f t="shared" si="140"/>
        <v>0</v>
      </c>
      <c r="M153" s="239"/>
      <c r="N153" s="45"/>
      <c r="O153" s="91">
        <f t="shared" si="141"/>
        <v>0</v>
      </c>
      <c r="P153" s="300"/>
      <c r="Q153" s="306"/>
    </row>
    <row r="154" spans="1:17" x14ac:dyDescent="0.25">
      <c r="A154" s="29">
        <v>2364</v>
      </c>
      <c r="B154" s="43" t="s">
        <v>149</v>
      </c>
      <c r="C154" s="199">
        <f t="shared" si="100"/>
        <v>750</v>
      </c>
      <c r="D154" s="273">
        <v>750</v>
      </c>
      <c r="E154" s="45"/>
      <c r="F154" s="95">
        <f t="shared" si="138"/>
        <v>750</v>
      </c>
      <c r="G154" s="239"/>
      <c r="H154" s="45"/>
      <c r="I154" s="91">
        <f t="shared" si="139"/>
        <v>0</v>
      </c>
      <c r="J154" s="273">
        <v>0</v>
      </c>
      <c r="K154" s="45"/>
      <c r="L154" s="95">
        <f t="shared" si="140"/>
        <v>0</v>
      </c>
      <c r="M154" s="239"/>
      <c r="N154" s="45"/>
      <c r="O154" s="91">
        <f t="shared" si="141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8"/>
        <v>0</v>
      </c>
      <c r="G155" s="239"/>
      <c r="H155" s="45"/>
      <c r="I155" s="91">
        <f t="shared" si="139"/>
        <v>0</v>
      </c>
      <c r="J155" s="273">
        <v>0</v>
      </c>
      <c r="K155" s="45"/>
      <c r="L155" s="95">
        <f t="shared" si="140"/>
        <v>0</v>
      </c>
      <c r="M155" s="239"/>
      <c r="N155" s="45"/>
      <c r="O155" s="91">
        <f t="shared" si="141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8"/>
        <v>0</v>
      </c>
      <c r="G156" s="239"/>
      <c r="H156" s="45"/>
      <c r="I156" s="91">
        <f t="shared" si="139"/>
        <v>0</v>
      </c>
      <c r="J156" s="273">
        <v>0</v>
      </c>
      <c r="K156" s="45"/>
      <c r="L156" s="95">
        <f t="shared" si="140"/>
        <v>0</v>
      </c>
      <c r="M156" s="239"/>
      <c r="N156" s="45"/>
      <c r="O156" s="91">
        <f t="shared" si="141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8"/>
        <v>0</v>
      </c>
      <c r="G157" s="239"/>
      <c r="H157" s="45"/>
      <c r="I157" s="91">
        <f t="shared" si="139"/>
        <v>0</v>
      </c>
      <c r="J157" s="273">
        <v>0</v>
      </c>
      <c r="K157" s="45"/>
      <c r="L157" s="95">
        <f t="shared" si="140"/>
        <v>0</v>
      </c>
      <c r="M157" s="239"/>
      <c r="N157" s="45"/>
      <c r="O157" s="91">
        <f t="shared" si="141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8"/>
        <v>0</v>
      </c>
      <c r="G158" s="241"/>
      <c r="H158" s="77"/>
      <c r="I158" s="156">
        <f t="shared" si="139"/>
        <v>0</v>
      </c>
      <c r="J158" s="270">
        <v>0</v>
      </c>
      <c r="K158" s="77"/>
      <c r="L158" s="183">
        <f t="shared" si="140"/>
        <v>0</v>
      </c>
      <c r="M158" s="241"/>
      <c r="N158" s="77"/>
      <c r="O158" s="156">
        <f t="shared" si="141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2">SUM(E160:E161)</f>
        <v>0</v>
      </c>
      <c r="F159" s="183">
        <f>SUM(F160:F161)</f>
        <v>0</v>
      </c>
      <c r="G159" s="238">
        <f t="shared" ref="G159:N159" si="143">SUM(G160:G161)</f>
        <v>0</v>
      </c>
      <c r="H159" s="74">
        <f t="shared" si="143"/>
        <v>0</v>
      </c>
      <c r="I159" s="156">
        <f t="shared" si="143"/>
        <v>0</v>
      </c>
      <c r="J159" s="86">
        <f>SUM(J160:J161)</f>
        <v>0</v>
      </c>
      <c r="K159" s="74">
        <f t="shared" si="143"/>
        <v>0</v>
      </c>
      <c r="L159" s="183">
        <f t="shared" si="143"/>
        <v>0</v>
      </c>
      <c r="M159" s="238">
        <f t="shared" si="143"/>
        <v>0</v>
      </c>
      <c r="N159" s="74">
        <f t="shared" si="143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4">D160+E160</f>
        <v>0</v>
      </c>
      <c r="G160" s="229"/>
      <c r="H160" s="42"/>
      <c r="I160" s="90">
        <f t="shared" ref="I160:I163" si="145">G160+H160</f>
        <v>0</v>
      </c>
      <c r="J160" s="272">
        <v>0</v>
      </c>
      <c r="K160" s="42"/>
      <c r="L160" s="185">
        <f t="shared" ref="L160:L163" si="146">J160+K160</f>
        <v>0</v>
      </c>
      <c r="M160" s="229"/>
      <c r="N160" s="42"/>
      <c r="O160" s="90">
        <f t="shared" ref="O160:O163" si="147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4"/>
        <v>0</v>
      </c>
      <c r="G161" s="239"/>
      <c r="H161" s="45"/>
      <c r="I161" s="91">
        <f t="shared" si="145"/>
        <v>0</v>
      </c>
      <c r="J161" s="273">
        <v>0</v>
      </c>
      <c r="K161" s="45"/>
      <c r="L161" s="95">
        <f t="shared" si="146"/>
        <v>0</v>
      </c>
      <c r="M161" s="239"/>
      <c r="N161" s="45"/>
      <c r="O161" s="91">
        <f t="shared" si="147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00"/>
        <v>200</v>
      </c>
      <c r="D162" s="270">
        <v>100</v>
      </c>
      <c r="E162" s="77"/>
      <c r="F162" s="183">
        <f t="shared" si="144"/>
        <v>100</v>
      </c>
      <c r="G162" s="241"/>
      <c r="H162" s="77"/>
      <c r="I162" s="156">
        <f t="shared" si="145"/>
        <v>0</v>
      </c>
      <c r="J162" s="270">
        <v>100</v>
      </c>
      <c r="K162" s="77"/>
      <c r="L162" s="183">
        <f t="shared" si="146"/>
        <v>100</v>
      </c>
      <c r="M162" s="241"/>
      <c r="N162" s="77"/>
      <c r="O162" s="156">
        <f t="shared" si="147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4"/>
        <v>0</v>
      </c>
      <c r="G163" s="243"/>
      <c r="H163" s="80"/>
      <c r="I163" s="125">
        <f t="shared" si="145"/>
        <v>0</v>
      </c>
      <c r="J163" s="257">
        <v>0</v>
      </c>
      <c r="K163" s="80"/>
      <c r="L163" s="184">
        <f t="shared" si="146"/>
        <v>0</v>
      </c>
      <c r="M163" s="243"/>
      <c r="N163" s="80"/>
      <c r="O163" s="125">
        <f t="shared" si="147"/>
        <v>0</v>
      </c>
      <c r="P163" s="302"/>
      <c r="Q163" s="306"/>
    </row>
    <row r="164" spans="1:17" ht="24" x14ac:dyDescent="0.25">
      <c r="A164" s="35">
        <v>2500</v>
      </c>
      <c r="B164" s="72" t="s">
        <v>159</v>
      </c>
      <c r="C164" s="197">
        <f t="shared" si="100"/>
        <v>37250</v>
      </c>
      <c r="D164" s="132">
        <f>SUM(D165,D170)</f>
        <v>2100</v>
      </c>
      <c r="E164" s="38">
        <f t="shared" ref="E164" si="148">SUM(E165,E170)</f>
        <v>0</v>
      </c>
      <c r="F164" s="184">
        <f>SUM(F165,F170)</f>
        <v>2100</v>
      </c>
      <c r="G164" s="237">
        <f t="shared" ref="G164:O164" si="149">SUM(G165,G170)</f>
        <v>0</v>
      </c>
      <c r="H164" s="38">
        <f t="shared" si="149"/>
        <v>0</v>
      </c>
      <c r="I164" s="125">
        <f t="shared" si="149"/>
        <v>0</v>
      </c>
      <c r="J164" s="132">
        <f>SUM(J165,J170)</f>
        <v>35150</v>
      </c>
      <c r="K164" s="38">
        <f t="shared" si="149"/>
        <v>0</v>
      </c>
      <c r="L164" s="184">
        <f t="shared" si="149"/>
        <v>35150</v>
      </c>
      <c r="M164" s="237">
        <f t="shared" si="149"/>
        <v>0</v>
      </c>
      <c r="N164" s="38">
        <f t="shared" si="149"/>
        <v>0</v>
      </c>
      <c r="O164" s="125">
        <f t="shared" si="149"/>
        <v>0</v>
      </c>
      <c r="P164" s="325"/>
      <c r="Q164" s="306"/>
    </row>
    <row r="165" spans="1:17" ht="16.5" customHeight="1" x14ac:dyDescent="0.25">
      <c r="A165" s="404">
        <v>2510</v>
      </c>
      <c r="B165" s="40" t="s">
        <v>160</v>
      </c>
      <c r="C165" s="198">
        <f t="shared" si="100"/>
        <v>37150</v>
      </c>
      <c r="D165" s="133">
        <f>SUM(D166:D169)</f>
        <v>2000</v>
      </c>
      <c r="E165" s="79">
        <f t="shared" ref="E165" si="150">SUM(E166:E169)</f>
        <v>0</v>
      </c>
      <c r="F165" s="185">
        <f>SUM(F166:F169)</f>
        <v>2000</v>
      </c>
      <c r="G165" s="242">
        <f t="shared" ref="G165:O165" si="151">SUM(G166:G169)</f>
        <v>0</v>
      </c>
      <c r="H165" s="79">
        <f t="shared" si="151"/>
        <v>0</v>
      </c>
      <c r="I165" s="90">
        <f t="shared" si="151"/>
        <v>0</v>
      </c>
      <c r="J165" s="133">
        <f>SUM(J166:J169)</f>
        <v>35150</v>
      </c>
      <c r="K165" s="79">
        <f t="shared" si="151"/>
        <v>0</v>
      </c>
      <c r="L165" s="185">
        <f t="shared" si="151"/>
        <v>35150</v>
      </c>
      <c r="M165" s="242">
        <f t="shared" si="151"/>
        <v>0</v>
      </c>
      <c r="N165" s="79">
        <f t="shared" si="151"/>
        <v>0</v>
      </c>
      <c r="O165" s="157">
        <f t="shared" si="151"/>
        <v>0</v>
      </c>
      <c r="P165" s="304"/>
      <c r="Q165" s="306"/>
    </row>
    <row r="166" spans="1:17" ht="24" x14ac:dyDescent="0.25">
      <c r="A166" s="30">
        <v>2512</v>
      </c>
      <c r="B166" s="43" t="s">
        <v>161</v>
      </c>
      <c r="C166" s="199">
        <f t="shared" si="100"/>
        <v>35150</v>
      </c>
      <c r="D166" s="273">
        <v>0</v>
      </c>
      <c r="E166" s="45"/>
      <c r="F166" s="95">
        <f t="shared" ref="F166:F171" si="152">D166+E166</f>
        <v>0</v>
      </c>
      <c r="G166" s="239"/>
      <c r="H166" s="45"/>
      <c r="I166" s="91">
        <f t="shared" ref="I166:I171" si="153">G166+H166</f>
        <v>0</v>
      </c>
      <c r="J166" s="273">
        <v>35150</v>
      </c>
      <c r="K166" s="45"/>
      <c r="L166" s="95">
        <f t="shared" ref="L166:L171" si="154">J166+K166</f>
        <v>35150</v>
      </c>
      <c r="M166" s="239"/>
      <c r="N166" s="45"/>
      <c r="O166" s="91">
        <f t="shared" ref="O166:O171" si="155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2"/>
        <v>0</v>
      </c>
      <c r="G167" s="239"/>
      <c r="H167" s="45"/>
      <c r="I167" s="91">
        <f t="shared" si="153"/>
        <v>0</v>
      </c>
      <c r="J167" s="273">
        <v>0</v>
      </c>
      <c r="K167" s="45"/>
      <c r="L167" s="95">
        <f t="shared" si="154"/>
        <v>0</v>
      </c>
      <c r="M167" s="239"/>
      <c r="N167" s="45"/>
      <c r="O167" s="91">
        <f t="shared" si="155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2"/>
        <v>0</v>
      </c>
      <c r="G168" s="239"/>
      <c r="H168" s="45"/>
      <c r="I168" s="91">
        <f t="shared" si="153"/>
        <v>0</v>
      </c>
      <c r="J168" s="273">
        <v>0</v>
      </c>
      <c r="K168" s="45"/>
      <c r="L168" s="95">
        <f t="shared" si="154"/>
        <v>0</v>
      </c>
      <c r="M168" s="239"/>
      <c r="N168" s="45"/>
      <c r="O168" s="91">
        <f t="shared" si="155"/>
        <v>0</v>
      </c>
      <c r="P168" s="300"/>
      <c r="Q168" s="306"/>
    </row>
    <row r="169" spans="1:17" ht="24" x14ac:dyDescent="0.25">
      <c r="A169" s="30">
        <v>2519</v>
      </c>
      <c r="B169" s="43" t="s">
        <v>164</v>
      </c>
      <c r="C169" s="199">
        <f t="shared" si="100"/>
        <v>2000</v>
      </c>
      <c r="D169" s="273">
        <v>2000</v>
      </c>
      <c r="E169" s="45"/>
      <c r="F169" s="95">
        <f t="shared" si="152"/>
        <v>2000</v>
      </c>
      <c r="G169" s="239"/>
      <c r="H169" s="45"/>
      <c r="I169" s="91">
        <f t="shared" si="153"/>
        <v>0</v>
      </c>
      <c r="J169" s="273">
        <v>0</v>
      </c>
      <c r="K169" s="45"/>
      <c r="L169" s="95">
        <f t="shared" si="154"/>
        <v>0</v>
      </c>
      <c r="M169" s="239"/>
      <c r="N169" s="45"/>
      <c r="O169" s="91">
        <f t="shared" si="155"/>
        <v>0</v>
      </c>
      <c r="P169" s="300"/>
      <c r="Q169" s="306"/>
    </row>
    <row r="170" spans="1:17" ht="24" x14ac:dyDescent="0.25">
      <c r="A170" s="75">
        <v>2520</v>
      </c>
      <c r="B170" s="43" t="s">
        <v>165</v>
      </c>
      <c r="C170" s="199">
        <f t="shared" si="100"/>
        <v>100</v>
      </c>
      <c r="D170" s="273">
        <v>100</v>
      </c>
      <c r="E170" s="45"/>
      <c r="F170" s="95">
        <f t="shared" si="152"/>
        <v>100</v>
      </c>
      <c r="G170" s="239"/>
      <c r="H170" s="45"/>
      <c r="I170" s="91">
        <f t="shared" si="153"/>
        <v>0</v>
      </c>
      <c r="J170" s="273">
        <v>0</v>
      </c>
      <c r="K170" s="45"/>
      <c r="L170" s="95">
        <f t="shared" si="154"/>
        <v>0</v>
      </c>
      <c r="M170" s="239"/>
      <c r="N170" s="45"/>
      <c r="O170" s="91">
        <f t="shared" si="155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2"/>
        <v>0</v>
      </c>
      <c r="G171" s="221"/>
      <c r="H171" s="28"/>
      <c r="I171" s="345">
        <f t="shared" si="153"/>
        <v>0</v>
      </c>
      <c r="J171" s="254">
        <v>0</v>
      </c>
      <c r="K171" s="28"/>
      <c r="L171" s="339">
        <f t="shared" si="154"/>
        <v>0</v>
      </c>
      <c r="M171" s="221"/>
      <c r="N171" s="28"/>
      <c r="O171" s="345">
        <f t="shared" si="155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6">SUM(E173,E183)</f>
        <v>0</v>
      </c>
      <c r="F172" s="181">
        <f>SUM(F173,F183)</f>
        <v>0</v>
      </c>
      <c r="G172" s="236">
        <f t="shared" ref="G172:N172" si="157">SUM(G173,G183)</f>
        <v>0</v>
      </c>
      <c r="H172" s="71">
        <f t="shared" si="157"/>
        <v>0</v>
      </c>
      <c r="I172" s="127">
        <f t="shared" si="157"/>
        <v>0</v>
      </c>
      <c r="J172" s="139">
        <f>SUM(J173,J183)</f>
        <v>0</v>
      </c>
      <c r="K172" s="71">
        <f t="shared" si="157"/>
        <v>0</v>
      </c>
      <c r="L172" s="181">
        <f t="shared" si="157"/>
        <v>0</v>
      </c>
      <c r="M172" s="236">
        <f t="shared" si="157"/>
        <v>0</v>
      </c>
      <c r="N172" s="71">
        <f t="shared" si="157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8">SUM(E174,E178)</f>
        <v>0</v>
      </c>
      <c r="F173" s="184">
        <f>SUM(F174,F178)</f>
        <v>0</v>
      </c>
      <c r="G173" s="237">
        <f t="shared" ref="G173:O173" si="159">SUM(G174,G178)</f>
        <v>0</v>
      </c>
      <c r="H173" s="38">
        <f t="shared" si="159"/>
        <v>0</v>
      </c>
      <c r="I173" s="125">
        <f t="shared" si="159"/>
        <v>0</v>
      </c>
      <c r="J173" s="132">
        <f>SUM(J174,J178)</f>
        <v>0</v>
      </c>
      <c r="K173" s="38">
        <f t="shared" si="159"/>
        <v>0</v>
      </c>
      <c r="L173" s="184">
        <f t="shared" si="159"/>
        <v>0</v>
      </c>
      <c r="M173" s="237">
        <f t="shared" si="159"/>
        <v>0</v>
      </c>
      <c r="N173" s="38">
        <f t="shared" si="159"/>
        <v>0</v>
      </c>
      <c r="O173" s="126">
        <f t="shared" si="159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0">SUM(E175:E177)</f>
        <v>0</v>
      </c>
      <c r="F174" s="185">
        <f>SUM(F175:F177)</f>
        <v>0</v>
      </c>
      <c r="G174" s="242">
        <f t="shared" ref="G174:N174" si="161">SUM(G175:G177)</f>
        <v>0</v>
      </c>
      <c r="H174" s="79">
        <f t="shared" si="161"/>
        <v>0</v>
      </c>
      <c r="I174" s="90">
        <f t="shared" si="161"/>
        <v>0</v>
      </c>
      <c r="J174" s="133">
        <f>SUM(J175:J177)</f>
        <v>0</v>
      </c>
      <c r="K174" s="79">
        <f t="shared" si="161"/>
        <v>0</v>
      </c>
      <c r="L174" s="185">
        <f t="shared" si="161"/>
        <v>0</v>
      </c>
      <c r="M174" s="242">
        <f t="shared" si="161"/>
        <v>0</v>
      </c>
      <c r="N174" s="79">
        <f t="shared" si="161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2">D175+E175</f>
        <v>0</v>
      </c>
      <c r="G175" s="239"/>
      <c r="H175" s="45"/>
      <c r="I175" s="91">
        <f t="shared" ref="I175:I177" si="163">G175+H175</f>
        <v>0</v>
      </c>
      <c r="J175" s="273">
        <v>0</v>
      </c>
      <c r="K175" s="45"/>
      <c r="L175" s="95">
        <f t="shared" ref="L175:L177" si="164">J175+K175</f>
        <v>0</v>
      </c>
      <c r="M175" s="239"/>
      <c r="N175" s="45"/>
      <c r="O175" s="91">
        <f t="shared" ref="O175:O177" si="165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2"/>
        <v>0</v>
      </c>
      <c r="G176" s="239"/>
      <c r="H176" s="45"/>
      <c r="I176" s="91">
        <f t="shared" si="163"/>
        <v>0</v>
      </c>
      <c r="J176" s="273">
        <v>0</v>
      </c>
      <c r="K176" s="45"/>
      <c r="L176" s="95">
        <f t="shared" si="164"/>
        <v>0</v>
      </c>
      <c r="M176" s="239"/>
      <c r="N176" s="45"/>
      <c r="O176" s="91">
        <f t="shared" si="165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6">SUM(F177,I177,L177,O177)</f>
        <v>0</v>
      </c>
      <c r="D177" s="273">
        <v>0</v>
      </c>
      <c r="E177" s="45"/>
      <c r="F177" s="95">
        <f t="shared" si="162"/>
        <v>0</v>
      </c>
      <c r="G177" s="239"/>
      <c r="H177" s="45"/>
      <c r="I177" s="91">
        <f t="shared" si="163"/>
        <v>0</v>
      </c>
      <c r="J177" s="273">
        <v>0</v>
      </c>
      <c r="K177" s="45"/>
      <c r="L177" s="95">
        <f t="shared" si="164"/>
        <v>0</v>
      </c>
      <c r="M177" s="239"/>
      <c r="N177" s="45"/>
      <c r="O177" s="91">
        <f t="shared" si="165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66"/>
        <v>0</v>
      </c>
      <c r="D178" s="133">
        <f>SUM(D179:D182)</f>
        <v>0</v>
      </c>
      <c r="E178" s="79">
        <f t="shared" ref="E178" si="167">SUM(E179:E182)</f>
        <v>0</v>
      </c>
      <c r="F178" s="185">
        <f>SUM(F179:F182)</f>
        <v>0</v>
      </c>
      <c r="G178" s="242">
        <f t="shared" ref="G178:O178" si="168">SUM(G179:G182)</f>
        <v>0</v>
      </c>
      <c r="H178" s="79">
        <f t="shared" si="168"/>
        <v>0</v>
      </c>
      <c r="I178" s="90">
        <f t="shared" si="168"/>
        <v>0</v>
      </c>
      <c r="J178" s="133">
        <f>SUM(J179:J182)</f>
        <v>0</v>
      </c>
      <c r="K178" s="79">
        <f t="shared" si="168"/>
        <v>0</v>
      </c>
      <c r="L178" s="185">
        <f t="shared" si="168"/>
        <v>0</v>
      </c>
      <c r="M178" s="242">
        <f t="shared" si="168"/>
        <v>0</v>
      </c>
      <c r="N178" s="79">
        <f t="shared" si="168"/>
        <v>0</v>
      </c>
      <c r="O178" s="158">
        <f t="shared" si="168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66"/>
        <v>0</v>
      </c>
      <c r="D179" s="273">
        <v>0</v>
      </c>
      <c r="E179" s="45"/>
      <c r="F179" s="95">
        <f t="shared" ref="F179:F182" si="169">D179+E179</f>
        <v>0</v>
      </c>
      <c r="G179" s="239"/>
      <c r="H179" s="45"/>
      <c r="I179" s="91">
        <f t="shared" ref="I179:I182" si="170">G179+H179</f>
        <v>0</v>
      </c>
      <c r="J179" s="273">
        <v>0</v>
      </c>
      <c r="K179" s="45"/>
      <c r="L179" s="95">
        <f t="shared" ref="L179:L182" si="171">J179+K179</f>
        <v>0</v>
      </c>
      <c r="M179" s="239"/>
      <c r="N179" s="45"/>
      <c r="O179" s="91">
        <f t="shared" ref="O179:O182" si="172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66"/>
        <v>0</v>
      </c>
      <c r="D180" s="273">
        <v>0</v>
      </c>
      <c r="E180" s="45"/>
      <c r="F180" s="95">
        <f t="shared" si="169"/>
        <v>0</v>
      </c>
      <c r="G180" s="239"/>
      <c r="H180" s="45"/>
      <c r="I180" s="91">
        <f t="shared" si="170"/>
        <v>0</v>
      </c>
      <c r="J180" s="273">
        <v>0</v>
      </c>
      <c r="K180" s="45"/>
      <c r="L180" s="95">
        <f t="shared" si="171"/>
        <v>0</v>
      </c>
      <c r="M180" s="239"/>
      <c r="N180" s="45"/>
      <c r="O180" s="91">
        <f t="shared" si="172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66"/>
        <v>0</v>
      </c>
      <c r="D181" s="273">
        <v>0</v>
      </c>
      <c r="E181" s="45"/>
      <c r="F181" s="95">
        <f t="shared" si="169"/>
        <v>0</v>
      </c>
      <c r="G181" s="239"/>
      <c r="H181" s="45"/>
      <c r="I181" s="91">
        <f t="shared" si="170"/>
        <v>0</v>
      </c>
      <c r="J181" s="273">
        <v>0</v>
      </c>
      <c r="K181" s="45"/>
      <c r="L181" s="95">
        <f t="shared" si="171"/>
        <v>0</v>
      </c>
      <c r="M181" s="239"/>
      <c r="N181" s="45"/>
      <c r="O181" s="91">
        <f t="shared" si="172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66"/>
        <v>0</v>
      </c>
      <c r="D182" s="274">
        <v>0</v>
      </c>
      <c r="E182" s="84"/>
      <c r="F182" s="343">
        <f t="shared" si="169"/>
        <v>0</v>
      </c>
      <c r="G182" s="244"/>
      <c r="H182" s="84"/>
      <c r="I182" s="158">
        <f t="shared" si="170"/>
        <v>0</v>
      </c>
      <c r="J182" s="274">
        <v>0</v>
      </c>
      <c r="K182" s="84"/>
      <c r="L182" s="343">
        <f t="shared" si="171"/>
        <v>0</v>
      </c>
      <c r="M182" s="244"/>
      <c r="N182" s="84"/>
      <c r="O182" s="158">
        <f t="shared" si="172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66"/>
        <v>0</v>
      </c>
      <c r="D183" s="140">
        <f>SUM(D184:D185)</f>
        <v>0</v>
      </c>
      <c r="E183" s="85">
        <f t="shared" ref="E183" si="173">SUM(E184:E185)</f>
        <v>0</v>
      </c>
      <c r="F183" s="182">
        <f>SUM(F184:F185)</f>
        <v>0</v>
      </c>
      <c r="G183" s="245">
        <f t="shared" ref="G183:O183" si="174">SUM(G184:G185)</f>
        <v>0</v>
      </c>
      <c r="H183" s="85">
        <f t="shared" si="174"/>
        <v>0</v>
      </c>
      <c r="I183" s="126">
        <f t="shared" si="174"/>
        <v>0</v>
      </c>
      <c r="J183" s="140">
        <f>SUM(J184:J185)</f>
        <v>0</v>
      </c>
      <c r="K183" s="85">
        <f t="shared" si="174"/>
        <v>0</v>
      </c>
      <c r="L183" s="182">
        <f t="shared" si="174"/>
        <v>0</v>
      </c>
      <c r="M183" s="245">
        <f t="shared" si="174"/>
        <v>0</v>
      </c>
      <c r="N183" s="85">
        <f t="shared" si="174"/>
        <v>0</v>
      </c>
      <c r="O183" s="126">
        <f t="shared" si="174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6"/>
        <v>0</v>
      </c>
      <c r="D184" s="270">
        <v>0</v>
      </c>
      <c r="E184" s="77"/>
      <c r="F184" s="183">
        <f t="shared" ref="F184:F185" si="175">D184+E184</f>
        <v>0</v>
      </c>
      <c r="G184" s="241"/>
      <c r="H184" s="77"/>
      <c r="I184" s="156">
        <f t="shared" ref="I184:I185" si="176">G184+H184</f>
        <v>0</v>
      </c>
      <c r="J184" s="270">
        <v>0</v>
      </c>
      <c r="K184" s="77"/>
      <c r="L184" s="183">
        <f t="shared" ref="L184:L185" si="177">J184+K184</f>
        <v>0</v>
      </c>
      <c r="M184" s="241"/>
      <c r="N184" s="77"/>
      <c r="O184" s="156">
        <f t="shared" ref="O184:O185" si="178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66"/>
        <v>0</v>
      </c>
      <c r="D185" s="272">
        <v>0</v>
      </c>
      <c r="E185" s="42"/>
      <c r="F185" s="185">
        <f t="shared" si="175"/>
        <v>0</v>
      </c>
      <c r="G185" s="229"/>
      <c r="H185" s="42"/>
      <c r="I185" s="90">
        <f t="shared" si="176"/>
        <v>0</v>
      </c>
      <c r="J185" s="272">
        <v>0</v>
      </c>
      <c r="K185" s="42"/>
      <c r="L185" s="185">
        <f t="shared" si="177"/>
        <v>0</v>
      </c>
      <c r="M185" s="229"/>
      <c r="N185" s="42"/>
      <c r="O185" s="90">
        <f t="shared" si="178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6"/>
        <v>0</v>
      </c>
      <c r="D186" s="139">
        <f>SUM(D187,D190)</f>
        <v>0</v>
      </c>
      <c r="E186" s="71">
        <f t="shared" ref="E186" si="179">SUM(E187,E190)</f>
        <v>0</v>
      </c>
      <c r="F186" s="181">
        <f>SUM(F187,F190)</f>
        <v>0</v>
      </c>
      <c r="G186" s="236">
        <f t="shared" ref="G186:N186" si="180">SUM(G187,G190)</f>
        <v>0</v>
      </c>
      <c r="H186" s="71">
        <f t="shared" si="180"/>
        <v>0</v>
      </c>
      <c r="I186" s="127">
        <f t="shared" si="180"/>
        <v>0</v>
      </c>
      <c r="J186" s="139">
        <f>SUM(J187,J190)</f>
        <v>0</v>
      </c>
      <c r="K186" s="71">
        <f t="shared" si="180"/>
        <v>0</v>
      </c>
      <c r="L186" s="181">
        <f t="shared" si="180"/>
        <v>0</v>
      </c>
      <c r="M186" s="236">
        <f t="shared" si="180"/>
        <v>0</v>
      </c>
      <c r="N186" s="71">
        <f t="shared" si="180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6"/>
        <v>0</v>
      </c>
      <c r="D187" s="132">
        <f>SUM(D188,D189)</f>
        <v>0</v>
      </c>
      <c r="E187" s="38">
        <f t="shared" ref="E187" si="181">SUM(E188,E189)</f>
        <v>0</v>
      </c>
      <c r="F187" s="184">
        <f>SUM(F188,F189)</f>
        <v>0</v>
      </c>
      <c r="G187" s="237">
        <f t="shared" ref="G187:N187" si="182">SUM(G188,G189)</f>
        <v>0</v>
      </c>
      <c r="H187" s="38">
        <f t="shared" si="182"/>
        <v>0</v>
      </c>
      <c r="I187" s="125">
        <f t="shared" si="182"/>
        <v>0</v>
      </c>
      <c r="J187" s="132">
        <f>SUM(J188,J189)</f>
        <v>0</v>
      </c>
      <c r="K187" s="38">
        <f t="shared" si="182"/>
        <v>0</v>
      </c>
      <c r="L187" s="184">
        <f t="shared" si="182"/>
        <v>0</v>
      </c>
      <c r="M187" s="237">
        <f t="shared" si="182"/>
        <v>0</v>
      </c>
      <c r="N187" s="38">
        <f t="shared" si="182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6"/>
        <v>0</v>
      </c>
      <c r="D188" s="272">
        <v>0</v>
      </c>
      <c r="E188" s="42"/>
      <c r="F188" s="185">
        <f t="shared" ref="F188:F189" si="183">D188+E188</f>
        <v>0</v>
      </c>
      <c r="G188" s="229"/>
      <c r="H188" s="42"/>
      <c r="I188" s="90">
        <f t="shared" ref="I188:I189" si="184">G188+H188</f>
        <v>0</v>
      </c>
      <c r="J188" s="272">
        <v>0</v>
      </c>
      <c r="K188" s="42"/>
      <c r="L188" s="185">
        <f t="shared" ref="L188:L189" si="185">J188+K188</f>
        <v>0</v>
      </c>
      <c r="M188" s="229"/>
      <c r="N188" s="42"/>
      <c r="O188" s="90">
        <f t="shared" ref="O188:O189" si="186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66"/>
        <v>0</v>
      </c>
      <c r="D189" s="273">
        <v>0</v>
      </c>
      <c r="E189" s="45"/>
      <c r="F189" s="95">
        <f t="shared" si="183"/>
        <v>0</v>
      </c>
      <c r="G189" s="239"/>
      <c r="H189" s="45"/>
      <c r="I189" s="91">
        <f t="shared" si="184"/>
        <v>0</v>
      </c>
      <c r="J189" s="273">
        <v>0</v>
      </c>
      <c r="K189" s="45"/>
      <c r="L189" s="95">
        <f t="shared" si="185"/>
        <v>0</v>
      </c>
      <c r="M189" s="239"/>
      <c r="N189" s="45"/>
      <c r="O189" s="91">
        <f t="shared" si="186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6"/>
        <v>0</v>
      </c>
      <c r="D190" s="132">
        <f>SUM(D191)</f>
        <v>0</v>
      </c>
      <c r="E190" s="38">
        <f t="shared" ref="E190" si="187">SUM(E191)</f>
        <v>0</v>
      </c>
      <c r="F190" s="184">
        <f>SUM(F191)</f>
        <v>0</v>
      </c>
      <c r="G190" s="237">
        <f t="shared" ref="G190:N190" si="188">SUM(G191)</f>
        <v>0</v>
      </c>
      <c r="H190" s="38">
        <f t="shared" si="188"/>
        <v>0</v>
      </c>
      <c r="I190" s="125">
        <f t="shared" si="188"/>
        <v>0</v>
      </c>
      <c r="J190" s="132">
        <f>SUM(J191)</f>
        <v>0</v>
      </c>
      <c r="K190" s="38">
        <f t="shared" si="188"/>
        <v>0</v>
      </c>
      <c r="L190" s="184">
        <f t="shared" si="188"/>
        <v>0</v>
      </c>
      <c r="M190" s="237">
        <f t="shared" si="188"/>
        <v>0</v>
      </c>
      <c r="N190" s="38">
        <f t="shared" si="188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6"/>
        <v>0</v>
      </c>
      <c r="D191" s="133">
        <f>SUM(D192:D192)</f>
        <v>0</v>
      </c>
      <c r="E191" s="79">
        <f t="shared" ref="E191" si="189">SUM(E192:E192)</f>
        <v>0</v>
      </c>
      <c r="F191" s="185">
        <f>SUM(F192:F192)</f>
        <v>0</v>
      </c>
      <c r="G191" s="242">
        <f t="shared" ref="G191:N191" si="190">SUM(G192:G192)</f>
        <v>0</v>
      </c>
      <c r="H191" s="79">
        <f t="shared" si="190"/>
        <v>0</v>
      </c>
      <c r="I191" s="90">
        <f t="shared" si="190"/>
        <v>0</v>
      </c>
      <c r="J191" s="133">
        <f>SUM(J192:J192)</f>
        <v>0</v>
      </c>
      <c r="K191" s="79">
        <f t="shared" si="190"/>
        <v>0</v>
      </c>
      <c r="L191" s="185">
        <f t="shared" si="190"/>
        <v>0</v>
      </c>
      <c r="M191" s="242">
        <f t="shared" si="190"/>
        <v>0</v>
      </c>
      <c r="N191" s="79">
        <f t="shared" si="190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6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>
        <v>0</v>
      </c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66"/>
        <v>20805</v>
      </c>
      <c r="D193" s="138">
        <f>SUM(D194,D229,D268)</f>
        <v>16210</v>
      </c>
      <c r="E193" s="69">
        <f t="shared" ref="E193" si="191">SUM(E194,E229,E268)</f>
        <v>600</v>
      </c>
      <c r="F193" s="180">
        <f>SUM(F194,F229,F268)</f>
        <v>16810</v>
      </c>
      <c r="G193" s="235">
        <f t="shared" ref="G193:N193" si="192">SUM(G194,G229,G268)</f>
        <v>0</v>
      </c>
      <c r="H193" s="69">
        <f t="shared" si="192"/>
        <v>0</v>
      </c>
      <c r="I193" s="284">
        <f t="shared" si="192"/>
        <v>0</v>
      </c>
      <c r="J193" s="138">
        <f>SUM(J194,J229,J268)</f>
        <v>3995</v>
      </c>
      <c r="K193" s="69">
        <f t="shared" si="192"/>
        <v>0</v>
      </c>
      <c r="L193" s="180">
        <f t="shared" si="192"/>
        <v>3995</v>
      </c>
      <c r="M193" s="235">
        <f t="shared" si="192"/>
        <v>0</v>
      </c>
      <c r="N193" s="69">
        <f t="shared" si="192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6"/>
        <v>19700</v>
      </c>
      <c r="D194" s="139">
        <f>D195+D203</f>
        <v>16210</v>
      </c>
      <c r="E194" s="71">
        <f t="shared" ref="E194" si="193">E195+E203</f>
        <v>600</v>
      </c>
      <c r="F194" s="181">
        <f>F195+F203</f>
        <v>16810</v>
      </c>
      <c r="G194" s="236">
        <f t="shared" ref="G194:N194" si="194">G195+G203</f>
        <v>0</v>
      </c>
      <c r="H194" s="71">
        <f t="shared" si="194"/>
        <v>0</v>
      </c>
      <c r="I194" s="127">
        <f t="shared" si="194"/>
        <v>0</v>
      </c>
      <c r="J194" s="139">
        <f>J195+J203</f>
        <v>2890</v>
      </c>
      <c r="K194" s="71">
        <f t="shared" si="194"/>
        <v>0</v>
      </c>
      <c r="L194" s="181">
        <f t="shared" si="194"/>
        <v>2890</v>
      </c>
      <c r="M194" s="236">
        <f t="shared" si="194"/>
        <v>0</v>
      </c>
      <c r="N194" s="71">
        <f t="shared" si="194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6"/>
        <v>0</v>
      </c>
      <c r="D195" s="132">
        <f>D196+D197+D200+D201+D202</f>
        <v>0</v>
      </c>
      <c r="E195" s="38">
        <f t="shared" ref="E195" si="195">E196+E197+E200+E201+E202</f>
        <v>0</v>
      </c>
      <c r="F195" s="184">
        <f>F196+F197+F200+F201+F202</f>
        <v>0</v>
      </c>
      <c r="G195" s="237">
        <f t="shared" ref="G195:N195" si="196">G196+G197+G200+G201+G202</f>
        <v>0</v>
      </c>
      <c r="H195" s="38">
        <f t="shared" si="196"/>
        <v>0</v>
      </c>
      <c r="I195" s="125">
        <f t="shared" si="196"/>
        <v>0</v>
      </c>
      <c r="J195" s="132">
        <f>J196+J197+J200+J201+J202</f>
        <v>0</v>
      </c>
      <c r="K195" s="38">
        <f t="shared" si="196"/>
        <v>0</v>
      </c>
      <c r="L195" s="184">
        <f t="shared" si="196"/>
        <v>0</v>
      </c>
      <c r="M195" s="237">
        <f t="shared" si="196"/>
        <v>0</v>
      </c>
      <c r="N195" s="38">
        <f t="shared" si="196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6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>
        <v>0</v>
      </c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6"/>
        <v>0</v>
      </c>
      <c r="D197" s="134">
        <f>D198+D199</f>
        <v>0</v>
      </c>
      <c r="E197" s="76">
        <f t="shared" ref="E197" si="197">E198+E199</f>
        <v>0</v>
      </c>
      <c r="F197" s="95">
        <f>F198+F199</f>
        <v>0</v>
      </c>
      <c r="G197" s="240">
        <f t="shared" ref="G197:O197" si="198">G198+G199</f>
        <v>0</v>
      </c>
      <c r="H197" s="76">
        <f t="shared" si="198"/>
        <v>0</v>
      </c>
      <c r="I197" s="91">
        <f t="shared" si="198"/>
        <v>0</v>
      </c>
      <c r="J197" s="134">
        <f>J198+J199</f>
        <v>0</v>
      </c>
      <c r="K197" s="76">
        <f t="shared" si="198"/>
        <v>0</v>
      </c>
      <c r="L197" s="95">
        <f t="shared" si="198"/>
        <v>0</v>
      </c>
      <c r="M197" s="240">
        <f t="shared" si="198"/>
        <v>0</v>
      </c>
      <c r="N197" s="76">
        <f t="shared" si="198"/>
        <v>0</v>
      </c>
      <c r="O197" s="91">
        <f t="shared" si="198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6"/>
        <v>0</v>
      </c>
      <c r="D198" s="273">
        <v>0</v>
      </c>
      <c r="E198" s="45"/>
      <c r="F198" s="95">
        <f t="shared" ref="F198:F202" si="199">D198+E198</f>
        <v>0</v>
      </c>
      <c r="G198" s="239"/>
      <c r="H198" s="45"/>
      <c r="I198" s="91">
        <f t="shared" ref="I198:I202" si="200">G198+H198</f>
        <v>0</v>
      </c>
      <c r="J198" s="273">
        <v>0</v>
      </c>
      <c r="K198" s="45"/>
      <c r="L198" s="95">
        <f t="shared" ref="L198:L202" si="201">J198+K198</f>
        <v>0</v>
      </c>
      <c r="M198" s="239"/>
      <c r="N198" s="45"/>
      <c r="O198" s="91">
        <f t="shared" ref="O198:O202" si="202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6"/>
        <v>0</v>
      </c>
      <c r="D199" s="273">
        <v>0</v>
      </c>
      <c r="E199" s="45"/>
      <c r="F199" s="95">
        <f t="shared" si="199"/>
        <v>0</v>
      </c>
      <c r="G199" s="239"/>
      <c r="H199" s="45"/>
      <c r="I199" s="91">
        <f t="shared" si="200"/>
        <v>0</v>
      </c>
      <c r="J199" s="273">
        <v>0</v>
      </c>
      <c r="K199" s="45"/>
      <c r="L199" s="95">
        <f t="shared" si="201"/>
        <v>0</v>
      </c>
      <c r="M199" s="239"/>
      <c r="N199" s="45"/>
      <c r="O199" s="91">
        <f t="shared" si="202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6"/>
        <v>0</v>
      </c>
      <c r="D200" s="273">
        <v>0</v>
      </c>
      <c r="E200" s="45"/>
      <c r="F200" s="95">
        <f t="shared" si="199"/>
        <v>0</v>
      </c>
      <c r="G200" s="239"/>
      <c r="H200" s="45"/>
      <c r="I200" s="91">
        <f t="shared" si="200"/>
        <v>0</v>
      </c>
      <c r="J200" s="273">
        <v>0</v>
      </c>
      <c r="K200" s="45"/>
      <c r="L200" s="95">
        <f t="shared" si="201"/>
        <v>0</v>
      </c>
      <c r="M200" s="239"/>
      <c r="N200" s="45"/>
      <c r="O200" s="91">
        <f t="shared" si="202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6"/>
        <v>0</v>
      </c>
      <c r="D201" s="273">
        <v>0</v>
      </c>
      <c r="E201" s="45"/>
      <c r="F201" s="95">
        <f t="shared" si="199"/>
        <v>0</v>
      </c>
      <c r="G201" s="239"/>
      <c r="H201" s="45"/>
      <c r="I201" s="91">
        <f t="shared" si="200"/>
        <v>0</v>
      </c>
      <c r="J201" s="273">
        <v>0</v>
      </c>
      <c r="K201" s="45"/>
      <c r="L201" s="95">
        <f t="shared" si="201"/>
        <v>0</v>
      </c>
      <c r="M201" s="239"/>
      <c r="N201" s="45"/>
      <c r="O201" s="91">
        <f t="shared" si="202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6"/>
        <v>0</v>
      </c>
      <c r="D202" s="273">
        <v>0</v>
      </c>
      <c r="E202" s="45"/>
      <c r="F202" s="95">
        <f t="shared" si="199"/>
        <v>0</v>
      </c>
      <c r="G202" s="239"/>
      <c r="H202" s="45"/>
      <c r="I202" s="91">
        <f t="shared" si="200"/>
        <v>0</v>
      </c>
      <c r="J202" s="273">
        <v>0</v>
      </c>
      <c r="K202" s="45"/>
      <c r="L202" s="95">
        <f t="shared" si="201"/>
        <v>0</v>
      </c>
      <c r="M202" s="239"/>
      <c r="N202" s="45"/>
      <c r="O202" s="91">
        <f t="shared" si="202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6"/>
        <v>19700</v>
      </c>
      <c r="D203" s="132">
        <f>D204+D214+D215+D224+D225+D226+D228</f>
        <v>16210</v>
      </c>
      <c r="E203" s="38">
        <f t="shared" ref="E203" si="203">E204+E214+E215+E224+E225+E226+E228</f>
        <v>600</v>
      </c>
      <c r="F203" s="184">
        <f>F204+F214+F215+F224+F225+F226+F228</f>
        <v>16810</v>
      </c>
      <c r="G203" s="237">
        <f t="shared" ref="G203:O203" si="204">G204+G214+G215+G224+G225+G226+G228</f>
        <v>0</v>
      </c>
      <c r="H203" s="38">
        <f t="shared" si="204"/>
        <v>0</v>
      </c>
      <c r="I203" s="125">
        <f t="shared" si="204"/>
        <v>0</v>
      </c>
      <c r="J203" s="132">
        <f>J204+J214+J215+J224+J225+J226+J228</f>
        <v>2890</v>
      </c>
      <c r="K203" s="38">
        <f t="shared" si="204"/>
        <v>0</v>
      </c>
      <c r="L203" s="184">
        <f t="shared" si="204"/>
        <v>2890</v>
      </c>
      <c r="M203" s="237">
        <f t="shared" si="204"/>
        <v>0</v>
      </c>
      <c r="N203" s="38">
        <f t="shared" si="204"/>
        <v>0</v>
      </c>
      <c r="O203" s="125">
        <f t="shared" si="204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6"/>
        <v>0</v>
      </c>
      <c r="D204" s="86">
        <f>SUM(D205:D213)</f>
        <v>0</v>
      </c>
      <c r="E204" s="74">
        <f>SUM(E205:E213)</f>
        <v>0</v>
      </c>
      <c r="F204" s="183">
        <f t="shared" ref="F204:N204" si="205">SUM(F205:F213)</f>
        <v>0</v>
      </c>
      <c r="G204" s="238">
        <f t="shared" si="205"/>
        <v>0</v>
      </c>
      <c r="H204" s="74">
        <f t="shared" si="205"/>
        <v>0</v>
      </c>
      <c r="I204" s="156">
        <f t="shared" si="205"/>
        <v>0</v>
      </c>
      <c r="J204" s="86">
        <f>SUM(J205:J213)</f>
        <v>0</v>
      </c>
      <c r="K204" s="74">
        <f t="shared" si="205"/>
        <v>0</v>
      </c>
      <c r="L204" s="183">
        <f t="shared" si="205"/>
        <v>0</v>
      </c>
      <c r="M204" s="238">
        <f t="shared" si="205"/>
        <v>0</v>
      </c>
      <c r="N204" s="74">
        <f t="shared" si="205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6"/>
        <v>0</v>
      </c>
      <c r="D205" s="272">
        <v>0</v>
      </c>
      <c r="E205" s="42"/>
      <c r="F205" s="185">
        <f t="shared" ref="F205:F214" si="206">D205+E205</f>
        <v>0</v>
      </c>
      <c r="G205" s="229"/>
      <c r="H205" s="42"/>
      <c r="I205" s="90">
        <f t="shared" ref="I205:I214" si="207">G205+H205</f>
        <v>0</v>
      </c>
      <c r="J205" s="272">
        <v>0</v>
      </c>
      <c r="K205" s="42"/>
      <c r="L205" s="185">
        <f t="shared" ref="L205:L214" si="208">J205+K205</f>
        <v>0</v>
      </c>
      <c r="M205" s="229"/>
      <c r="N205" s="42"/>
      <c r="O205" s="90">
        <f t="shared" ref="O205:O214" si="209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6"/>
        <v>0</v>
      </c>
      <c r="D206" s="273">
        <v>0</v>
      </c>
      <c r="E206" s="45"/>
      <c r="F206" s="95">
        <f t="shared" si="206"/>
        <v>0</v>
      </c>
      <c r="G206" s="239"/>
      <c r="H206" s="45"/>
      <c r="I206" s="91">
        <f t="shared" si="207"/>
        <v>0</v>
      </c>
      <c r="J206" s="273">
        <v>0</v>
      </c>
      <c r="K206" s="45"/>
      <c r="L206" s="95">
        <f t="shared" si="208"/>
        <v>0</v>
      </c>
      <c r="M206" s="239"/>
      <c r="N206" s="45"/>
      <c r="O206" s="91">
        <f t="shared" si="209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6"/>
        <v>0</v>
      </c>
      <c r="D207" s="273">
        <v>0</v>
      </c>
      <c r="E207" s="45"/>
      <c r="F207" s="95">
        <f t="shared" si="206"/>
        <v>0</v>
      </c>
      <c r="G207" s="239"/>
      <c r="H207" s="45"/>
      <c r="I207" s="91">
        <f t="shared" si="207"/>
        <v>0</v>
      </c>
      <c r="J207" s="273">
        <v>0</v>
      </c>
      <c r="K207" s="45"/>
      <c r="L207" s="95">
        <f t="shared" si="208"/>
        <v>0</v>
      </c>
      <c r="M207" s="239"/>
      <c r="N207" s="45"/>
      <c r="O207" s="91">
        <f t="shared" si="209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6"/>
        <v>0</v>
      </c>
      <c r="D208" s="273">
        <v>0</v>
      </c>
      <c r="E208" s="45"/>
      <c r="F208" s="95">
        <f t="shared" si="206"/>
        <v>0</v>
      </c>
      <c r="G208" s="239"/>
      <c r="H208" s="45"/>
      <c r="I208" s="91">
        <f t="shared" si="207"/>
        <v>0</v>
      </c>
      <c r="J208" s="273">
        <v>0</v>
      </c>
      <c r="K208" s="45"/>
      <c r="L208" s="95">
        <f t="shared" si="208"/>
        <v>0</v>
      </c>
      <c r="M208" s="239"/>
      <c r="N208" s="45"/>
      <c r="O208" s="91">
        <f t="shared" si="209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6"/>
        <v>0</v>
      </c>
      <c r="D209" s="273">
        <v>0</v>
      </c>
      <c r="E209" s="45"/>
      <c r="F209" s="95">
        <f t="shared" si="206"/>
        <v>0</v>
      </c>
      <c r="G209" s="239"/>
      <c r="H209" s="45"/>
      <c r="I209" s="91">
        <f t="shared" si="207"/>
        <v>0</v>
      </c>
      <c r="J209" s="273">
        <v>0</v>
      </c>
      <c r="K209" s="45"/>
      <c r="L209" s="95">
        <f t="shared" si="208"/>
        <v>0</v>
      </c>
      <c r="M209" s="239"/>
      <c r="N209" s="45"/>
      <c r="O209" s="91">
        <f t="shared" si="209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66"/>
        <v>0</v>
      </c>
      <c r="D210" s="273">
        <v>0</v>
      </c>
      <c r="E210" s="45"/>
      <c r="F210" s="95">
        <f t="shared" si="206"/>
        <v>0</v>
      </c>
      <c r="G210" s="239"/>
      <c r="H210" s="45"/>
      <c r="I210" s="91">
        <f t="shared" si="207"/>
        <v>0</v>
      </c>
      <c r="J210" s="273">
        <v>0</v>
      </c>
      <c r="K210" s="45"/>
      <c r="L210" s="95">
        <f t="shared" si="208"/>
        <v>0</v>
      </c>
      <c r="M210" s="239"/>
      <c r="N210" s="45"/>
      <c r="O210" s="91">
        <f t="shared" si="209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6"/>
        <v>0</v>
      </c>
      <c r="D211" s="273">
        <v>0</v>
      </c>
      <c r="E211" s="45"/>
      <c r="F211" s="95">
        <f t="shared" si="206"/>
        <v>0</v>
      </c>
      <c r="G211" s="239"/>
      <c r="H211" s="45"/>
      <c r="I211" s="91">
        <f t="shared" si="207"/>
        <v>0</v>
      </c>
      <c r="J211" s="273">
        <v>0</v>
      </c>
      <c r="K211" s="45"/>
      <c r="L211" s="95">
        <f t="shared" si="208"/>
        <v>0</v>
      </c>
      <c r="M211" s="239"/>
      <c r="N211" s="45"/>
      <c r="O211" s="91">
        <f t="shared" si="209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6"/>
        <v>0</v>
      </c>
      <c r="D212" s="273">
        <v>0</v>
      </c>
      <c r="E212" s="45"/>
      <c r="F212" s="95">
        <f t="shared" si="206"/>
        <v>0</v>
      </c>
      <c r="G212" s="239"/>
      <c r="H212" s="45"/>
      <c r="I212" s="91">
        <f t="shared" si="207"/>
        <v>0</v>
      </c>
      <c r="J212" s="273">
        <v>0</v>
      </c>
      <c r="K212" s="45"/>
      <c r="L212" s="95">
        <f t="shared" si="208"/>
        <v>0</v>
      </c>
      <c r="M212" s="239"/>
      <c r="N212" s="45"/>
      <c r="O212" s="91">
        <f t="shared" si="209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6"/>
        <v>0</v>
      </c>
      <c r="D213" s="273">
        <v>0</v>
      </c>
      <c r="E213" s="45"/>
      <c r="F213" s="95">
        <f t="shared" si="206"/>
        <v>0</v>
      </c>
      <c r="G213" s="239"/>
      <c r="H213" s="45"/>
      <c r="I213" s="91">
        <f t="shared" si="207"/>
        <v>0</v>
      </c>
      <c r="J213" s="273">
        <v>0</v>
      </c>
      <c r="K213" s="45"/>
      <c r="L213" s="95">
        <f t="shared" si="208"/>
        <v>0</v>
      </c>
      <c r="M213" s="239"/>
      <c r="N213" s="45"/>
      <c r="O213" s="91">
        <f t="shared" si="209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6"/>
        <v>0</v>
      </c>
      <c r="D214" s="273">
        <v>0</v>
      </c>
      <c r="E214" s="45"/>
      <c r="F214" s="95">
        <f t="shared" si="206"/>
        <v>0</v>
      </c>
      <c r="G214" s="239"/>
      <c r="H214" s="45"/>
      <c r="I214" s="91">
        <f t="shared" si="207"/>
        <v>0</v>
      </c>
      <c r="J214" s="273">
        <v>0</v>
      </c>
      <c r="K214" s="45"/>
      <c r="L214" s="95">
        <f t="shared" si="208"/>
        <v>0</v>
      </c>
      <c r="M214" s="239"/>
      <c r="N214" s="45"/>
      <c r="O214" s="91">
        <f t="shared" si="209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66"/>
        <v>19700</v>
      </c>
      <c r="D215" s="134">
        <f>SUM(D216:D223)</f>
        <v>16210</v>
      </c>
      <c r="E215" s="76">
        <f t="shared" ref="E215" si="210">SUM(E216:E223)</f>
        <v>600</v>
      </c>
      <c r="F215" s="95">
        <f>SUM(F216:F223)</f>
        <v>16810</v>
      </c>
      <c r="G215" s="240">
        <f t="shared" ref="G215:N215" si="211">SUM(G216:G223)</f>
        <v>0</v>
      </c>
      <c r="H215" s="76">
        <f t="shared" si="211"/>
        <v>0</v>
      </c>
      <c r="I215" s="91">
        <f t="shared" si="211"/>
        <v>0</v>
      </c>
      <c r="J215" s="134">
        <f>SUM(J216:J223)</f>
        <v>2890</v>
      </c>
      <c r="K215" s="76">
        <f t="shared" si="211"/>
        <v>0</v>
      </c>
      <c r="L215" s="95">
        <f t="shared" si="211"/>
        <v>2890</v>
      </c>
      <c r="M215" s="240">
        <f t="shared" si="211"/>
        <v>0</v>
      </c>
      <c r="N215" s="76">
        <f t="shared" si="211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6"/>
        <v>0</v>
      </c>
      <c r="D216" s="273">
        <v>0</v>
      </c>
      <c r="E216" s="45"/>
      <c r="F216" s="95">
        <f t="shared" ref="F216:F225" si="212">D216+E216</f>
        <v>0</v>
      </c>
      <c r="G216" s="239"/>
      <c r="H216" s="45"/>
      <c r="I216" s="91">
        <f t="shared" ref="I216:I225" si="213">G216+H216</f>
        <v>0</v>
      </c>
      <c r="J216" s="273">
        <v>0</v>
      </c>
      <c r="K216" s="45"/>
      <c r="L216" s="95">
        <f t="shared" ref="L216:L225" si="214">J216+K216</f>
        <v>0</v>
      </c>
      <c r="M216" s="239"/>
      <c r="N216" s="45"/>
      <c r="O216" s="91">
        <f t="shared" ref="O216:O225" si="215">M216+N216</f>
        <v>0</v>
      </c>
      <c r="P216" s="300"/>
      <c r="Q216" s="306"/>
    </row>
    <row r="217" spans="1:17" x14ac:dyDescent="0.25">
      <c r="A217" s="30">
        <v>5232</v>
      </c>
      <c r="B217" s="43" t="s">
        <v>211</v>
      </c>
      <c r="C217" s="199">
        <f t="shared" si="166"/>
        <v>6000</v>
      </c>
      <c r="D217" s="273">
        <v>3110</v>
      </c>
      <c r="E217" s="45"/>
      <c r="F217" s="95">
        <f t="shared" si="212"/>
        <v>3110</v>
      </c>
      <c r="G217" s="239"/>
      <c r="H217" s="45"/>
      <c r="I217" s="91">
        <f t="shared" si="213"/>
        <v>0</v>
      </c>
      <c r="J217" s="273">
        <v>2890</v>
      </c>
      <c r="K217" s="45"/>
      <c r="L217" s="95">
        <f t="shared" si="214"/>
        <v>2890</v>
      </c>
      <c r="M217" s="239"/>
      <c r="N217" s="45"/>
      <c r="O217" s="91">
        <f t="shared" si="215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6"/>
        <v>0</v>
      </c>
      <c r="D218" s="273">
        <v>0</v>
      </c>
      <c r="E218" s="45"/>
      <c r="F218" s="95">
        <f t="shared" si="212"/>
        <v>0</v>
      </c>
      <c r="G218" s="239"/>
      <c r="H218" s="45"/>
      <c r="I218" s="91">
        <f t="shared" si="213"/>
        <v>0</v>
      </c>
      <c r="J218" s="273">
        <v>0</v>
      </c>
      <c r="K218" s="45"/>
      <c r="L218" s="95">
        <f t="shared" si="214"/>
        <v>0</v>
      </c>
      <c r="M218" s="239"/>
      <c r="N218" s="45"/>
      <c r="O218" s="91">
        <f t="shared" si="215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66"/>
        <v>0</v>
      </c>
      <c r="D219" s="273">
        <v>0</v>
      </c>
      <c r="E219" s="45"/>
      <c r="F219" s="95">
        <f t="shared" si="212"/>
        <v>0</v>
      </c>
      <c r="G219" s="239"/>
      <c r="H219" s="45"/>
      <c r="I219" s="91">
        <f t="shared" si="213"/>
        <v>0</v>
      </c>
      <c r="J219" s="273">
        <v>0</v>
      </c>
      <c r="K219" s="45"/>
      <c r="L219" s="95">
        <f t="shared" si="214"/>
        <v>0</v>
      </c>
      <c r="M219" s="239"/>
      <c r="N219" s="45"/>
      <c r="O219" s="91">
        <f t="shared" si="215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6"/>
        <v>0</v>
      </c>
      <c r="D220" s="273">
        <v>0</v>
      </c>
      <c r="E220" s="45"/>
      <c r="F220" s="95">
        <f t="shared" si="212"/>
        <v>0</v>
      </c>
      <c r="G220" s="239"/>
      <c r="H220" s="45"/>
      <c r="I220" s="91">
        <f t="shared" si="213"/>
        <v>0</v>
      </c>
      <c r="J220" s="273">
        <v>0</v>
      </c>
      <c r="K220" s="45"/>
      <c r="L220" s="95">
        <f t="shared" si="214"/>
        <v>0</v>
      </c>
      <c r="M220" s="239"/>
      <c r="N220" s="45"/>
      <c r="O220" s="91">
        <f t="shared" si="215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6"/>
        <v>0</v>
      </c>
      <c r="D221" s="273">
        <v>0</v>
      </c>
      <c r="E221" s="45"/>
      <c r="F221" s="95">
        <f t="shared" si="212"/>
        <v>0</v>
      </c>
      <c r="G221" s="239"/>
      <c r="H221" s="45"/>
      <c r="I221" s="91">
        <f t="shared" si="213"/>
        <v>0</v>
      </c>
      <c r="J221" s="273">
        <v>0</v>
      </c>
      <c r="K221" s="45"/>
      <c r="L221" s="95">
        <f t="shared" si="214"/>
        <v>0</v>
      </c>
      <c r="M221" s="239"/>
      <c r="N221" s="45"/>
      <c r="O221" s="91">
        <f t="shared" si="215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66"/>
        <v>0</v>
      </c>
      <c r="D222" s="273">
        <v>0</v>
      </c>
      <c r="E222" s="45"/>
      <c r="F222" s="95">
        <f t="shared" si="212"/>
        <v>0</v>
      </c>
      <c r="G222" s="239"/>
      <c r="H222" s="45"/>
      <c r="I222" s="91">
        <f t="shared" si="213"/>
        <v>0</v>
      </c>
      <c r="J222" s="273">
        <v>0</v>
      </c>
      <c r="K222" s="45"/>
      <c r="L222" s="95">
        <f t="shared" si="214"/>
        <v>0</v>
      </c>
      <c r="M222" s="239"/>
      <c r="N222" s="45"/>
      <c r="O222" s="91">
        <f t="shared" si="215"/>
        <v>0</v>
      </c>
      <c r="P222" s="300"/>
      <c r="Q222" s="306"/>
    </row>
    <row r="223" spans="1:17" ht="24" x14ac:dyDescent="0.25">
      <c r="A223" s="30">
        <v>5239</v>
      </c>
      <c r="B223" s="43" t="s">
        <v>217</v>
      </c>
      <c r="C223" s="199">
        <f t="shared" si="166"/>
        <v>13700</v>
      </c>
      <c r="D223" s="273">
        <v>13100</v>
      </c>
      <c r="E223" s="45">
        <v>600</v>
      </c>
      <c r="F223" s="95">
        <f t="shared" si="212"/>
        <v>13700</v>
      </c>
      <c r="G223" s="239"/>
      <c r="H223" s="45"/>
      <c r="I223" s="91">
        <f t="shared" si="213"/>
        <v>0</v>
      </c>
      <c r="J223" s="273">
        <v>0</v>
      </c>
      <c r="K223" s="45"/>
      <c r="L223" s="95">
        <f t="shared" si="214"/>
        <v>0</v>
      </c>
      <c r="M223" s="239"/>
      <c r="N223" s="45"/>
      <c r="O223" s="91">
        <f t="shared" si="215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66"/>
        <v>0</v>
      </c>
      <c r="D224" s="273">
        <v>0</v>
      </c>
      <c r="E224" s="45"/>
      <c r="F224" s="95">
        <f t="shared" si="212"/>
        <v>0</v>
      </c>
      <c r="G224" s="239"/>
      <c r="H224" s="45"/>
      <c r="I224" s="91">
        <f t="shared" si="213"/>
        <v>0</v>
      </c>
      <c r="J224" s="273">
        <v>0</v>
      </c>
      <c r="K224" s="45"/>
      <c r="L224" s="95">
        <f t="shared" si="214"/>
        <v>0</v>
      </c>
      <c r="M224" s="239"/>
      <c r="N224" s="45"/>
      <c r="O224" s="91">
        <f t="shared" si="215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66"/>
        <v>0</v>
      </c>
      <c r="D225" s="273">
        <v>0</v>
      </c>
      <c r="E225" s="45"/>
      <c r="F225" s="95">
        <f t="shared" si="212"/>
        <v>0</v>
      </c>
      <c r="G225" s="239"/>
      <c r="H225" s="45"/>
      <c r="I225" s="91">
        <f t="shared" si="213"/>
        <v>0</v>
      </c>
      <c r="J225" s="273">
        <v>0</v>
      </c>
      <c r="K225" s="45"/>
      <c r="L225" s="95">
        <f t="shared" si="214"/>
        <v>0</v>
      </c>
      <c r="M225" s="239"/>
      <c r="N225" s="45"/>
      <c r="O225" s="91">
        <f t="shared" si="215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6"/>
        <v>0</v>
      </c>
      <c r="D226" s="134">
        <f>SUM(D227)</f>
        <v>0</v>
      </c>
      <c r="E226" s="76">
        <f t="shared" ref="E226" si="216">SUM(E227)</f>
        <v>0</v>
      </c>
      <c r="F226" s="95">
        <f>SUM(F227)</f>
        <v>0</v>
      </c>
      <c r="G226" s="240">
        <f t="shared" ref="G226:N226" si="217">SUM(G227)</f>
        <v>0</v>
      </c>
      <c r="H226" s="76">
        <f t="shared" si="217"/>
        <v>0</v>
      </c>
      <c r="I226" s="91">
        <f t="shared" si="217"/>
        <v>0</v>
      </c>
      <c r="J226" s="134">
        <f>SUM(J227)</f>
        <v>0</v>
      </c>
      <c r="K226" s="76">
        <f t="shared" si="217"/>
        <v>0</v>
      </c>
      <c r="L226" s="95">
        <f t="shared" si="217"/>
        <v>0</v>
      </c>
      <c r="M226" s="240">
        <f t="shared" si="217"/>
        <v>0</v>
      </c>
      <c r="N226" s="76">
        <f t="shared" si="217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66"/>
        <v>0</v>
      </c>
      <c r="D227" s="273">
        <v>0</v>
      </c>
      <c r="E227" s="45"/>
      <c r="F227" s="95">
        <f t="shared" ref="F227:F228" si="218">D227+E227</f>
        <v>0</v>
      </c>
      <c r="G227" s="239"/>
      <c r="H227" s="45"/>
      <c r="I227" s="91">
        <f t="shared" ref="I227:I228" si="219">G227+H227</f>
        <v>0</v>
      </c>
      <c r="J227" s="273">
        <v>0</v>
      </c>
      <c r="K227" s="45"/>
      <c r="L227" s="95">
        <f t="shared" ref="L227:L228" si="220">J227+K227</f>
        <v>0</v>
      </c>
      <c r="M227" s="239"/>
      <c r="N227" s="45"/>
      <c r="O227" s="91">
        <f t="shared" ref="O227:O228" si="221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6"/>
        <v>0</v>
      </c>
      <c r="D228" s="270">
        <v>0</v>
      </c>
      <c r="E228" s="77"/>
      <c r="F228" s="183">
        <f t="shared" si="218"/>
        <v>0</v>
      </c>
      <c r="G228" s="241"/>
      <c r="H228" s="77"/>
      <c r="I228" s="156">
        <f t="shared" si="219"/>
        <v>0</v>
      </c>
      <c r="J228" s="270">
        <v>0</v>
      </c>
      <c r="K228" s="77"/>
      <c r="L228" s="183">
        <f t="shared" si="220"/>
        <v>0</v>
      </c>
      <c r="M228" s="241"/>
      <c r="N228" s="77"/>
      <c r="O228" s="156">
        <f t="shared" si="221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6"/>
        <v>0</v>
      </c>
      <c r="D229" s="139">
        <f>D230+D250+D258</f>
        <v>0</v>
      </c>
      <c r="E229" s="71">
        <f t="shared" ref="E229" si="222">E230+E250+E258</f>
        <v>0</v>
      </c>
      <c r="F229" s="181">
        <f>F230+F250+F258</f>
        <v>0</v>
      </c>
      <c r="G229" s="236">
        <f t="shared" ref="G229:N229" si="223">G230+G250+G258</f>
        <v>0</v>
      </c>
      <c r="H229" s="71">
        <f t="shared" si="223"/>
        <v>0</v>
      </c>
      <c r="I229" s="127">
        <f t="shared" si="223"/>
        <v>0</v>
      </c>
      <c r="J229" s="139">
        <f>J230+J250+J258</f>
        <v>0</v>
      </c>
      <c r="K229" s="71">
        <f t="shared" si="223"/>
        <v>0</v>
      </c>
      <c r="L229" s="181">
        <f t="shared" si="223"/>
        <v>0</v>
      </c>
      <c r="M229" s="236">
        <f t="shared" si="223"/>
        <v>0</v>
      </c>
      <c r="N229" s="71">
        <f t="shared" si="223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6"/>
        <v>0</v>
      </c>
      <c r="D230" s="140">
        <f>SUM(D231,D232,D234,D237,D243,D244,D245)</f>
        <v>0</v>
      </c>
      <c r="E230" s="85">
        <f t="shared" ref="E230" si="224">SUM(E231,E232,E234,E237,E243,E244,E245)</f>
        <v>0</v>
      </c>
      <c r="F230" s="182">
        <f>SUM(F231,F232,F234,F237,F243,F244,F245)</f>
        <v>0</v>
      </c>
      <c r="G230" s="245">
        <f t="shared" ref="G230:N230" si="225">SUM(G231,G232,G234,G237,G243,G244,G245)</f>
        <v>0</v>
      </c>
      <c r="H230" s="85">
        <f t="shared" si="225"/>
        <v>0</v>
      </c>
      <c r="I230" s="126">
        <f t="shared" si="225"/>
        <v>0</v>
      </c>
      <c r="J230" s="140">
        <f>SUM(J231,J232,J234,J237,J243,J244,J245)</f>
        <v>0</v>
      </c>
      <c r="K230" s="85">
        <f t="shared" si="225"/>
        <v>0</v>
      </c>
      <c r="L230" s="182">
        <f t="shared" si="225"/>
        <v>0</v>
      </c>
      <c r="M230" s="245">
        <f t="shared" si="225"/>
        <v>0</v>
      </c>
      <c r="N230" s="85">
        <f t="shared" si="225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66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>
        <v>0</v>
      </c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6"/>
        <v>0</v>
      </c>
      <c r="D232" s="134">
        <f>SUM(D233)</f>
        <v>0</v>
      </c>
      <c r="E232" s="76">
        <f t="shared" ref="E232:O232" si="226">SUM(E233)</f>
        <v>0</v>
      </c>
      <c r="F232" s="95">
        <f t="shared" si="226"/>
        <v>0</v>
      </c>
      <c r="G232" s="240">
        <f t="shared" si="226"/>
        <v>0</v>
      </c>
      <c r="H232" s="76">
        <f t="shared" si="226"/>
        <v>0</v>
      </c>
      <c r="I232" s="91">
        <f t="shared" si="226"/>
        <v>0</v>
      </c>
      <c r="J232" s="134">
        <f>SUM(J233)</f>
        <v>0</v>
      </c>
      <c r="K232" s="76">
        <f t="shared" si="226"/>
        <v>0</v>
      </c>
      <c r="L232" s="95">
        <f t="shared" si="226"/>
        <v>0</v>
      </c>
      <c r="M232" s="240">
        <f t="shared" si="226"/>
        <v>0</v>
      </c>
      <c r="N232" s="76">
        <f t="shared" si="226"/>
        <v>0</v>
      </c>
      <c r="O232" s="91">
        <f t="shared" si="226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66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>
        <v>0</v>
      </c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6"/>
        <v>0</v>
      </c>
      <c r="D234" s="134">
        <f>SUM(D235:D236)</f>
        <v>0</v>
      </c>
      <c r="E234" s="76">
        <f t="shared" ref="E234" si="227">SUM(E235:E236)</f>
        <v>0</v>
      </c>
      <c r="F234" s="95">
        <f>SUM(F235:F236)</f>
        <v>0</v>
      </c>
      <c r="G234" s="240">
        <f t="shared" ref="G234:N234" si="228">SUM(G235:G236)</f>
        <v>0</v>
      </c>
      <c r="H234" s="76">
        <f t="shared" si="228"/>
        <v>0</v>
      </c>
      <c r="I234" s="91">
        <f t="shared" si="228"/>
        <v>0</v>
      </c>
      <c r="J234" s="134">
        <f>SUM(J235:J236)</f>
        <v>0</v>
      </c>
      <c r="K234" s="76">
        <f t="shared" si="228"/>
        <v>0</v>
      </c>
      <c r="L234" s="95">
        <f t="shared" si="228"/>
        <v>0</v>
      </c>
      <c r="M234" s="240">
        <f t="shared" si="228"/>
        <v>0</v>
      </c>
      <c r="N234" s="76">
        <f t="shared" si="228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6"/>
        <v>0</v>
      </c>
      <c r="D235" s="273">
        <v>0</v>
      </c>
      <c r="E235" s="45"/>
      <c r="F235" s="95">
        <f t="shared" ref="F235:F236" si="229">D235+E235</f>
        <v>0</v>
      </c>
      <c r="G235" s="239"/>
      <c r="H235" s="45"/>
      <c r="I235" s="91">
        <f t="shared" ref="I235:I236" si="230">G235+H235</f>
        <v>0</v>
      </c>
      <c r="J235" s="273">
        <v>0</v>
      </c>
      <c r="K235" s="45"/>
      <c r="L235" s="95">
        <f t="shared" ref="L235:L236" si="231">J235+K235</f>
        <v>0</v>
      </c>
      <c r="M235" s="239"/>
      <c r="N235" s="45"/>
      <c r="O235" s="91">
        <f t="shared" ref="O235:O236" si="232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6"/>
        <v>0</v>
      </c>
      <c r="D236" s="273">
        <v>0</v>
      </c>
      <c r="E236" s="45"/>
      <c r="F236" s="95">
        <f t="shared" si="229"/>
        <v>0</v>
      </c>
      <c r="G236" s="239"/>
      <c r="H236" s="45"/>
      <c r="I236" s="91">
        <f t="shared" si="230"/>
        <v>0</v>
      </c>
      <c r="J236" s="273">
        <v>0</v>
      </c>
      <c r="K236" s="45"/>
      <c r="L236" s="95">
        <f t="shared" si="231"/>
        <v>0</v>
      </c>
      <c r="M236" s="239"/>
      <c r="N236" s="45"/>
      <c r="O236" s="91">
        <f t="shared" si="232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6"/>
        <v>0</v>
      </c>
      <c r="D237" s="134">
        <f>SUM(D238:D242)</f>
        <v>0</v>
      </c>
      <c r="E237" s="76">
        <f t="shared" ref="E237" si="233">SUM(E238:E242)</f>
        <v>0</v>
      </c>
      <c r="F237" s="95">
        <f>SUM(F238:F242)</f>
        <v>0</v>
      </c>
      <c r="G237" s="240">
        <f t="shared" ref="G237:N237" si="234">SUM(G238:G242)</f>
        <v>0</v>
      </c>
      <c r="H237" s="76">
        <f t="shared" si="234"/>
        <v>0</v>
      </c>
      <c r="I237" s="91">
        <f t="shared" si="234"/>
        <v>0</v>
      </c>
      <c r="J237" s="134">
        <f>SUM(J238:J242)</f>
        <v>0</v>
      </c>
      <c r="K237" s="76">
        <f t="shared" si="234"/>
        <v>0</v>
      </c>
      <c r="L237" s="95">
        <f t="shared" si="234"/>
        <v>0</v>
      </c>
      <c r="M237" s="240">
        <f t="shared" si="234"/>
        <v>0</v>
      </c>
      <c r="N237" s="76">
        <f t="shared" si="234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6"/>
        <v>0</v>
      </c>
      <c r="D238" s="273">
        <v>0</v>
      </c>
      <c r="E238" s="45"/>
      <c r="F238" s="95">
        <f t="shared" ref="F238:F244" si="235">D238+E238</f>
        <v>0</v>
      </c>
      <c r="G238" s="239"/>
      <c r="H238" s="45"/>
      <c r="I238" s="91">
        <f t="shared" ref="I238:I244" si="236">G238+H238</f>
        <v>0</v>
      </c>
      <c r="J238" s="273">
        <v>0</v>
      </c>
      <c r="K238" s="45"/>
      <c r="L238" s="95">
        <f t="shared" ref="L238:L244" si="237">J238+K238</f>
        <v>0</v>
      </c>
      <c r="M238" s="239"/>
      <c r="N238" s="45"/>
      <c r="O238" s="91">
        <f t="shared" ref="O238:O244" si="238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6"/>
        <v>0</v>
      </c>
      <c r="D239" s="273">
        <v>0</v>
      </c>
      <c r="E239" s="45"/>
      <c r="F239" s="95">
        <f t="shared" si="235"/>
        <v>0</v>
      </c>
      <c r="G239" s="239"/>
      <c r="H239" s="45"/>
      <c r="I239" s="91">
        <f t="shared" si="236"/>
        <v>0</v>
      </c>
      <c r="J239" s="273">
        <v>0</v>
      </c>
      <c r="K239" s="45"/>
      <c r="L239" s="95">
        <f t="shared" si="237"/>
        <v>0</v>
      </c>
      <c r="M239" s="239"/>
      <c r="N239" s="45"/>
      <c r="O239" s="91">
        <f t="shared" si="238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6"/>
        <v>0</v>
      </c>
      <c r="D240" s="273">
        <v>0</v>
      </c>
      <c r="E240" s="45"/>
      <c r="F240" s="95">
        <f t="shared" si="235"/>
        <v>0</v>
      </c>
      <c r="G240" s="239"/>
      <c r="H240" s="45"/>
      <c r="I240" s="91">
        <f t="shared" si="236"/>
        <v>0</v>
      </c>
      <c r="J240" s="273">
        <v>0</v>
      </c>
      <c r="K240" s="45"/>
      <c r="L240" s="95">
        <f t="shared" si="237"/>
        <v>0</v>
      </c>
      <c r="M240" s="239"/>
      <c r="N240" s="45"/>
      <c r="O240" s="91">
        <f t="shared" si="238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9">SUM(F241,I241,L241,O241)</f>
        <v>0</v>
      </c>
      <c r="D241" s="273">
        <v>0</v>
      </c>
      <c r="E241" s="45"/>
      <c r="F241" s="95">
        <f t="shared" si="235"/>
        <v>0</v>
      </c>
      <c r="G241" s="239"/>
      <c r="H241" s="45"/>
      <c r="I241" s="91">
        <f t="shared" si="236"/>
        <v>0</v>
      </c>
      <c r="J241" s="273">
        <v>0</v>
      </c>
      <c r="K241" s="45"/>
      <c r="L241" s="95">
        <f t="shared" si="237"/>
        <v>0</v>
      </c>
      <c r="M241" s="239"/>
      <c r="N241" s="45"/>
      <c r="O241" s="91">
        <f t="shared" si="238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9"/>
        <v>0</v>
      </c>
      <c r="D242" s="273">
        <v>0</v>
      </c>
      <c r="E242" s="45"/>
      <c r="F242" s="95">
        <f t="shared" si="235"/>
        <v>0</v>
      </c>
      <c r="G242" s="239"/>
      <c r="H242" s="45"/>
      <c r="I242" s="91">
        <f t="shared" si="236"/>
        <v>0</v>
      </c>
      <c r="J242" s="273">
        <v>0</v>
      </c>
      <c r="K242" s="45"/>
      <c r="L242" s="95">
        <f t="shared" si="237"/>
        <v>0</v>
      </c>
      <c r="M242" s="239"/>
      <c r="N242" s="45"/>
      <c r="O242" s="91">
        <f t="shared" si="238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9"/>
        <v>0</v>
      </c>
      <c r="D243" s="273">
        <v>0</v>
      </c>
      <c r="E243" s="45"/>
      <c r="F243" s="95">
        <f t="shared" si="235"/>
        <v>0</v>
      </c>
      <c r="G243" s="239"/>
      <c r="H243" s="45"/>
      <c r="I243" s="91">
        <f t="shared" si="236"/>
        <v>0</v>
      </c>
      <c r="J243" s="273">
        <v>0</v>
      </c>
      <c r="K243" s="45"/>
      <c r="L243" s="95">
        <f t="shared" si="237"/>
        <v>0</v>
      </c>
      <c r="M243" s="239"/>
      <c r="N243" s="45"/>
      <c r="O243" s="91">
        <f t="shared" si="238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9"/>
        <v>0</v>
      </c>
      <c r="D244" s="273">
        <v>0</v>
      </c>
      <c r="E244" s="45"/>
      <c r="F244" s="95">
        <f t="shared" si="235"/>
        <v>0</v>
      </c>
      <c r="G244" s="239"/>
      <c r="H244" s="45"/>
      <c r="I244" s="91">
        <f t="shared" si="236"/>
        <v>0</v>
      </c>
      <c r="J244" s="273">
        <v>0</v>
      </c>
      <c r="K244" s="45"/>
      <c r="L244" s="95">
        <f t="shared" si="237"/>
        <v>0</v>
      </c>
      <c r="M244" s="239"/>
      <c r="N244" s="45"/>
      <c r="O244" s="91">
        <f t="shared" si="238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39"/>
        <v>0</v>
      </c>
      <c r="D245" s="133">
        <f>SUM(D246:D249)</f>
        <v>0</v>
      </c>
      <c r="E245" s="79">
        <f t="shared" ref="E245" si="240">SUM(E246:E249)</f>
        <v>0</v>
      </c>
      <c r="F245" s="185">
        <f>SUM(F246:F249)</f>
        <v>0</v>
      </c>
      <c r="G245" s="242">
        <f t="shared" ref="G245:O245" si="241">SUM(G246:G249)</f>
        <v>0</v>
      </c>
      <c r="H245" s="79">
        <f t="shared" si="241"/>
        <v>0</v>
      </c>
      <c r="I245" s="90">
        <f t="shared" si="241"/>
        <v>0</v>
      </c>
      <c r="J245" s="133">
        <f>SUM(J246:J249)</f>
        <v>0</v>
      </c>
      <c r="K245" s="79">
        <f t="shared" si="241"/>
        <v>0</v>
      </c>
      <c r="L245" s="185">
        <f t="shared" si="241"/>
        <v>0</v>
      </c>
      <c r="M245" s="242">
        <f t="shared" si="241"/>
        <v>0</v>
      </c>
      <c r="N245" s="79">
        <f t="shared" si="241"/>
        <v>0</v>
      </c>
      <c r="O245" s="90">
        <f t="shared" si="241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9"/>
        <v>0</v>
      </c>
      <c r="D246" s="273">
        <v>0</v>
      </c>
      <c r="E246" s="45"/>
      <c r="F246" s="95">
        <f t="shared" ref="F246:F249" si="242">D246+E246</f>
        <v>0</v>
      </c>
      <c r="G246" s="239"/>
      <c r="H246" s="45"/>
      <c r="I246" s="91">
        <f t="shared" ref="I246:I249" si="243">G246+H246</f>
        <v>0</v>
      </c>
      <c r="J246" s="273">
        <v>0</v>
      </c>
      <c r="K246" s="45"/>
      <c r="L246" s="95">
        <f t="shared" ref="L246:L249" si="244">J246+K246</f>
        <v>0</v>
      </c>
      <c r="M246" s="239"/>
      <c r="N246" s="45"/>
      <c r="O246" s="91">
        <f t="shared" ref="O246:O249" si="245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9"/>
        <v>0</v>
      </c>
      <c r="D247" s="273">
        <v>0</v>
      </c>
      <c r="E247" s="45"/>
      <c r="F247" s="95">
        <f t="shared" si="242"/>
        <v>0</v>
      </c>
      <c r="G247" s="239"/>
      <c r="H247" s="45"/>
      <c r="I247" s="91">
        <f t="shared" si="243"/>
        <v>0</v>
      </c>
      <c r="J247" s="273">
        <v>0</v>
      </c>
      <c r="K247" s="45"/>
      <c r="L247" s="95">
        <f t="shared" si="244"/>
        <v>0</v>
      </c>
      <c r="M247" s="239"/>
      <c r="N247" s="45"/>
      <c r="O247" s="91">
        <f t="shared" si="245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9"/>
        <v>0</v>
      </c>
      <c r="D248" s="273">
        <v>0</v>
      </c>
      <c r="E248" s="45"/>
      <c r="F248" s="95">
        <f t="shared" si="242"/>
        <v>0</v>
      </c>
      <c r="G248" s="239"/>
      <c r="H248" s="45"/>
      <c r="I248" s="91">
        <f t="shared" si="243"/>
        <v>0</v>
      </c>
      <c r="J248" s="273">
        <v>0</v>
      </c>
      <c r="K248" s="45"/>
      <c r="L248" s="95">
        <f t="shared" si="244"/>
        <v>0</v>
      </c>
      <c r="M248" s="239"/>
      <c r="N248" s="45"/>
      <c r="O248" s="91">
        <f t="shared" si="245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9"/>
        <v>0</v>
      </c>
      <c r="D249" s="273">
        <v>0</v>
      </c>
      <c r="E249" s="45"/>
      <c r="F249" s="95">
        <f t="shared" si="242"/>
        <v>0</v>
      </c>
      <c r="G249" s="239"/>
      <c r="H249" s="45"/>
      <c r="I249" s="91">
        <f t="shared" si="243"/>
        <v>0</v>
      </c>
      <c r="J249" s="273">
        <v>0</v>
      </c>
      <c r="K249" s="45"/>
      <c r="L249" s="95">
        <f t="shared" si="244"/>
        <v>0</v>
      </c>
      <c r="M249" s="239"/>
      <c r="N249" s="45"/>
      <c r="O249" s="91">
        <f t="shared" si="245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9"/>
        <v>0</v>
      </c>
      <c r="D250" s="132">
        <f>SUM(D251,D256,D257)</f>
        <v>0</v>
      </c>
      <c r="E250" s="38">
        <f t="shared" ref="E250" si="246">SUM(E251,E256,E257)</f>
        <v>0</v>
      </c>
      <c r="F250" s="184">
        <f>SUM(F251,F256,F257)</f>
        <v>0</v>
      </c>
      <c r="G250" s="237">
        <f t="shared" ref="G250:O250" si="247">SUM(G251,G256,G257)</f>
        <v>0</v>
      </c>
      <c r="H250" s="38">
        <f t="shared" si="247"/>
        <v>0</v>
      </c>
      <c r="I250" s="125">
        <f t="shared" si="247"/>
        <v>0</v>
      </c>
      <c r="J250" s="132">
        <f>SUM(J251,J256,J257)</f>
        <v>0</v>
      </c>
      <c r="K250" s="38">
        <f t="shared" si="247"/>
        <v>0</v>
      </c>
      <c r="L250" s="184">
        <f t="shared" si="247"/>
        <v>0</v>
      </c>
      <c r="M250" s="237">
        <f t="shared" si="247"/>
        <v>0</v>
      </c>
      <c r="N250" s="38">
        <f t="shared" si="247"/>
        <v>0</v>
      </c>
      <c r="O250" s="125">
        <f t="shared" si="247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39"/>
        <v>0</v>
      </c>
      <c r="D251" s="133">
        <f>SUM(D252:D255)</f>
        <v>0</v>
      </c>
      <c r="E251" s="79">
        <f t="shared" ref="E251" si="248">SUM(E252:E255)</f>
        <v>0</v>
      </c>
      <c r="F251" s="185">
        <f>SUM(F252:F255)</f>
        <v>0</v>
      </c>
      <c r="G251" s="242">
        <f t="shared" ref="G251:O251" si="249">SUM(G252:G255)</f>
        <v>0</v>
      </c>
      <c r="H251" s="79">
        <f t="shared" si="249"/>
        <v>0</v>
      </c>
      <c r="I251" s="90">
        <f t="shared" si="249"/>
        <v>0</v>
      </c>
      <c r="J251" s="133">
        <f>SUM(J252:J255)</f>
        <v>0</v>
      </c>
      <c r="K251" s="79">
        <f t="shared" si="249"/>
        <v>0</v>
      </c>
      <c r="L251" s="185">
        <f t="shared" si="249"/>
        <v>0</v>
      </c>
      <c r="M251" s="242">
        <f t="shared" si="249"/>
        <v>0</v>
      </c>
      <c r="N251" s="79">
        <f t="shared" si="249"/>
        <v>0</v>
      </c>
      <c r="O251" s="90">
        <f t="shared" si="249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9"/>
        <v>0</v>
      </c>
      <c r="D252" s="273">
        <v>0</v>
      </c>
      <c r="E252" s="45"/>
      <c r="F252" s="95">
        <f t="shared" ref="F252:F257" si="250">D252+E252</f>
        <v>0</v>
      </c>
      <c r="G252" s="239"/>
      <c r="H252" s="45"/>
      <c r="I252" s="91">
        <f t="shared" ref="I252:I257" si="251">G252+H252</f>
        <v>0</v>
      </c>
      <c r="J252" s="273">
        <v>0</v>
      </c>
      <c r="K252" s="45"/>
      <c r="L252" s="95">
        <f t="shared" ref="L252:L257" si="252">J252+K252</f>
        <v>0</v>
      </c>
      <c r="M252" s="239"/>
      <c r="N252" s="45"/>
      <c r="O252" s="91">
        <f t="shared" ref="O252:O257" si="253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9"/>
        <v>0</v>
      </c>
      <c r="D253" s="273">
        <v>0</v>
      </c>
      <c r="E253" s="45"/>
      <c r="F253" s="95">
        <f t="shared" si="250"/>
        <v>0</v>
      </c>
      <c r="G253" s="239"/>
      <c r="H253" s="45"/>
      <c r="I253" s="91">
        <f t="shared" si="251"/>
        <v>0</v>
      </c>
      <c r="J253" s="273">
        <v>0</v>
      </c>
      <c r="K253" s="45"/>
      <c r="L253" s="95">
        <f t="shared" si="252"/>
        <v>0</v>
      </c>
      <c r="M253" s="239"/>
      <c r="N253" s="45"/>
      <c r="O253" s="91">
        <f t="shared" si="253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9"/>
        <v>0</v>
      </c>
      <c r="D254" s="273">
        <v>0</v>
      </c>
      <c r="E254" s="45"/>
      <c r="F254" s="95">
        <f t="shared" si="250"/>
        <v>0</v>
      </c>
      <c r="G254" s="239"/>
      <c r="H254" s="45"/>
      <c r="I254" s="91">
        <f t="shared" si="251"/>
        <v>0</v>
      </c>
      <c r="J254" s="273">
        <v>0</v>
      </c>
      <c r="K254" s="45"/>
      <c r="L254" s="95">
        <f t="shared" si="252"/>
        <v>0</v>
      </c>
      <c r="M254" s="239"/>
      <c r="N254" s="45"/>
      <c r="O254" s="91">
        <f t="shared" si="253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9"/>
        <v>0</v>
      </c>
      <c r="D255" s="272">
        <v>0</v>
      </c>
      <c r="E255" s="42"/>
      <c r="F255" s="185">
        <f t="shared" si="250"/>
        <v>0</v>
      </c>
      <c r="G255" s="229"/>
      <c r="H255" s="42"/>
      <c r="I255" s="90">
        <f t="shared" si="251"/>
        <v>0</v>
      </c>
      <c r="J255" s="272">
        <v>0</v>
      </c>
      <c r="K255" s="42"/>
      <c r="L255" s="185">
        <f t="shared" si="252"/>
        <v>0</v>
      </c>
      <c r="M255" s="229"/>
      <c r="N255" s="42"/>
      <c r="O255" s="90">
        <f t="shared" si="253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39"/>
        <v>0</v>
      </c>
      <c r="D256" s="274">
        <v>0</v>
      </c>
      <c r="E256" s="84"/>
      <c r="F256" s="343">
        <f t="shared" si="250"/>
        <v>0</v>
      </c>
      <c r="G256" s="244"/>
      <c r="H256" s="84"/>
      <c r="I256" s="158">
        <f t="shared" si="251"/>
        <v>0</v>
      </c>
      <c r="J256" s="274">
        <v>0</v>
      </c>
      <c r="K256" s="84"/>
      <c r="L256" s="343">
        <f t="shared" si="252"/>
        <v>0</v>
      </c>
      <c r="M256" s="244"/>
      <c r="N256" s="84"/>
      <c r="O256" s="158">
        <f t="shared" si="253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9"/>
        <v>0</v>
      </c>
      <c r="D257" s="273">
        <v>0</v>
      </c>
      <c r="E257" s="45"/>
      <c r="F257" s="95">
        <f t="shared" si="250"/>
        <v>0</v>
      </c>
      <c r="G257" s="239"/>
      <c r="H257" s="45"/>
      <c r="I257" s="91">
        <f t="shared" si="251"/>
        <v>0</v>
      </c>
      <c r="J257" s="273">
        <v>0</v>
      </c>
      <c r="K257" s="45"/>
      <c r="L257" s="95">
        <f t="shared" si="252"/>
        <v>0</v>
      </c>
      <c r="M257" s="239"/>
      <c r="N257" s="45"/>
      <c r="O257" s="91">
        <f t="shared" si="253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39"/>
        <v>0</v>
      </c>
      <c r="D258" s="132">
        <f>SUM(D259,D263)</f>
        <v>0</v>
      </c>
      <c r="E258" s="38">
        <f t="shared" ref="E258" si="254">SUM(E259,E263)</f>
        <v>0</v>
      </c>
      <c r="F258" s="184">
        <f>SUM(F259,F263)</f>
        <v>0</v>
      </c>
      <c r="G258" s="237">
        <f t="shared" ref="G258:O258" si="255">SUM(G259,G263)</f>
        <v>0</v>
      </c>
      <c r="H258" s="38">
        <f t="shared" si="255"/>
        <v>0</v>
      </c>
      <c r="I258" s="125">
        <f t="shared" si="255"/>
        <v>0</v>
      </c>
      <c r="J258" s="132">
        <f>SUM(J259,J263)</f>
        <v>0</v>
      </c>
      <c r="K258" s="38">
        <f t="shared" si="255"/>
        <v>0</v>
      </c>
      <c r="L258" s="184">
        <f t="shared" si="255"/>
        <v>0</v>
      </c>
      <c r="M258" s="237">
        <f t="shared" si="255"/>
        <v>0</v>
      </c>
      <c r="N258" s="38">
        <f t="shared" si="255"/>
        <v>0</v>
      </c>
      <c r="O258" s="125">
        <f t="shared" si="255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9"/>
        <v>0</v>
      </c>
      <c r="D259" s="133">
        <f>SUM(D260:D262)</f>
        <v>0</v>
      </c>
      <c r="E259" s="79">
        <f t="shared" ref="E259" si="256">SUM(E260:E262)</f>
        <v>0</v>
      </c>
      <c r="F259" s="185">
        <f>SUM(F260:F262)</f>
        <v>0</v>
      </c>
      <c r="G259" s="242">
        <f t="shared" ref="G259:O259" si="257">SUM(G260:G262)</f>
        <v>0</v>
      </c>
      <c r="H259" s="79">
        <f t="shared" si="257"/>
        <v>0</v>
      </c>
      <c r="I259" s="90">
        <f t="shared" si="257"/>
        <v>0</v>
      </c>
      <c r="J259" s="133">
        <f>SUM(J260:J262)</f>
        <v>0</v>
      </c>
      <c r="K259" s="79">
        <f t="shared" si="257"/>
        <v>0</v>
      </c>
      <c r="L259" s="185">
        <f t="shared" si="257"/>
        <v>0</v>
      </c>
      <c r="M259" s="242">
        <f t="shared" si="257"/>
        <v>0</v>
      </c>
      <c r="N259" s="79">
        <f t="shared" si="257"/>
        <v>0</v>
      </c>
      <c r="O259" s="157">
        <f t="shared" si="257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9"/>
        <v>0</v>
      </c>
      <c r="D260" s="273">
        <v>0</v>
      </c>
      <c r="E260" s="45"/>
      <c r="F260" s="95">
        <f t="shared" ref="F260:F262" si="258">D260+E260</f>
        <v>0</v>
      </c>
      <c r="G260" s="239"/>
      <c r="H260" s="45"/>
      <c r="I260" s="91">
        <f t="shared" ref="I260:I262" si="259">G260+H260</f>
        <v>0</v>
      </c>
      <c r="J260" s="273">
        <v>0</v>
      </c>
      <c r="K260" s="45"/>
      <c r="L260" s="95">
        <f t="shared" ref="L260:L262" si="260">J260+K260</f>
        <v>0</v>
      </c>
      <c r="M260" s="239"/>
      <c r="N260" s="45"/>
      <c r="O260" s="91">
        <f t="shared" ref="O260:O262" si="261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9"/>
        <v>0</v>
      </c>
      <c r="D261" s="273">
        <v>0</v>
      </c>
      <c r="E261" s="45"/>
      <c r="F261" s="95">
        <f t="shared" si="258"/>
        <v>0</v>
      </c>
      <c r="G261" s="239"/>
      <c r="H261" s="45"/>
      <c r="I261" s="91">
        <f t="shared" si="259"/>
        <v>0</v>
      </c>
      <c r="J261" s="273">
        <v>0</v>
      </c>
      <c r="K261" s="45"/>
      <c r="L261" s="95">
        <f t="shared" si="260"/>
        <v>0</v>
      </c>
      <c r="M261" s="239"/>
      <c r="N261" s="45"/>
      <c r="O261" s="91">
        <f t="shared" si="261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9"/>
        <v>0</v>
      </c>
      <c r="D262" s="273">
        <v>0</v>
      </c>
      <c r="E262" s="45"/>
      <c r="F262" s="95">
        <f t="shared" si="258"/>
        <v>0</v>
      </c>
      <c r="G262" s="239"/>
      <c r="H262" s="45"/>
      <c r="I262" s="91">
        <f t="shared" si="259"/>
        <v>0</v>
      </c>
      <c r="J262" s="273">
        <v>0</v>
      </c>
      <c r="K262" s="45"/>
      <c r="L262" s="95">
        <f t="shared" si="260"/>
        <v>0</v>
      </c>
      <c r="M262" s="239"/>
      <c r="N262" s="45"/>
      <c r="O262" s="91">
        <f t="shared" si="261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9"/>
        <v>0</v>
      </c>
      <c r="D263" s="134">
        <f>SUM(D264:D267)</f>
        <v>0</v>
      </c>
      <c r="E263" s="76">
        <f t="shared" ref="E263" si="262">SUM(E264:E267)</f>
        <v>0</v>
      </c>
      <c r="F263" s="95">
        <f>SUM(F264:F267)</f>
        <v>0</v>
      </c>
      <c r="G263" s="240">
        <f t="shared" ref="G263:N263" si="263">SUM(G264:G267)</f>
        <v>0</v>
      </c>
      <c r="H263" s="76">
        <f t="shared" si="263"/>
        <v>0</v>
      </c>
      <c r="I263" s="91">
        <f t="shared" si="263"/>
        <v>0</v>
      </c>
      <c r="J263" s="134">
        <f>SUM(J264:J267)</f>
        <v>0</v>
      </c>
      <c r="K263" s="76">
        <f t="shared" si="263"/>
        <v>0</v>
      </c>
      <c r="L263" s="95">
        <f t="shared" si="263"/>
        <v>0</v>
      </c>
      <c r="M263" s="240">
        <f t="shared" si="263"/>
        <v>0</v>
      </c>
      <c r="N263" s="76">
        <f t="shared" si="263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9"/>
        <v>0</v>
      </c>
      <c r="D264" s="273">
        <v>0</v>
      </c>
      <c r="E264" s="45"/>
      <c r="F264" s="95">
        <f t="shared" ref="F264:F267" si="264">D264+E264</f>
        <v>0</v>
      </c>
      <c r="G264" s="239"/>
      <c r="H264" s="45"/>
      <c r="I264" s="91">
        <f t="shared" ref="I264:I267" si="265">G264+H264</f>
        <v>0</v>
      </c>
      <c r="J264" s="273">
        <v>0</v>
      </c>
      <c r="K264" s="45"/>
      <c r="L264" s="95">
        <f t="shared" ref="L264:L267" si="266">J264+K264</f>
        <v>0</v>
      </c>
      <c r="M264" s="239"/>
      <c r="N264" s="45"/>
      <c r="O264" s="91">
        <f t="shared" ref="O264:O267" si="267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9"/>
        <v>0</v>
      </c>
      <c r="D265" s="273">
        <v>0</v>
      </c>
      <c r="E265" s="45"/>
      <c r="F265" s="95">
        <f t="shared" si="264"/>
        <v>0</v>
      </c>
      <c r="G265" s="239"/>
      <c r="H265" s="45"/>
      <c r="I265" s="91">
        <f t="shared" si="265"/>
        <v>0</v>
      </c>
      <c r="J265" s="273">
        <v>0</v>
      </c>
      <c r="K265" s="45"/>
      <c r="L265" s="95">
        <f t="shared" si="266"/>
        <v>0</v>
      </c>
      <c r="M265" s="239"/>
      <c r="N265" s="45"/>
      <c r="O265" s="91">
        <f t="shared" si="267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39"/>
        <v>0</v>
      </c>
      <c r="D266" s="273">
        <v>0</v>
      </c>
      <c r="E266" s="45"/>
      <c r="F266" s="95">
        <f t="shared" si="264"/>
        <v>0</v>
      </c>
      <c r="G266" s="239"/>
      <c r="H266" s="45"/>
      <c r="I266" s="91">
        <f t="shared" si="265"/>
        <v>0</v>
      </c>
      <c r="J266" s="273">
        <v>0</v>
      </c>
      <c r="K266" s="45"/>
      <c r="L266" s="95">
        <f t="shared" si="266"/>
        <v>0</v>
      </c>
      <c r="M266" s="239"/>
      <c r="N266" s="45"/>
      <c r="O266" s="91">
        <f t="shared" si="267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39"/>
        <v>0</v>
      </c>
      <c r="D267" s="273">
        <v>0</v>
      </c>
      <c r="E267" s="45"/>
      <c r="F267" s="95">
        <f t="shared" si="264"/>
        <v>0</v>
      </c>
      <c r="G267" s="239"/>
      <c r="H267" s="45"/>
      <c r="I267" s="91">
        <f t="shared" si="265"/>
        <v>0</v>
      </c>
      <c r="J267" s="273">
        <v>0</v>
      </c>
      <c r="K267" s="45"/>
      <c r="L267" s="95">
        <f t="shared" si="266"/>
        <v>0</v>
      </c>
      <c r="M267" s="239"/>
      <c r="N267" s="45"/>
      <c r="O267" s="91">
        <f t="shared" si="267"/>
        <v>0</v>
      </c>
      <c r="P267" s="300"/>
      <c r="Q267" s="306"/>
    </row>
    <row r="268" spans="1:17" ht="36" x14ac:dyDescent="0.25">
      <c r="A268" s="97">
        <v>7000</v>
      </c>
      <c r="B268" s="97" t="s">
        <v>260</v>
      </c>
      <c r="C268" s="212">
        <f>SUM(F268,I268,L268,O268)</f>
        <v>1105</v>
      </c>
      <c r="D268" s="141">
        <f>SUM(D269,D279)</f>
        <v>0</v>
      </c>
      <c r="E268" s="98">
        <f t="shared" ref="E268" si="268">SUM(E269,E279)</f>
        <v>0</v>
      </c>
      <c r="F268" s="275">
        <f>SUM(F269,F279)</f>
        <v>0</v>
      </c>
      <c r="G268" s="246">
        <f t="shared" ref="G268:N268" si="269">SUM(G269,G279)</f>
        <v>0</v>
      </c>
      <c r="H268" s="98">
        <f t="shared" si="269"/>
        <v>0</v>
      </c>
      <c r="I268" s="285">
        <f t="shared" si="269"/>
        <v>0</v>
      </c>
      <c r="J268" s="141">
        <f>SUM(J269,J279)</f>
        <v>1105</v>
      </c>
      <c r="K268" s="98">
        <f t="shared" si="269"/>
        <v>0</v>
      </c>
      <c r="L268" s="275">
        <f t="shared" si="269"/>
        <v>1105</v>
      </c>
      <c r="M268" s="246">
        <f t="shared" si="269"/>
        <v>0</v>
      </c>
      <c r="N268" s="98">
        <f t="shared" si="269"/>
        <v>0</v>
      </c>
      <c r="O268" s="160">
        <f>SUM(O269,O279)</f>
        <v>0</v>
      </c>
      <c r="P268" s="328"/>
      <c r="Q268" s="306"/>
    </row>
    <row r="269" spans="1:17" ht="24" x14ac:dyDescent="0.25">
      <c r="A269" s="35">
        <v>7200</v>
      </c>
      <c r="B269" s="72" t="s">
        <v>261</v>
      </c>
      <c r="C269" s="197">
        <f t="shared" si="239"/>
        <v>1105</v>
      </c>
      <c r="D269" s="132">
        <f>SUM(D270,D271,D274,D275,D278)</f>
        <v>0</v>
      </c>
      <c r="E269" s="38">
        <f t="shared" ref="E269:N269" si="270">SUM(E270,E271,E274,E275,E278)</f>
        <v>0</v>
      </c>
      <c r="F269" s="184">
        <f>SUM(F270,F271,F274,F275,F278)</f>
        <v>0</v>
      </c>
      <c r="G269" s="237">
        <f t="shared" si="270"/>
        <v>0</v>
      </c>
      <c r="H269" s="38">
        <f t="shared" si="270"/>
        <v>0</v>
      </c>
      <c r="I269" s="125">
        <f t="shared" si="270"/>
        <v>0</v>
      </c>
      <c r="J269" s="132">
        <f>SUM(J270,J271,J274,J275,J278)</f>
        <v>1105</v>
      </c>
      <c r="K269" s="38">
        <f t="shared" si="270"/>
        <v>0</v>
      </c>
      <c r="L269" s="184">
        <f>SUM(L270,L271,L274,L275,L278)</f>
        <v>1105</v>
      </c>
      <c r="M269" s="237">
        <f t="shared" si="270"/>
        <v>0</v>
      </c>
      <c r="N269" s="38">
        <f t="shared" si="270"/>
        <v>0</v>
      </c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9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>
        <v>0</v>
      </c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39"/>
        <v>0</v>
      </c>
      <c r="D271" s="134">
        <f>SUM(D272:D273)</f>
        <v>0</v>
      </c>
      <c r="E271" s="76">
        <f t="shared" ref="E271" si="271">SUM(E272:E273)</f>
        <v>0</v>
      </c>
      <c r="F271" s="95">
        <f>SUM(F272:F273)</f>
        <v>0</v>
      </c>
      <c r="G271" s="240">
        <f t="shared" ref="G271:O271" si="272">SUM(G272:G273)</f>
        <v>0</v>
      </c>
      <c r="H271" s="76">
        <f t="shared" si="272"/>
        <v>0</v>
      </c>
      <c r="I271" s="91">
        <f t="shared" si="272"/>
        <v>0</v>
      </c>
      <c r="J271" s="134">
        <f>SUM(J272:J273)</f>
        <v>0</v>
      </c>
      <c r="K271" s="76">
        <f t="shared" si="272"/>
        <v>0</v>
      </c>
      <c r="L271" s="95">
        <f t="shared" si="272"/>
        <v>0</v>
      </c>
      <c r="M271" s="240">
        <f t="shared" si="272"/>
        <v>0</v>
      </c>
      <c r="N271" s="76">
        <f t="shared" si="272"/>
        <v>0</v>
      </c>
      <c r="O271" s="91">
        <f t="shared" si="272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9"/>
        <v>0</v>
      </c>
      <c r="D272" s="273">
        <v>0</v>
      </c>
      <c r="E272" s="45"/>
      <c r="F272" s="95">
        <f t="shared" ref="F272:F274" si="273">D272+E272</f>
        <v>0</v>
      </c>
      <c r="G272" s="239"/>
      <c r="H272" s="45"/>
      <c r="I272" s="91">
        <f t="shared" ref="I272:I274" si="274">G272+H272</f>
        <v>0</v>
      </c>
      <c r="J272" s="273">
        <v>0</v>
      </c>
      <c r="K272" s="45"/>
      <c r="L272" s="95">
        <f t="shared" ref="L272:L274" si="275">J272+K272</f>
        <v>0</v>
      </c>
      <c r="M272" s="239"/>
      <c r="N272" s="45"/>
      <c r="O272" s="91">
        <f t="shared" ref="O272:O274" si="276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9"/>
        <v>0</v>
      </c>
      <c r="D273" s="273">
        <v>0</v>
      </c>
      <c r="E273" s="45"/>
      <c r="F273" s="95">
        <f t="shared" si="273"/>
        <v>0</v>
      </c>
      <c r="G273" s="239"/>
      <c r="H273" s="45"/>
      <c r="I273" s="91">
        <f t="shared" si="274"/>
        <v>0</v>
      </c>
      <c r="J273" s="273">
        <v>0</v>
      </c>
      <c r="K273" s="45"/>
      <c r="L273" s="95">
        <f t="shared" si="275"/>
        <v>0</v>
      </c>
      <c r="M273" s="239"/>
      <c r="N273" s="45"/>
      <c r="O273" s="91">
        <f t="shared" si="276"/>
        <v>0</v>
      </c>
      <c r="P273" s="300"/>
      <c r="Q273" s="310"/>
    </row>
    <row r="274" spans="1:17" ht="24" x14ac:dyDescent="0.25">
      <c r="A274" s="75">
        <v>7230</v>
      </c>
      <c r="B274" s="43" t="s">
        <v>310</v>
      </c>
      <c r="C274" s="199">
        <f t="shared" si="239"/>
        <v>1105</v>
      </c>
      <c r="D274" s="273">
        <v>0</v>
      </c>
      <c r="E274" s="45"/>
      <c r="F274" s="95">
        <f t="shared" si="273"/>
        <v>0</v>
      </c>
      <c r="G274" s="239"/>
      <c r="H274" s="45"/>
      <c r="I274" s="91">
        <f t="shared" si="274"/>
        <v>0</v>
      </c>
      <c r="J274" s="273">
        <v>1105</v>
      </c>
      <c r="K274" s="45"/>
      <c r="L274" s="95">
        <f t="shared" si="275"/>
        <v>1105</v>
      </c>
      <c r="M274" s="239"/>
      <c r="N274" s="45"/>
      <c r="O274" s="91">
        <f t="shared" si="276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9"/>
        <v>0</v>
      </c>
      <c r="D275" s="134">
        <f>SUM(D276:D277)</f>
        <v>0</v>
      </c>
      <c r="E275" s="76">
        <f t="shared" ref="E275" si="277">SUM(E276:E277)</f>
        <v>0</v>
      </c>
      <c r="F275" s="95">
        <f>SUM(F276:F277)</f>
        <v>0</v>
      </c>
      <c r="G275" s="240">
        <f t="shared" ref="G275:O275" si="278">SUM(G276:G277)</f>
        <v>0</v>
      </c>
      <c r="H275" s="76">
        <f t="shared" si="278"/>
        <v>0</v>
      </c>
      <c r="I275" s="91">
        <f t="shared" si="278"/>
        <v>0</v>
      </c>
      <c r="J275" s="134">
        <f>SUM(J276:J277)</f>
        <v>0</v>
      </c>
      <c r="K275" s="76">
        <f t="shared" si="278"/>
        <v>0</v>
      </c>
      <c r="L275" s="95">
        <f t="shared" si="278"/>
        <v>0</v>
      </c>
      <c r="M275" s="240">
        <f t="shared" si="278"/>
        <v>0</v>
      </c>
      <c r="N275" s="76">
        <f t="shared" si="278"/>
        <v>0</v>
      </c>
      <c r="O275" s="91">
        <f t="shared" si="278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9"/>
        <v>0</v>
      </c>
      <c r="D276" s="273">
        <v>0</v>
      </c>
      <c r="E276" s="45"/>
      <c r="F276" s="95">
        <f t="shared" ref="F276:F278" si="279">D276+E276</f>
        <v>0</v>
      </c>
      <c r="G276" s="239"/>
      <c r="H276" s="45"/>
      <c r="I276" s="91">
        <f t="shared" ref="I276:I278" si="280">G276+H276</f>
        <v>0</v>
      </c>
      <c r="J276" s="273">
        <v>0</v>
      </c>
      <c r="K276" s="45"/>
      <c r="L276" s="95">
        <f t="shared" ref="L276:L278" si="281">J276+K276</f>
        <v>0</v>
      </c>
      <c r="M276" s="239"/>
      <c r="N276" s="45"/>
      <c r="O276" s="91">
        <f t="shared" ref="O276:O278" si="282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39"/>
        <v>0</v>
      </c>
      <c r="D277" s="273">
        <v>0</v>
      </c>
      <c r="E277" s="45"/>
      <c r="F277" s="95">
        <f t="shared" si="279"/>
        <v>0</v>
      </c>
      <c r="G277" s="239"/>
      <c r="H277" s="45"/>
      <c r="I277" s="91">
        <f t="shared" si="280"/>
        <v>0</v>
      </c>
      <c r="J277" s="273">
        <v>0</v>
      </c>
      <c r="K277" s="45"/>
      <c r="L277" s="95">
        <f t="shared" si="281"/>
        <v>0</v>
      </c>
      <c r="M277" s="239"/>
      <c r="N277" s="45"/>
      <c r="O277" s="91">
        <f t="shared" si="282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9"/>
        <v>0</v>
      </c>
      <c r="D278" s="272">
        <v>0</v>
      </c>
      <c r="E278" s="42"/>
      <c r="F278" s="185">
        <f t="shared" si="279"/>
        <v>0</v>
      </c>
      <c r="G278" s="229"/>
      <c r="H278" s="42"/>
      <c r="I278" s="90">
        <f t="shared" si="280"/>
        <v>0</v>
      </c>
      <c r="J278" s="272">
        <v>0</v>
      </c>
      <c r="K278" s="42"/>
      <c r="L278" s="185">
        <f t="shared" si="281"/>
        <v>0</v>
      </c>
      <c r="M278" s="229"/>
      <c r="N278" s="42"/>
      <c r="O278" s="90">
        <f t="shared" si="282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9"/>
        <v>0</v>
      </c>
      <c r="D279" s="142">
        <f>D280</f>
        <v>0</v>
      </c>
      <c r="E279" s="109">
        <f t="shared" ref="E279:O279" si="283">E280</f>
        <v>0</v>
      </c>
      <c r="F279" s="186">
        <f t="shared" si="283"/>
        <v>0</v>
      </c>
      <c r="G279" s="247">
        <f t="shared" si="283"/>
        <v>0</v>
      </c>
      <c r="H279" s="109">
        <f t="shared" si="283"/>
        <v>0</v>
      </c>
      <c r="I279" s="286">
        <f t="shared" si="283"/>
        <v>0</v>
      </c>
      <c r="J279" s="142">
        <f>J280</f>
        <v>0</v>
      </c>
      <c r="K279" s="109">
        <f t="shared" si="283"/>
        <v>0</v>
      </c>
      <c r="L279" s="186">
        <f t="shared" si="283"/>
        <v>0</v>
      </c>
      <c r="M279" s="247">
        <f t="shared" si="283"/>
        <v>0</v>
      </c>
      <c r="N279" s="109">
        <f t="shared" si="283"/>
        <v>0</v>
      </c>
      <c r="O279" s="286">
        <f t="shared" si="283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9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>
        <v>0</v>
      </c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9"/>
        <v>0</v>
      </c>
      <c r="D281" s="134">
        <f>SUM(D282:D283)</f>
        <v>0</v>
      </c>
      <c r="E281" s="76">
        <f t="shared" ref="E281" si="284">SUM(E282:E283)</f>
        <v>0</v>
      </c>
      <c r="F281" s="95">
        <f>SUM(F282:F283)</f>
        <v>0</v>
      </c>
      <c r="G281" s="240">
        <f t="shared" ref="G281:O281" si="285">SUM(G282:G283)</f>
        <v>0</v>
      </c>
      <c r="H281" s="76">
        <f t="shared" si="285"/>
        <v>0</v>
      </c>
      <c r="I281" s="91">
        <f t="shared" si="285"/>
        <v>0</v>
      </c>
      <c r="J281" s="134">
        <f>SUM(J282:J283)</f>
        <v>0</v>
      </c>
      <c r="K281" s="76">
        <f t="shared" si="285"/>
        <v>0</v>
      </c>
      <c r="L281" s="95">
        <f t="shared" si="285"/>
        <v>0</v>
      </c>
      <c r="M281" s="240">
        <f t="shared" si="285"/>
        <v>0</v>
      </c>
      <c r="N281" s="76">
        <f t="shared" si="285"/>
        <v>0</v>
      </c>
      <c r="O281" s="91">
        <f t="shared" si="285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9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39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9"/>
        <v>2315815</v>
      </c>
      <c r="D284" s="143">
        <f>SUM(D281,D268,D229,D194,D186,D172,D74,D52)</f>
        <v>2157925</v>
      </c>
      <c r="E284" s="114">
        <f t="shared" ref="E284:O284" si="286">SUM(E281,E268,E229,E194,E186,E172,E74,E52)</f>
        <v>0</v>
      </c>
      <c r="F284" s="115">
        <f t="shared" si="286"/>
        <v>2157925</v>
      </c>
      <c r="G284" s="249">
        <f t="shared" si="286"/>
        <v>0</v>
      </c>
      <c r="H284" s="114">
        <f t="shared" si="286"/>
        <v>0</v>
      </c>
      <c r="I284" s="287">
        <f t="shared" si="286"/>
        <v>0</v>
      </c>
      <c r="J284" s="143">
        <f>SUM(J281,J268,J229,J194,J186,J172,J74,J52)</f>
        <v>157890</v>
      </c>
      <c r="K284" s="114">
        <f t="shared" si="286"/>
        <v>0</v>
      </c>
      <c r="L284" s="115">
        <f t="shared" si="286"/>
        <v>157890</v>
      </c>
      <c r="M284" s="249">
        <f t="shared" si="286"/>
        <v>0</v>
      </c>
      <c r="N284" s="114">
        <f t="shared" si="286"/>
        <v>0</v>
      </c>
      <c r="O284" s="287">
        <f t="shared" si="286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39"/>
        <v>-344</v>
      </c>
      <c r="D285" s="144">
        <f>SUM(D24,D25,D41,D42)-D50</f>
        <v>0</v>
      </c>
      <c r="E285" s="117">
        <f t="shared" ref="E285:F285" si="287">SUM(E24,E25,E41,E42)-E50</f>
        <v>0</v>
      </c>
      <c r="F285" s="118">
        <f t="shared" si="287"/>
        <v>0</v>
      </c>
      <c r="G285" s="250">
        <f>SUM(G24,G42)-G50</f>
        <v>0</v>
      </c>
      <c r="H285" s="117">
        <f t="shared" ref="H285:I285" si="288">SUM(H24,H42)-H50</f>
        <v>0</v>
      </c>
      <c r="I285" s="128">
        <f t="shared" si="288"/>
        <v>0</v>
      </c>
      <c r="J285" s="144">
        <f>(J26+J42)-J50</f>
        <v>-344</v>
      </c>
      <c r="K285" s="117">
        <f t="shared" ref="K285:L285" si="289">SUM(K26,K42)-K50</f>
        <v>0</v>
      </c>
      <c r="L285" s="118">
        <f t="shared" si="289"/>
        <v>-344</v>
      </c>
      <c r="M285" s="250">
        <f>SUM(M44)-M50</f>
        <v>0</v>
      </c>
      <c r="N285" s="117">
        <f t="shared" ref="N285:O285" si="290">SUM(N44)-N50</f>
        <v>0</v>
      </c>
      <c r="O285" s="128">
        <f t="shared" si="290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39"/>
        <v>344</v>
      </c>
      <c r="D286" s="145">
        <f>SUM(D287,D288)-D295+D296</f>
        <v>0</v>
      </c>
      <c r="E286" s="103">
        <f t="shared" ref="E286:O286" si="291">SUM(E287,E288)-E295+E296</f>
        <v>0</v>
      </c>
      <c r="F286" s="112">
        <f t="shared" si="291"/>
        <v>0</v>
      </c>
      <c r="G286" s="251">
        <f t="shared" si="291"/>
        <v>0</v>
      </c>
      <c r="H286" s="103">
        <f t="shared" si="291"/>
        <v>0</v>
      </c>
      <c r="I286" s="116">
        <f t="shared" si="291"/>
        <v>0</v>
      </c>
      <c r="J286" s="145">
        <f>SUM(J287,J288)-J295+J296</f>
        <v>344</v>
      </c>
      <c r="K286" s="103">
        <f t="shared" si="291"/>
        <v>0</v>
      </c>
      <c r="L286" s="112">
        <f t="shared" si="291"/>
        <v>344</v>
      </c>
      <c r="M286" s="251">
        <f t="shared" si="291"/>
        <v>0</v>
      </c>
      <c r="N286" s="103">
        <f t="shared" si="291"/>
        <v>0</v>
      </c>
      <c r="O286" s="116">
        <f t="shared" si="291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39"/>
        <v>344</v>
      </c>
      <c r="D287" s="136">
        <f>D21-D281</f>
        <v>0</v>
      </c>
      <c r="E287" s="64">
        <f t="shared" ref="E287:O287" si="292">E21-E281</f>
        <v>0</v>
      </c>
      <c r="F287" s="178">
        <f t="shared" si="292"/>
        <v>0</v>
      </c>
      <c r="G287" s="233">
        <f t="shared" si="292"/>
        <v>0</v>
      </c>
      <c r="H287" s="64">
        <f t="shared" si="292"/>
        <v>0</v>
      </c>
      <c r="I287" s="120">
        <f t="shared" si="292"/>
        <v>0</v>
      </c>
      <c r="J287" s="136">
        <f>J21-J281</f>
        <v>344</v>
      </c>
      <c r="K287" s="64">
        <f t="shared" si="292"/>
        <v>0</v>
      </c>
      <c r="L287" s="178">
        <f t="shared" si="292"/>
        <v>344</v>
      </c>
      <c r="M287" s="233">
        <f t="shared" si="292"/>
        <v>0</v>
      </c>
      <c r="N287" s="64">
        <f t="shared" si="292"/>
        <v>0</v>
      </c>
      <c r="O287" s="120">
        <f t="shared" si="292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9"/>
        <v>0</v>
      </c>
      <c r="D288" s="145">
        <f>SUM(D289,D291,D293)-SUM(D290,D292,D294)</f>
        <v>0</v>
      </c>
      <c r="E288" s="103">
        <f t="shared" ref="E288:O288" si="293">SUM(E289,E291,E293)-SUM(E290,E292,E294)</f>
        <v>0</v>
      </c>
      <c r="F288" s="112">
        <f t="shared" si="293"/>
        <v>0</v>
      </c>
      <c r="G288" s="251">
        <f t="shared" si="293"/>
        <v>0</v>
      </c>
      <c r="H288" s="103">
        <f t="shared" si="293"/>
        <v>0</v>
      </c>
      <c r="I288" s="116">
        <f t="shared" si="293"/>
        <v>0</v>
      </c>
      <c r="J288" s="145">
        <f>SUM(J289,J291,J293)-SUM(J290,J292,J294)</f>
        <v>0</v>
      </c>
      <c r="K288" s="103">
        <f t="shared" si="293"/>
        <v>0</v>
      </c>
      <c r="L288" s="112">
        <f t="shared" si="293"/>
        <v>0</v>
      </c>
      <c r="M288" s="251">
        <f t="shared" si="293"/>
        <v>0</v>
      </c>
      <c r="N288" s="103">
        <f t="shared" si="293"/>
        <v>0</v>
      </c>
      <c r="O288" s="116">
        <f t="shared" si="293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9"/>
        <v>0</v>
      </c>
      <c r="D289" s="265"/>
      <c r="E289" s="49"/>
      <c r="F289" s="344">
        <f t="shared" ref="F289:F296" si="294">E289+D289</f>
        <v>0</v>
      </c>
      <c r="G289" s="248"/>
      <c r="H289" s="49"/>
      <c r="I289" s="157">
        <f t="shared" ref="I289:I296" si="295">H289+G289</f>
        <v>0</v>
      </c>
      <c r="J289" s="265"/>
      <c r="K289" s="49"/>
      <c r="L289" s="344">
        <f t="shared" ref="L289:L296" si="296">K289+J289</f>
        <v>0</v>
      </c>
      <c r="M289" s="248"/>
      <c r="N289" s="49"/>
      <c r="O289" s="157">
        <f t="shared" ref="O289:O296" si="297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39"/>
        <v>0</v>
      </c>
      <c r="D290" s="273"/>
      <c r="E290" s="45"/>
      <c r="F290" s="95">
        <f t="shared" si="294"/>
        <v>0</v>
      </c>
      <c r="G290" s="239"/>
      <c r="H290" s="45"/>
      <c r="I290" s="91">
        <f t="shared" si="295"/>
        <v>0</v>
      </c>
      <c r="J290" s="273"/>
      <c r="K290" s="45"/>
      <c r="L290" s="95">
        <f t="shared" si="296"/>
        <v>0</v>
      </c>
      <c r="M290" s="239"/>
      <c r="N290" s="45"/>
      <c r="O290" s="91">
        <f t="shared" si="297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9"/>
        <v>0</v>
      </c>
      <c r="D291" s="273"/>
      <c r="E291" s="45"/>
      <c r="F291" s="95">
        <f t="shared" si="294"/>
        <v>0</v>
      </c>
      <c r="G291" s="239"/>
      <c r="H291" s="45"/>
      <c r="I291" s="91">
        <f t="shared" si="295"/>
        <v>0</v>
      </c>
      <c r="J291" s="273"/>
      <c r="K291" s="45"/>
      <c r="L291" s="95">
        <f t="shared" si="296"/>
        <v>0</v>
      </c>
      <c r="M291" s="239"/>
      <c r="N291" s="45"/>
      <c r="O291" s="91">
        <f t="shared" si="297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4"/>
        <v>0</v>
      </c>
      <c r="G292" s="239"/>
      <c r="H292" s="45"/>
      <c r="I292" s="91">
        <f t="shared" si="295"/>
        <v>0</v>
      </c>
      <c r="J292" s="273"/>
      <c r="K292" s="45"/>
      <c r="L292" s="95">
        <f t="shared" si="296"/>
        <v>0</v>
      </c>
      <c r="M292" s="239"/>
      <c r="N292" s="45"/>
      <c r="O292" s="91">
        <f t="shared" si="297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9"/>
        <v>0</v>
      </c>
      <c r="D293" s="273"/>
      <c r="E293" s="45"/>
      <c r="F293" s="95">
        <f t="shared" si="294"/>
        <v>0</v>
      </c>
      <c r="G293" s="239"/>
      <c r="H293" s="45"/>
      <c r="I293" s="91">
        <f t="shared" si="295"/>
        <v>0</v>
      </c>
      <c r="J293" s="273"/>
      <c r="K293" s="45"/>
      <c r="L293" s="95">
        <f t="shared" si="296"/>
        <v>0</v>
      </c>
      <c r="M293" s="239"/>
      <c r="N293" s="45"/>
      <c r="O293" s="91">
        <f t="shared" si="297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39"/>
        <v>0</v>
      </c>
      <c r="D294" s="274"/>
      <c r="E294" s="84"/>
      <c r="F294" s="343">
        <f t="shared" si="294"/>
        <v>0</v>
      </c>
      <c r="G294" s="244"/>
      <c r="H294" s="84"/>
      <c r="I294" s="158">
        <f t="shared" si="295"/>
        <v>0</v>
      </c>
      <c r="J294" s="274"/>
      <c r="K294" s="84"/>
      <c r="L294" s="343">
        <f t="shared" si="296"/>
        <v>0</v>
      </c>
      <c r="M294" s="244"/>
      <c r="N294" s="84"/>
      <c r="O294" s="158">
        <f t="shared" si="297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9"/>
        <v>0</v>
      </c>
      <c r="D295" s="276"/>
      <c r="E295" s="122"/>
      <c r="F295" s="118">
        <f t="shared" si="294"/>
        <v>0</v>
      </c>
      <c r="G295" s="252"/>
      <c r="H295" s="122"/>
      <c r="I295" s="128">
        <f t="shared" si="295"/>
        <v>0</v>
      </c>
      <c r="J295" s="276"/>
      <c r="K295" s="122"/>
      <c r="L295" s="118">
        <f t="shared" si="296"/>
        <v>0</v>
      </c>
      <c r="M295" s="252"/>
      <c r="N295" s="122"/>
      <c r="O295" s="128">
        <f t="shared" si="297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4"/>
        <v>0</v>
      </c>
      <c r="G296" s="243"/>
      <c r="H296" s="80"/>
      <c r="I296" s="125">
        <f t="shared" si="295"/>
        <v>0</v>
      </c>
      <c r="J296" s="257"/>
      <c r="K296" s="80"/>
      <c r="L296" s="184">
        <f t="shared" si="296"/>
        <v>0</v>
      </c>
      <c r="M296" s="243"/>
      <c r="N296" s="80"/>
      <c r="O296" s="125">
        <f t="shared" si="297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9Wgr5NAffdlwhwxxEn9pfDo8FypYhlc3tDHwwzvNwzjS4OwOnjReGZ+ToDkiMZTYkLQ6Ml0XIKNfregCYpw/zQ==" saltValue="xr7uCAhOSKGEMCe4EJ2leQ==" spinCount="100000" sheet="1" objects="1" scenarios="1" formatCells="0" formatColumns="0" formatRows="0"/>
  <autoFilter ref="A18:P296">
    <filterColumn colId="2">
      <filters blank="1">
        <filter val="1 105"/>
        <filter val="1 157 528"/>
        <filter val="1 400"/>
        <filter val="1 442 701"/>
        <filter val="1 888 727"/>
        <filter val="10 340"/>
        <filter val="100"/>
        <filter val="118 615"/>
        <filter val="121 993"/>
        <filter val="13 426"/>
        <filter val="13 700"/>
        <filter val="15 600"/>
        <filter val="150"/>
        <filter val="156 441"/>
        <filter val="16 374"/>
        <filter val="17 502"/>
        <filter val="19 700"/>
        <filter val="2 000"/>
        <filter val="2 157 925"/>
        <filter val="2 295 010"/>
        <filter val="2 315 815"/>
        <filter val="2 876"/>
        <filter val="20 805"/>
        <filter val="200"/>
        <filter val="207 653"/>
        <filter val="23 144"/>
        <filter val="247 040"/>
        <filter val="26 007"/>
        <filter val="31 383"/>
        <filter val="344"/>
        <filter val="-344"/>
        <filter val="35 150"/>
        <filter val="355 871"/>
        <filter val="37 150"/>
        <filter val="37 250"/>
        <filter val="39 618"/>
        <filter val="4 629"/>
        <filter val="4 827"/>
        <filter val="40 500"/>
        <filter val="406 283"/>
        <filter val="446 026"/>
        <filter val="46 983"/>
        <filter val="5 000"/>
        <filter val="50"/>
        <filter val="53 065"/>
        <filter val="54 763"/>
        <filter val="6 000"/>
        <filter val="6 788"/>
        <filter val="60 752"/>
        <filter val="65 065"/>
        <filter val="66 486"/>
        <filter val="67 949"/>
        <filter val="68 991"/>
        <filter val="7 000"/>
        <filter val="72 685"/>
        <filter val="750"/>
        <filter val="77 520"/>
        <filter val="800"/>
        <filter val="81 142"/>
        <filter val="83 756"/>
        <filter val="9 000"/>
        <filter val="90 155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37.pielikums Jūrmalas pilsētas domes
2017.gada 9.jūnija saistošajiem noteikumiem Nr.21
(protokols Nr.10, 2.punkts)   
 </firstHeader>
    <firstFooter>&amp;L&amp;9&amp;D; &amp;T&amp;R&amp;9&amp;P (&amp;N)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6" sqref="U6"/>
    </sheetView>
  </sheetViews>
  <sheetFormatPr defaultRowHeight="12" outlineLevelCol="1" x14ac:dyDescent="0.25"/>
  <cols>
    <col min="1" max="1" width="10.42578125" style="6" customWidth="1"/>
    <col min="2" max="2" width="28.28515625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361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362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363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81037</v>
      </c>
      <c r="D20" s="130">
        <f>SUM(D21,D24,D25,D41,D42)</f>
        <v>81037</v>
      </c>
      <c r="E20" s="22">
        <f>SUM(E21,E24,E25,E41,E42)</f>
        <v>0</v>
      </c>
      <c r="F20" s="170">
        <f>SUM(F21,F24,F25,F41,F42)</f>
        <v>81037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81037</v>
      </c>
      <c r="D24" s="256">
        <v>81037</v>
      </c>
      <c r="E24" s="33">
        <f>-11575+11575</f>
        <v>0</v>
      </c>
      <c r="F24" s="341">
        <f t="shared" si="8"/>
        <v>81037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81037</v>
      </c>
      <c r="D49" s="136">
        <f>SUM(D50,D281)</f>
        <v>81037</v>
      </c>
      <c r="E49" s="64">
        <f t="shared" ref="E49" si="25">SUM(E50,E281)</f>
        <v>0</v>
      </c>
      <c r="F49" s="178">
        <f>SUM(F50,F281)</f>
        <v>81037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81037</v>
      </c>
      <c r="D50" s="137">
        <f>SUM(D51,D193)</f>
        <v>81037</v>
      </c>
      <c r="E50" s="67">
        <f t="shared" ref="E50" si="27">SUM(E51,E193)</f>
        <v>0</v>
      </c>
      <c r="F50" s="179">
        <f>SUM(F51,F193)</f>
        <v>81037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61938</v>
      </c>
      <c r="D51" s="138">
        <f>SUM(D52,D74,D172,D186)</f>
        <v>73513</v>
      </c>
      <c r="E51" s="69">
        <f t="shared" ref="E51" si="29">SUM(E52,E74,E172,E186)</f>
        <v>-11575</v>
      </c>
      <c r="F51" s="180">
        <f>SUM(F52,F74,F172,F186)</f>
        <v>61938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61938</v>
      </c>
      <c r="D74" s="139">
        <f>SUM(D75,D82,D129,D163,D164,D171)</f>
        <v>73513</v>
      </c>
      <c r="E74" s="71">
        <f t="shared" ref="E74" si="52">SUM(E75,E82,E129,E163,E164,E171)</f>
        <v>-11575</v>
      </c>
      <c r="F74" s="181">
        <f>SUM(F75,F82,F129,F163,F164,F171)</f>
        <v>61938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54199</v>
      </c>
      <c r="D82" s="132">
        <f>SUM(D83,D88,D94,D102,D111,D115,D121,D127)</f>
        <v>65774</v>
      </c>
      <c r="E82" s="38">
        <f t="shared" ref="E82" si="68">SUM(E83,E88,E94,E102,E111,E115,E121,E127)</f>
        <v>-11575</v>
      </c>
      <c r="F82" s="184">
        <f>SUM(F83,F88,F94,F102,F111,F115,F121,F127)</f>
        <v>54199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3000</v>
      </c>
      <c r="D88" s="134">
        <f>SUM(D89:D93)</f>
        <v>3000</v>
      </c>
      <c r="E88" s="76">
        <f t="shared" ref="E88" si="76">SUM(E89:E93)</f>
        <v>0</v>
      </c>
      <c r="F88" s="95">
        <f>SUM(F89:F93)</f>
        <v>3000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3000</v>
      </c>
      <c r="D91" s="273">
        <v>3000</v>
      </c>
      <c r="E91" s="45"/>
      <c r="F91" s="95">
        <f t="shared" si="78"/>
        <v>3000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hidden="1" x14ac:dyDescent="0.25">
      <c r="A94" s="75">
        <v>2230</v>
      </c>
      <c r="B94" s="43" t="s">
        <v>91</v>
      </c>
      <c r="C94" s="199">
        <f t="shared" si="24"/>
        <v>0</v>
      </c>
      <c r="D94" s="134">
        <f>SUM(D95:D101)</f>
        <v>0</v>
      </c>
      <c r="E94" s="76">
        <f t="shared" ref="E94" si="82">SUM(E95:E101)</f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51199</v>
      </c>
      <c r="D102" s="134">
        <f>SUM(D103:D110)</f>
        <v>62774</v>
      </c>
      <c r="E102" s="76">
        <f t="shared" ref="E102" si="88">SUM(E103:E110)</f>
        <v>-11575</v>
      </c>
      <c r="F102" s="95">
        <f>SUM(F103:F110)</f>
        <v>51199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36073</v>
      </c>
      <c r="D105" s="273">
        <v>47648</v>
      </c>
      <c r="E105" s="45">
        <v>-11575</v>
      </c>
      <c r="F105" s="95">
        <f t="shared" si="90"/>
        <v>36073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15126</v>
      </c>
      <c r="D106" s="273">
        <v>15126</v>
      </c>
      <c r="E106" s="45"/>
      <c r="F106" s="95">
        <f t="shared" si="90"/>
        <v>15126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" si="113">SUM(D128)</f>
        <v>0</v>
      </c>
      <c r="E127" s="79">
        <f>SUM(E128)</f>
        <v>0</v>
      </c>
      <c r="F127" s="185">
        <f t="shared" ref="F127:O127" si="114">SUM(F128)</f>
        <v>0</v>
      </c>
      <c r="G127" s="242">
        <f t="shared" si="114"/>
        <v>0</v>
      </c>
      <c r="H127" s="79">
        <f t="shared" si="114"/>
        <v>0</v>
      </c>
      <c r="I127" s="90">
        <f t="shared" si="114"/>
        <v>0</v>
      </c>
      <c r="J127" s="133">
        <f t="shared" si="114"/>
        <v>0</v>
      </c>
      <c r="K127" s="79">
        <f t="shared" si="114"/>
        <v>0</v>
      </c>
      <c r="L127" s="185">
        <f t="shared" si="114"/>
        <v>0</v>
      </c>
      <c r="M127" s="242">
        <f t="shared" si="114"/>
        <v>0</v>
      </c>
      <c r="N127" s="79">
        <f t="shared" si="114"/>
        <v>0</v>
      </c>
      <c r="O127" s="91">
        <f t="shared" si="114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7739</v>
      </c>
      <c r="D129" s="132">
        <f>SUM(D130,D135,D139,D140,D143,D150,D158,D159,D162)</f>
        <v>7739</v>
      </c>
      <c r="E129" s="38">
        <f t="shared" ref="E129" si="115">SUM(E130,E135,E139,E140,E143,E150,E158,E159,E162)</f>
        <v>0</v>
      </c>
      <c r="F129" s="184">
        <f>SUM(F130,F135,F139,F140,F143,F150,F158,F159,F162)</f>
        <v>7739</v>
      </c>
      <c r="G129" s="237">
        <f t="shared" ref="G129:N129" si="116">SUM(G130,G135,G139,G140,G143,G150,G158,G159,G162)</f>
        <v>0</v>
      </c>
      <c r="H129" s="38">
        <f t="shared" si="116"/>
        <v>0</v>
      </c>
      <c r="I129" s="125">
        <f t="shared" si="116"/>
        <v>0</v>
      </c>
      <c r="J129" s="132">
        <f t="shared" si="116"/>
        <v>0</v>
      </c>
      <c r="K129" s="38">
        <f t="shared" si="116"/>
        <v>0</v>
      </c>
      <c r="L129" s="184">
        <f t="shared" si="116"/>
        <v>0</v>
      </c>
      <c r="M129" s="237">
        <f t="shared" si="116"/>
        <v>0</v>
      </c>
      <c r="N129" s="38">
        <f t="shared" si="116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6839</v>
      </c>
      <c r="D130" s="133">
        <f t="shared" ref="D130:O130" si="117">SUM(D131:D134)</f>
        <v>6839</v>
      </c>
      <c r="E130" s="79">
        <f t="shared" si="117"/>
        <v>0</v>
      </c>
      <c r="F130" s="185">
        <f t="shared" si="117"/>
        <v>6839</v>
      </c>
      <c r="G130" s="242">
        <f t="shared" si="117"/>
        <v>0</v>
      </c>
      <c r="H130" s="79">
        <f t="shared" si="117"/>
        <v>0</v>
      </c>
      <c r="I130" s="90">
        <f t="shared" si="117"/>
        <v>0</v>
      </c>
      <c r="J130" s="133">
        <f t="shared" si="117"/>
        <v>0</v>
      </c>
      <c r="K130" s="79">
        <f t="shared" si="117"/>
        <v>0</v>
      </c>
      <c r="L130" s="185">
        <f t="shared" si="117"/>
        <v>0</v>
      </c>
      <c r="M130" s="242">
        <f t="shared" si="117"/>
        <v>0</v>
      </c>
      <c r="N130" s="79">
        <f t="shared" si="117"/>
        <v>0</v>
      </c>
      <c r="O130" s="90">
        <f t="shared" si="117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8">D131+E131</f>
        <v>0</v>
      </c>
      <c r="G131" s="239"/>
      <c r="H131" s="45"/>
      <c r="I131" s="91">
        <f t="shared" ref="I131:I134" si="119">G131+H131</f>
        <v>0</v>
      </c>
      <c r="J131" s="273"/>
      <c r="K131" s="45"/>
      <c r="L131" s="95">
        <f t="shared" ref="L131:L134" si="120">J131+K131</f>
        <v>0</v>
      </c>
      <c r="M131" s="239"/>
      <c r="N131" s="45"/>
      <c r="O131" s="91">
        <f t="shared" ref="O131:O134" si="121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5839</v>
      </c>
      <c r="D132" s="273">
        <v>5839</v>
      </c>
      <c r="E132" s="45"/>
      <c r="F132" s="95">
        <f t="shared" si="118"/>
        <v>5839</v>
      </c>
      <c r="G132" s="239"/>
      <c r="H132" s="45"/>
      <c r="I132" s="91">
        <f t="shared" si="119"/>
        <v>0</v>
      </c>
      <c r="J132" s="273"/>
      <c r="K132" s="45"/>
      <c r="L132" s="95">
        <f t="shared" si="120"/>
        <v>0</v>
      </c>
      <c r="M132" s="239"/>
      <c r="N132" s="45"/>
      <c r="O132" s="91">
        <f t="shared" si="121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8"/>
        <v>0</v>
      </c>
      <c r="G133" s="239"/>
      <c r="H133" s="45"/>
      <c r="I133" s="91">
        <f t="shared" si="119"/>
        <v>0</v>
      </c>
      <c r="J133" s="273"/>
      <c r="K133" s="45"/>
      <c r="L133" s="95">
        <f t="shared" si="120"/>
        <v>0</v>
      </c>
      <c r="M133" s="239"/>
      <c r="N133" s="45"/>
      <c r="O133" s="91">
        <f t="shared" si="121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1000</v>
      </c>
      <c r="D134" s="273">
        <v>1000</v>
      </c>
      <c r="E134" s="45"/>
      <c r="F134" s="95">
        <f t="shared" si="118"/>
        <v>1000</v>
      </c>
      <c r="G134" s="239"/>
      <c r="H134" s="45"/>
      <c r="I134" s="91">
        <f t="shared" si="119"/>
        <v>0</v>
      </c>
      <c r="J134" s="273"/>
      <c r="K134" s="45"/>
      <c r="L134" s="95">
        <f t="shared" si="120"/>
        <v>0</v>
      </c>
      <c r="M134" s="239"/>
      <c r="N134" s="45"/>
      <c r="O134" s="91">
        <f t="shared" si="121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8">SUM(G141:G142)</f>
        <v>0</v>
      </c>
      <c r="H140" s="76">
        <f t="shared" si="128"/>
        <v>0</v>
      </c>
      <c r="I140" s="91">
        <f t="shared" si="128"/>
        <v>0</v>
      </c>
      <c r="J140" s="134">
        <f t="shared" si="128"/>
        <v>0</v>
      </c>
      <c r="K140" s="76">
        <f t="shared" si="128"/>
        <v>0</v>
      </c>
      <c r="L140" s="95">
        <f t="shared" si="128"/>
        <v>0</v>
      </c>
      <c r="M140" s="240">
        <f t="shared" si="128"/>
        <v>0</v>
      </c>
      <c r="N140" s="76">
        <f t="shared" si="128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9">D141+E141</f>
        <v>0</v>
      </c>
      <c r="G141" s="239"/>
      <c r="H141" s="45"/>
      <c r="I141" s="91">
        <f t="shared" ref="I141:I142" si="130">G141+H141</f>
        <v>0</v>
      </c>
      <c r="J141" s="273"/>
      <c r="K141" s="45"/>
      <c r="L141" s="95">
        <f t="shared" ref="L141:L142" si="131">J141+K141</f>
        <v>0</v>
      </c>
      <c r="M141" s="239"/>
      <c r="N141" s="45"/>
      <c r="O141" s="91">
        <f t="shared" ref="O141:O142" si="132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9"/>
        <v>0</v>
      </c>
      <c r="G142" s="239"/>
      <c r="H142" s="45"/>
      <c r="I142" s="91">
        <f t="shared" si="130"/>
        <v>0</v>
      </c>
      <c r="J142" s="273"/>
      <c r="K142" s="45"/>
      <c r="L142" s="95">
        <f t="shared" si="131"/>
        <v>0</v>
      </c>
      <c r="M142" s="239"/>
      <c r="N142" s="45"/>
      <c r="O142" s="91">
        <f t="shared" si="132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3">SUM(G144:G149)</f>
        <v>0</v>
      </c>
      <c r="H143" s="74">
        <f t="shared" si="133"/>
        <v>0</v>
      </c>
      <c r="I143" s="156">
        <f t="shared" si="133"/>
        <v>0</v>
      </c>
      <c r="J143" s="86">
        <f t="shared" si="133"/>
        <v>0</v>
      </c>
      <c r="K143" s="74">
        <f t="shared" si="133"/>
        <v>0</v>
      </c>
      <c r="L143" s="183">
        <f t="shared" si="133"/>
        <v>0</v>
      </c>
      <c r="M143" s="238">
        <f t="shared" si="133"/>
        <v>0</v>
      </c>
      <c r="N143" s="74">
        <f t="shared" si="133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4">D144+E144</f>
        <v>0</v>
      </c>
      <c r="G144" s="229"/>
      <c r="H144" s="42"/>
      <c r="I144" s="90">
        <f t="shared" ref="I144:I149" si="135">G144+H144</f>
        <v>0</v>
      </c>
      <c r="J144" s="272"/>
      <c r="K144" s="42"/>
      <c r="L144" s="185">
        <f t="shared" ref="L144:L149" si="136">J144+K144</f>
        <v>0</v>
      </c>
      <c r="M144" s="229"/>
      <c r="N144" s="42"/>
      <c r="O144" s="90">
        <f t="shared" ref="O144:O149" si="137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4"/>
        <v>0</v>
      </c>
      <c r="G145" s="239"/>
      <c r="H145" s="45"/>
      <c r="I145" s="91">
        <f t="shared" si="135"/>
        <v>0</v>
      </c>
      <c r="J145" s="273"/>
      <c r="K145" s="45"/>
      <c r="L145" s="95">
        <f t="shared" si="136"/>
        <v>0</v>
      </c>
      <c r="M145" s="239"/>
      <c r="N145" s="45"/>
      <c r="O145" s="91">
        <f t="shared" si="137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4"/>
        <v>0</v>
      </c>
      <c r="G146" s="239"/>
      <c r="H146" s="45"/>
      <c r="I146" s="91">
        <f t="shared" si="135"/>
        <v>0</v>
      </c>
      <c r="J146" s="273"/>
      <c r="K146" s="45"/>
      <c r="L146" s="95">
        <f t="shared" si="136"/>
        <v>0</v>
      </c>
      <c r="M146" s="239"/>
      <c r="N146" s="45"/>
      <c r="O146" s="91">
        <f t="shared" si="137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4"/>
        <v>0</v>
      </c>
      <c r="G147" s="239"/>
      <c r="H147" s="45"/>
      <c r="I147" s="91">
        <f t="shared" si="135"/>
        <v>0</v>
      </c>
      <c r="J147" s="273"/>
      <c r="K147" s="45"/>
      <c r="L147" s="95">
        <f t="shared" si="136"/>
        <v>0</v>
      </c>
      <c r="M147" s="239"/>
      <c r="N147" s="45"/>
      <c r="O147" s="91">
        <f t="shared" si="137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4"/>
        <v>0</v>
      </c>
      <c r="G148" s="239"/>
      <c r="H148" s="45"/>
      <c r="I148" s="91">
        <f t="shared" si="135"/>
        <v>0</v>
      </c>
      <c r="J148" s="273"/>
      <c r="K148" s="45"/>
      <c r="L148" s="95">
        <f t="shared" si="136"/>
        <v>0</v>
      </c>
      <c r="M148" s="239"/>
      <c r="N148" s="45"/>
      <c r="O148" s="91">
        <f t="shared" si="137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4"/>
        <v>0</v>
      </c>
      <c r="G149" s="239"/>
      <c r="H149" s="45"/>
      <c r="I149" s="91">
        <f t="shared" si="135"/>
        <v>0</v>
      </c>
      <c r="J149" s="273"/>
      <c r="K149" s="45"/>
      <c r="L149" s="95">
        <f t="shared" si="136"/>
        <v>0</v>
      </c>
      <c r="M149" s="239"/>
      <c r="N149" s="45"/>
      <c r="O149" s="91">
        <f t="shared" si="137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8">SUM(G151:G157)</f>
        <v>0</v>
      </c>
      <c r="H150" s="76">
        <f t="shared" si="138"/>
        <v>0</v>
      </c>
      <c r="I150" s="91">
        <f t="shared" si="138"/>
        <v>0</v>
      </c>
      <c r="J150" s="134">
        <f t="shared" si="138"/>
        <v>0</v>
      </c>
      <c r="K150" s="76">
        <f t="shared" si="138"/>
        <v>0</v>
      </c>
      <c r="L150" s="95">
        <f t="shared" si="138"/>
        <v>0</v>
      </c>
      <c r="M150" s="240">
        <f t="shared" si="138"/>
        <v>0</v>
      </c>
      <c r="N150" s="76">
        <f t="shared" si="138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9">D151+E151</f>
        <v>0</v>
      </c>
      <c r="G151" s="239"/>
      <c r="H151" s="45"/>
      <c r="I151" s="91">
        <f t="shared" ref="I151:I158" si="140">G151+H151</f>
        <v>0</v>
      </c>
      <c r="J151" s="273"/>
      <c r="K151" s="45"/>
      <c r="L151" s="95">
        <f t="shared" ref="L151:L158" si="141">J151+K151</f>
        <v>0</v>
      </c>
      <c r="M151" s="239"/>
      <c r="N151" s="45"/>
      <c r="O151" s="91">
        <f t="shared" ref="O151:O158" si="142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9"/>
        <v>0</v>
      </c>
      <c r="G152" s="239"/>
      <c r="H152" s="45"/>
      <c r="I152" s="91">
        <f t="shared" si="140"/>
        <v>0</v>
      </c>
      <c r="J152" s="273"/>
      <c r="K152" s="45"/>
      <c r="L152" s="95">
        <f t="shared" si="141"/>
        <v>0</v>
      </c>
      <c r="M152" s="239"/>
      <c r="N152" s="45"/>
      <c r="O152" s="91">
        <f t="shared" si="142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9"/>
        <v>0</v>
      </c>
      <c r="G153" s="239"/>
      <c r="H153" s="45"/>
      <c r="I153" s="91">
        <f t="shared" si="140"/>
        <v>0</v>
      </c>
      <c r="J153" s="273"/>
      <c r="K153" s="45"/>
      <c r="L153" s="95">
        <f t="shared" si="141"/>
        <v>0</v>
      </c>
      <c r="M153" s="239"/>
      <c r="N153" s="45"/>
      <c r="O153" s="91">
        <f t="shared" si="142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9"/>
        <v>0</v>
      </c>
      <c r="G154" s="239"/>
      <c r="H154" s="45"/>
      <c r="I154" s="91">
        <f t="shared" si="140"/>
        <v>0</v>
      </c>
      <c r="J154" s="273"/>
      <c r="K154" s="45"/>
      <c r="L154" s="95">
        <f t="shared" si="141"/>
        <v>0</v>
      </c>
      <c r="M154" s="239"/>
      <c r="N154" s="45"/>
      <c r="O154" s="91">
        <f t="shared" si="142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9"/>
        <v>0</v>
      </c>
      <c r="G155" s="239"/>
      <c r="H155" s="45"/>
      <c r="I155" s="91">
        <f t="shared" si="140"/>
        <v>0</v>
      </c>
      <c r="J155" s="273"/>
      <c r="K155" s="45"/>
      <c r="L155" s="95">
        <f t="shared" si="141"/>
        <v>0</v>
      </c>
      <c r="M155" s="239"/>
      <c r="N155" s="45"/>
      <c r="O155" s="91">
        <f t="shared" si="142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9"/>
        <v>0</v>
      </c>
      <c r="G156" s="239"/>
      <c r="H156" s="45"/>
      <c r="I156" s="91">
        <f t="shared" si="140"/>
        <v>0</v>
      </c>
      <c r="J156" s="273"/>
      <c r="K156" s="45"/>
      <c r="L156" s="95">
        <f t="shared" si="141"/>
        <v>0</v>
      </c>
      <c r="M156" s="239"/>
      <c r="N156" s="45"/>
      <c r="O156" s="91">
        <f t="shared" si="142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9"/>
        <v>0</v>
      </c>
      <c r="G157" s="239"/>
      <c r="H157" s="45"/>
      <c r="I157" s="91">
        <f t="shared" si="140"/>
        <v>0</v>
      </c>
      <c r="J157" s="273"/>
      <c r="K157" s="45"/>
      <c r="L157" s="95">
        <f t="shared" si="141"/>
        <v>0</v>
      </c>
      <c r="M157" s="239"/>
      <c r="N157" s="45"/>
      <c r="O157" s="91">
        <f t="shared" si="142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9"/>
        <v>0</v>
      </c>
      <c r="G158" s="241"/>
      <c r="H158" s="77"/>
      <c r="I158" s="156">
        <f t="shared" si="140"/>
        <v>0</v>
      </c>
      <c r="J158" s="270"/>
      <c r="K158" s="77"/>
      <c r="L158" s="183">
        <f t="shared" si="141"/>
        <v>0</v>
      </c>
      <c r="M158" s="241"/>
      <c r="N158" s="77"/>
      <c r="O158" s="156">
        <f t="shared" si="142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3">SUM(E160:E161)</f>
        <v>0</v>
      </c>
      <c r="F159" s="183">
        <f>SUM(F160:F161)</f>
        <v>0</v>
      </c>
      <c r="G159" s="238">
        <f t="shared" ref="G159:N159" si="144">SUM(G160:G161)</f>
        <v>0</v>
      </c>
      <c r="H159" s="74">
        <f t="shared" si="144"/>
        <v>0</v>
      </c>
      <c r="I159" s="156">
        <f t="shared" si="144"/>
        <v>0</v>
      </c>
      <c r="J159" s="86">
        <f t="shared" si="144"/>
        <v>0</v>
      </c>
      <c r="K159" s="74">
        <f t="shared" si="144"/>
        <v>0</v>
      </c>
      <c r="L159" s="183">
        <f t="shared" si="144"/>
        <v>0</v>
      </c>
      <c r="M159" s="238">
        <f t="shared" si="144"/>
        <v>0</v>
      </c>
      <c r="N159" s="74">
        <f t="shared" si="144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5">D160+E160</f>
        <v>0</v>
      </c>
      <c r="G160" s="229"/>
      <c r="H160" s="42"/>
      <c r="I160" s="90">
        <f t="shared" ref="I160:I163" si="146">G160+H160</f>
        <v>0</v>
      </c>
      <c r="J160" s="272"/>
      <c r="K160" s="42"/>
      <c r="L160" s="185">
        <f t="shared" ref="L160:L163" si="147">J160+K160</f>
        <v>0</v>
      </c>
      <c r="M160" s="229"/>
      <c r="N160" s="42"/>
      <c r="O160" s="90">
        <f t="shared" ref="O160:O163" si="148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5"/>
        <v>0</v>
      </c>
      <c r="G161" s="239"/>
      <c r="H161" s="45"/>
      <c r="I161" s="91">
        <f t="shared" si="146"/>
        <v>0</v>
      </c>
      <c r="J161" s="273"/>
      <c r="K161" s="45"/>
      <c r="L161" s="95">
        <f t="shared" si="147"/>
        <v>0</v>
      </c>
      <c r="M161" s="239"/>
      <c r="N161" s="45"/>
      <c r="O161" s="91">
        <f t="shared" si="148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00"/>
        <v>900</v>
      </c>
      <c r="D162" s="270">
        <v>900</v>
      </c>
      <c r="E162" s="77"/>
      <c r="F162" s="183">
        <f t="shared" si="145"/>
        <v>900</v>
      </c>
      <c r="G162" s="241"/>
      <c r="H162" s="77"/>
      <c r="I162" s="156">
        <f t="shared" si="146"/>
        <v>0</v>
      </c>
      <c r="J162" s="270"/>
      <c r="K162" s="77"/>
      <c r="L162" s="183">
        <f t="shared" si="147"/>
        <v>0</v>
      </c>
      <c r="M162" s="241"/>
      <c r="N162" s="77"/>
      <c r="O162" s="156">
        <f t="shared" si="148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5"/>
        <v>0</v>
      </c>
      <c r="G163" s="243"/>
      <c r="H163" s="80"/>
      <c r="I163" s="125">
        <f t="shared" si="146"/>
        <v>0</v>
      </c>
      <c r="J163" s="257"/>
      <c r="K163" s="80"/>
      <c r="L163" s="184">
        <f t="shared" si="147"/>
        <v>0</v>
      </c>
      <c r="M163" s="243"/>
      <c r="N163" s="80"/>
      <c r="O163" s="125">
        <f t="shared" si="148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9">SUM(E165,E170)</f>
        <v>0</v>
      </c>
      <c r="F164" s="184">
        <f>SUM(F165,F170)</f>
        <v>0</v>
      </c>
      <c r="G164" s="237">
        <f t="shared" ref="G164:O164" si="150">SUM(G165,G170)</f>
        <v>0</v>
      </c>
      <c r="H164" s="38">
        <f t="shared" si="150"/>
        <v>0</v>
      </c>
      <c r="I164" s="125">
        <f t="shared" si="150"/>
        <v>0</v>
      </c>
      <c r="J164" s="132">
        <f t="shared" si="150"/>
        <v>0</v>
      </c>
      <c r="K164" s="38">
        <f t="shared" si="150"/>
        <v>0</v>
      </c>
      <c r="L164" s="184">
        <f t="shared" si="150"/>
        <v>0</v>
      </c>
      <c r="M164" s="237">
        <f t="shared" si="150"/>
        <v>0</v>
      </c>
      <c r="N164" s="38">
        <f t="shared" si="150"/>
        <v>0</v>
      </c>
      <c r="O164" s="125">
        <f t="shared" si="150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1">SUM(E166:E169)</f>
        <v>0</v>
      </c>
      <c r="F165" s="185">
        <f>SUM(F166:F169)</f>
        <v>0</v>
      </c>
      <c r="G165" s="242">
        <f t="shared" ref="G165:O165" si="152">SUM(G166:G169)</f>
        <v>0</v>
      </c>
      <c r="H165" s="79">
        <f t="shared" si="152"/>
        <v>0</v>
      </c>
      <c r="I165" s="90">
        <f t="shared" si="152"/>
        <v>0</v>
      </c>
      <c r="J165" s="133">
        <f t="shared" si="152"/>
        <v>0</v>
      </c>
      <c r="K165" s="79">
        <f t="shared" si="152"/>
        <v>0</v>
      </c>
      <c r="L165" s="185">
        <f t="shared" si="152"/>
        <v>0</v>
      </c>
      <c r="M165" s="242">
        <f t="shared" si="152"/>
        <v>0</v>
      </c>
      <c r="N165" s="79">
        <f t="shared" si="152"/>
        <v>0</v>
      </c>
      <c r="O165" s="157">
        <f t="shared" si="152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3">D166+E166</f>
        <v>0</v>
      </c>
      <c r="G166" s="239"/>
      <c r="H166" s="45"/>
      <c r="I166" s="91">
        <f t="shared" ref="I166:I171" si="154">G166+H166</f>
        <v>0</v>
      </c>
      <c r="J166" s="273"/>
      <c r="K166" s="45"/>
      <c r="L166" s="95">
        <f t="shared" ref="L166:L171" si="155">J166+K166</f>
        <v>0</v>
      </c>
      <c r="M166" s="239"/>
      <c r="N166" s="45"/>
      <c r="O166" s="91">
        <f t="shared" ref="O166:O171" si="156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3"/>
        <v>0</v>
      </c>
      <c r="G167" s="239"/>
      <c r="H167" s="45"/>
      <c r="I167" s="91">
        <f t="shared" si="154"/>
        <v>0</v>
      </c>
      <c r="J167" s="273"/>
      <c r="K167" s="45"/>
      <c r="L167" s="95">
        <f t="shared" si="155"/>
        <v>0</v>
      </c>
      <c r="M167" s="239"/>
      <c r="N167" s="45"/>
      <c r="O167" s="91">
        <f t="shared" si="156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3"/>
        <v>0</v>
      </c>
      <c r="G168" s="239"/>
      <c r="H168" s="45"/>
      <c r="I168" s="91">
        <f t="shared" si="154"/>
        <v>0</v>
      </c>
      <c r="J168" s="273"/>
      <c r="K168" s="45"/>
      <c r="L168" s="95">
        <f t="shared" si="155"/>
        <v>0</v>
      </c>
      <c r="M168" s="239"/>
      <c r="N168" s="45"/>
      <c r="O168" s="91">
        <f t="shared" si="156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3"/>
        <v>0</v>
      </c>
      <c r="G169" s="239"/>
      <c r="H169" s="45"/>
      <c r="I169" s="91">
        <f t="shared" si="154"/>
        <v>0</v>
      </c>
      <c r="J169" s="273"/>
      <c r="K169" s="45"/>
      <c r="L169" s="95">
        <f t="shared" si="155"/>
        <v>0</v>
      </c>
      <c r="M169" s="239"/>
      <c r="N169" s="45"/>
      <c r="O169" s="91">
        <f t="shared" si="156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3"/>
        <v>0</v>
      </c>
      <c r="G170" s="239"/>
      <c r="H170" s="45"/>
      <c r="I170" s="91">
        <f t="shared" si="154"/>
        <v>0</v>
      </c>
      <c r="J170" s="273"/>
      <c r="K170" s="45"/>
      <c r="L170" s="95">
        <f t="shared" si="155"/>
        <v>0</v>
      </c>
      <c r="M170" s="239"/>
      <c r="N170" s="45"/>
      <c r="O170" s="91">
        <f t="shared" si="156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3"/>
        <v>0</v>
      </c>
      <c r="G171" s="221"/>
      <c r="H171" s="28"/>
      <c r="I171" s="345">
        <f t="shared" si="154"/>
        <v>0</v>
      </c>
      <c r="J171" s="254"/>
      <c r="K171" s="28"/>
      <c r="L171" s="339">
        <f t="shared" si="155"/>
        <v>0</v>
      </c>
      <c r="M171" s="221"/>
      <c r="N171" s="28"/>
      <c r="O171" s="345">
        <f t="shared" si="156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7">SUM(E173,E183)</f>
        <v>0</v>
      </c>
      <c r="F172" s="181">
        <f>SUM(F173,F183)</f>
        <v>0</v>
      </c>
      <c r="G172" s="236">
        <f t="shared" ref="G172:N172" si="158">SUM(G173,G183)</f>
        <v>0</v>
      </c>
      <c r="H172" s="71">
        <f t="shared" si="158"/>
        <v>0</v>
      </c>
      <c r="I172" s="127">
        <f t="shared" si="158"/>
        <v>0</v>
      </c>
      <c r="J172" s="139">
        <f t="shared" si="158"/>
        <v>0</v>
      </c>
      <c r="K172" s="71">
        <f t="shared" si="158"/>
        <v>0</v>
      </c>
      <c r="L172" s="181">
        <f t="shared" si="158"/>
        <v>0</v>
      </c>
      <c r="M172" s="236">
        <f t="shared" si="158"/>
        <v>0</v>
      </c>
      <c r="N172" s="71">
        <f t="shared" si="158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9">SUM(E174,E178)</f>
        <v>0</v>
      </c>
      <c r="F173" s="184">
        <f>SUM(F174,F178)</f>
        <v>0</v>
      </c>
      <c r="G173" s="237">
        <f t="shared" ref="G173:O173" si="160">SUM(G174,G178)</f>
        <v>0</v>
      </c>
      <c r="H173" s="38">
        <f t="shared" si="160"/>
        <v>0</v>
      </c>
      <c r="I173" s="125">
        <f t="shared" si="160"/>
        <v>0</v>
      </c>
      <c r="J173" s="132">
        <f t="shared" si="160"/>
        <v>0</v>
      </c>
      <c r="K173" s="38">
        <f t="shared" si="160"/>
        <v>0</v>
      </c>
      <c r="L173" s="184">
        <f t="shared" si="160"/>
        <v>0</v>
      </c>
      <c r="M173" s="237">
        <f t="shared" si="160"/>
        <v>0</v>
      </c>
      <c r="N173" s="38">
        <f t="shared" si="160"/>
        <v>0</v>
      </c>
      <c r="O173" s="126">
        <f t="shared" si="160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1">SUM(E175:E177)</f>
        <v>0</v>
      </c>
      <c r="F174" s="185">
        <f>SUM(F175:F177)</f>
        <v>0</v>
      </c>
      <c r="G174" s="242">
        <f t="shared" ref="G174:N174" si="162">SUM(G175:G177)</f>
        <v>0</v>
      </c>
      <c r="H174" s="79">
        <f t="shared" si="162"/>
        <v>0</v>
      </c>
      <c r="I174" s="90">
        <f t="shared" si="162"/>
        <v>0</v>
      </c>
      <c r="J174" s="133">
        <f t="shared" si="162"/>
        <v>0</v>
      </c>
      <c r="K174" s="79">
        <f t="shared" si="162"/>
        <v>0</v>
      </c>
      <c r="L174" s="185">
        <f t="shared" si="162"/>
        <v>0</v>
      </c>
      <c r="M174" s="242">
        <f t="shared" si="162"/>
        <v>0</v>
      </c>
      <c r="N174" s="79">
        <f t="shared" si="162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3">D175+E175</f>
        <v>0</v>
      </c>
      <c r="G175" s="239"/>
      <c r="H175" s="45"/>
      <c r="I175" s="91">
        <f t="shared" ref="I175:I177" si="164">G175+H175</f>
        <v>0</v>
      </c>
      <c r="J175" s="273"/>
      <c r="K175" s="45"/>
      <c r="L175" s="95">
        <f t="shared" ref="L175:L177" si="165">J175+K175</f>
        <v>0</v>
      </c>
      <c r="M175" s="239"/>
      <c r="N175" s="45"/>
      <c r="O175" s="91">
        <f t="shared" ref="O175:O177" si="166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3"/>
        <v>0</v>
      </c>
      <c r="G176" s="239"/>
      <c r="H176" s="45"/>
      <c r="I176" s="91">
        <f t="shared" si="164"/>
        <v>0</v>
      </c>
      <c r="J176" s="273"/>
      <c r="K176" s="45"/>
      <c r="L176" s="95">
        <f t="shared" si="165"/>
        <v>0</v>
      </c>
      <c r="M176" s="239"/>
      <c r="N176" s="45"/>
      <c r="O176" s="91">
        <f t="shared" si="166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7">SUM(F177,I177,L177,O177)</f>
        <v>0</v>
      </c>
      <c r="D177" s="273">
        <v>0</v>
      </c>
      <c r="E177" s="45"/>
      <c r="F177" s="95">
        <f t="shared" si="163"/>
        <v>0</v>
      </c>
      <c r="G177" s="239"/>
      <c r="H177" s="45"/>
      <c r="I177" s="91">
        <f t="shared" si="164"/>
        <v>0</v>
      </c>
      <c r="J177" s="273"/>
      <c r="K177" s="45"/>
      <c r="L177" s="95">
        <f t="shared" si="165"/>
        <v>0</v>
      </c>
      <c r="M177" s="239"/>
      <c r="N177" s="45"/>
      <c r="O177" s="91">
        <f t="shared" si="166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67"/>
        <v>0</v>
      </c>
      <c r="D178" s="133">
        <f>SUM(D179:D182)</f>
        <v>0</v>
      </c>
      <c r="E178" s="79">
        <f t="shared" ref="E178" si="168">SUM(E179:E182)</f>
        <v>0</v>
      </c>
      <c r="F178" s="185">
        <f>SUM(F179:F182)</f>
        <v>0</v>
      </c>
      <c r="G178" s="242">
        <f t="shared" ref="G178:O178" si="169">SUM(G179:G182)</f>
        <v>0</v>
      </c>
      <c r="H178" s="79">
        <f t="shared" si="169"/>
        <v>0</v>
      </c>
      <c r="I178" s="90">
        <f t="shared" si="169"/>
        <v>0</v>
      </c>
      <c r="J178" s="133">
        <f t="shared" si="169"/>
        <v>0</v>
      </c>
      <c r="K178" s="79">
        <f t="shared" si="169"/>
        <v>0</v>
      </c>
      <c r="L178" s="185">
        <f t="shared" si="169"/>
        <v>0</v>
      </c>
      <c r="M178" s="242">
        <f t="shared" si="169"/>
        <v>0</v>
      </c>
      <c r="N178" s="79">
        <f t="shared" si="169"/>
        <v>0</v>
      </c>
      <c r="O178" s="158">
        <f t="shared" si="169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67"/>
        <v>0</v>
      </c>
      <c r="D179" s="273">
        <v>0</v>
      </c>
      <c r="E179" s="45"/>
      <c r="F179" s="95">
        <f t="shared" ref="F179:F182" si="170">D179+E179</f>
        <v>0</v>
      </c>
      <c r="G179" s="239"/>
      <c r="H179" s="45"/>
      <c r="I179" s="91">
        <f t="shared" ref="I179:I182" si="171">G179+H179</f>
        <v>0</v>
      </c>
      <c r="J179" s="273"/>
      <c r="K179" s="45"/>
      <c r="L179" s="95">
        <f t="shared" ref="L179:L182" si="172">J179+K179</f>
        <v>0</v>
      </c>
      <c r="M179" s="239"/>
      <c r="N179" s="45"/>
      <c r="O179" s="91">
        <f t="shared" ref="O179:O182" si="173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67"/>
        <v>0</v>
      </c>
      <c r="D180" s="273">
        <v>0</v>
      </c>
      <c r="E180" s="45"/>
      <c r="F180" s="95">
        <f t="shared" si="170"/>
        <v>0</v>
      </c>
      <c r="G180" s="239"/>
      <c r="H180" s="45"/>
      <c r="I180" s="91">
        <f t="shared" si="171"/>
        <v>0</v>
      </c>
      <c r="J180" s="273"/>
      <c r="K180" s="45"/>
      <c r="L180" s="95">
        <f t="shared" si="172"/>
        <v>0</v>
      </c>
      <c r="M180" s="239"/>
      <c r="N180" s="45"/>
      <c r="O180" s="91">
        <f t="shared" si="173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67"/>
        <v>0</v>
      </c>
      <c r="D181" s="273">
        <v>0</v>
      </c>
      <c r="E181" s="45"/>
      <c r="F181" s="95">
        <f t="shared" si="170"/>
        <v>0</v>
      </c>
      <c r="G181" s="239"/>
      <c r="H181" s="45"/>
      <c r="I181" s="91">
        <f t="shared" si="171"/>
        <v>0</v>
      </c>
      <c r="J181" s="273"/>
      <c r="K181" s="45"/>
      <c r="L181" s="95">
        <f t="shared" si="172"/>
        <v>0</v>
      </c>
      <c r="M181" s="239"/>
      <c r="N181" s="45"/>
      <c r="O181" s="91">
        <f t="shared" si="173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67"/>
        <v>0</v>
      </c>
      <c r="D182" s="274">
        <v>0</v>
      </c>
      <c r="E182" s="84"/>
      <c r="F182" s="343">
        <f t="shared" si="170"/>
        <v>0</v>
      </c>
      <c r="G182" s="244"/>
      <c r="H182" s="84"/>
      <c r="I182" s="158">
        <f t="shared" si="171"/>
        <v>0</v>
      </c>
      <c r="J182" s="274"/>
      <c r="K182" s="84"/>
      <c r="L182" s="343">
        <f t="shared" si="172"/>
        <v>0</v>
      </c>
      <c r="M182" s="244"/>
      <c r="N182" s="84"/>
      <c r="O182" s="158">
        <f t="shared" si="173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67"/>
        <v>0</v>
      </c>
      <c r="D183" s="140">
        <f>SUM(D184:D185)</f>
        <v>0</v>
      </c>
      <c r="E183" s="85">
        <f t="shared" ref="E183" si="174">SUM(E184:E185)</f>
        <v>0</v>
      </c>
      <c r="F183" s="182">
        <f>SUM(F184:F185)</f>
        <v>0</v>
      </c>
      <c r="G183" s="245">
        <f t="shared" ref="G183:O183" si="175">SUM(G184:G185)</f>
        <v>0</v>
      </c>
      <c r="H183" s="85">
        <f t="shared" si="175"/>
        <v>0</v>
      </c>
      <c r="I183" s="126">
        <f t="shared" si="175"/>
        <v>0</v>
      </c>
      <c r="J183" s="140">
        <f t="shared" si="175"/>
        <v>0</v>
      </c>
      <c r="K183" s="85">
        <f t="shared" si="175"/>
        <v>0</v>
      </c>
      <c r="L183" s="182">
        <f t="shared" si="175"/>
        <v>0</v>
      </c>
      <c r="M183" s="245">
        <f t="shared" si="175"/>
        <v>0</v>
      </c>
      <c r="N183" s="85">
        <f t="shared" si="175"/>
        <v>0</v>
      </c>
      <c r="O183" s="126">
        <f t="shared" si="175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7"/>
        <v>0</v>
      </c>
      <c r="D184" s="270">
        <v>0</v>
      </c>
      <c r="E184" s="77"/>
      <c r="F184" s="183">
        <f t="shared" ref="F184:F185" si="176">D184+E184</f>
        <v>0</v>
      </c>
      <c r="G184" s="241"/>
      <c r="H184" s="77"/>
      <c r="I184" s="156">
        <f t="shared" ref="I184:I185" si="177">G184+H184</f>
        <v>0</v>
      </c>
      <c r="J184" s="270"/>
      <c r="K184" s="77"/>
      <c r="L184" s="183">
        <f t="shared" ref="L184:L185" si="178">J184+K184</f>
        <v>0</v>
      </c>
      <c r="M184" s="241"/>
      <c r="N184" s="77"/>
      <c r="O184" s="156">
        <f t="shared" ref="O184:O185" si="179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7"/>
        <v>0</v>
      </c>
      <c r="D185" s="272">
        <v>0</v>
      </c>
      <c r="E185" s="42"/>
      <c r="F185" s="185">
        <f t="shared" si="176"/>
        <v>0</v>
      </c>
      <c r="G185" s="229"/>
      <c r="H185" s="42"/>
      <c r="I185" s="90">
        <f t="shared" si="177"/>
        <v>0</v>
      </c>
      <c r="J185" s="272"/>
      <c r="K185" s="42"/>
      <c r="L185" s="185">
        <f t="shared" si="178"/>
        <v>0</v>
      </c>
      <c r="M185" s="229"/>
      <c r="N185" s="42"/>
      <c r="O185" s="90">
        <f t="shared" si="179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7"/>
        <v>0</v>
      </c>
      <c r="D186" s="139">
        <f>SUM(D187,D190)</f>
        <v>0</v>
      </c>
      <c r="E186" s="71">
        <f t="shared" ref="E186" si="180">SUM(E187,E190)</f>
        <v>0</v>
      </c>
      <c r="F186" s="181">
        <f>SUM(F187,F190)</f>
        <v>0</v>
      </c>
      <c r="G186" s="236">
        <f t="shared" ref="G186:N186" si="181">SUM(G187,G190)</f>
        <v>0</v>
      </c>
      <c r="H186" s="71">
        <f t="shared" si="181"/>
        <v>0</v>
      </c>
      <c r="I186" s="127">
        <f t="shared" si="181"/>
        <v>0</v>
      </c>
      <c r="J186" s="139">
        <f t="shared" si="181"/>
        <v>0</v>
      </c>
      <c r="K186" s="71">
        <f t="shared" si="181"/>
        <v>0</v>
      </c>
      <c r="L186" s="181">
        <f t="shared" si="181"/>
        <v>0</v>
      </c>
      <c r="M186" s="236">
        <f t="shared" si="181"/>
        <v>0</v>
      </c>
      <c r="N186" s="71">
        <f t="shared" si="181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7"/>
        <v>0</v>
      </c>
      <c r="D187" s="132">
        <f>SUM(D188,D189)</f>
        <v>0</v>
      </c>
      <c r="E187" s="38">
        <f t="shared" ref="E187" si="182">SUM(E188,E189)</f>
        <v>0</v>
      </c>
      <c r="F187" s="184">
        <f>SUM(F188,F189)</f>
        <v>0</v>
      </c>
      <c r="G187" s="237">
        <f t="shared" ref="G187:N187" si="183">SUM(G188,G189)</f>
        <v>0</v>
      </c>
      <c r="H187" s="38">
        <f t="shared" si="183"/>
        <v>0</v>
      </c>
      <c r="I187" s="125">
        <f t="shared" si="183"/>
        <v>0</v>
      </c>
      <c r="J187" s="132">
        <f t="shared" si="183"/>
        <v>0</v>
      </c>
      <c r="K187" s="38">
        <f t="shared" si="183"/>
        <v>0</v>
      </c>
      <c r="L187" s="184">
        <f t="shared" si="183"/>
        <v>0</v>
      </c>
      <c r="M187" s="237">
        <f t="shared" si="183"/>
        <v>0</v>
      </c>
      <c r="N187" s="38">
        <f t="shared" si="183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7"/>
        <v>0</v>
      </c>
      <c r="D188" s="272">
        <v>0</v>
      </c>
      <c r="E188" s="42"/>
      <c r="F188" s="185">
        <f t="shared" ref="F188:F189" si="184">D188+E188</f>
        <v>0</v>
      </c>
      <c r="G188" s="229"/>
      <c r="H188" s="42"/>
      <c r="I188" s="90">
        <f t="shared" ref="I188:I189" si="185">G188+H188</f>
        <v>0</v>
      </c>
      <c r="J188" s="272"/>
      <c r="K188" s="42"/>
      <c r="L188" s="185">
        <f t="shared" ref="L188:L189" si="186">J188+K188</f>
        <v>0</v>
      </c>
      <c r="M188" s="229"/>
      <c r="N188" s="42"/>
      <c r="O188" s="90">
        <f t="shared" ref="O188:O189" si="187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67"/>
        <v>0</v>
      </c>
      <c r="D189" s="273">
        <v>0</v>
      </c>
      <c r="E189" s="45"/>
      <c r="F189" s="95">
        <f t="shared" si="184"/>
        <v>0</v>
      </c>
      <c r="G189" s="239"/>
      <c r="H189" s="45"/>
      <c r="I189" s="91">
        <f t="shared" si="185"/>
        <v>0</v>
      </c>
      <c r="J189" s="273"/>
      <c r="K189" s="45"/>
      <c r="L189" s="95">
        <f t="shared" si="186"/>
        <v>0</v>
      </c>
      <c r="M189" s="239"/>
      <c r="N189" s="45"/>
      <c r="O189" s="91">
        <f t="shared" si="187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7"/>
        <v>0</v>
      </c>
      <c r="D190" s="132">
        <f>SUM(D191)</f>
        <v>0</v>
      </c>
      <c r="E190" s="38">
        <f t="shared" ref="E190" si="188">SUM(E191)</f>
        <v>0</v>
      </c>
      <c r="F190" s="184">
        <f>SUM(F191)</f>
        <v>0</v>
      </c>
      <c r="G190" s="237">
        <f t="shared" ref="G190:N190" si="189">SUM(G191)</f>
        <v>0</v>
      </c>
      <c r="H190" s="38">
        <f t="shared" si="189"/>
        <v>0</v>
      </c>
      <c r="I190" s="125">
        <f t="shared" si="189"/>
        <v>0</v>
      </c>
      <c r="J190" s="132">
        <f t="shared" si="189"/>
        <v>0</v>
      </c>
      <c r="K190" s="38">
        <f t="shared" si="189"/>
        <v>0</v>
      </c>
      <c r="L190" s="184">
        <f t="shared" si="189"/>
        <v>0</v>
      </c>
      <c r="M190" s="237">
        <f t="shared" si="189"/>
        <v>0</v>
      </c>
      <c r="N190" s="38">
        <f t="shared" si="189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7"/>
        <v>0</v>
      </c>
      <c r="D191" s="133">
        <f>SUM(D192:D192)</f>
        <v>0</v>
      </c>
      <c r="E191" s="79">
        <f t="shared" ref="E191" si="190">SUM(E192:E192)</f>
        <v>0</v>
      </c>
      <c r="F191" s="185">
        <f>SUM(F192:F192)</f>
        <v>0</v>
      </c>
      <c r="G191" s="242">
        <f t="shared" ref="G191:N191" si="191">SUM(G192:G192)</f>
        <v>0</v>
      </c>
      <c r="H191" s="79">
        <f t="shared" si="191"/>
        <v>0</v>
      </c>
      <c r="I191" s="90">
        <f t="shared" si="191"/>
        <v>0</v>
      </c>
      <c r="J191" s="133">
        <f t="shared" si="191"/>
        <v>0</v>
      </c>
      <c r="K191" s="79">
        <f t="shared" si="191"/>
        <v>0</v>
      </c>
      <c r="L191" s="185">
        <f t="shared" si="191"/>
        <v>0</v>
      </c>
      <c r="M191" s="242">
        <f t="shared" si="191"/>
        <v>0</v>
      </c>
      <c r="N191" s="79">
        <f t="shared" si="191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7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67"/>
        <v>19099</v>
      </c>
      <c r="D193" s="138">
        <f>SUM(D194,D229,D268)</f>
        <v>7524</v>
      </c>
      <c r="E193" s="69">
        <f t="shared" ref="E193" si="192">SUM(E194,E229,E268)</f>
        <v>11575</v>
      </c>
      <c r="F193" s="180">
        <f>SUM(F194,F229,F268)</f>
        <v>19099</v>
      </c>
      <c r="G193" s="235">
        <f t="shared" ref="G193:N193" si="193">SUM(G194,G229,G268)</f>
        <v>0</v>
      </c>
      <c r="H193" s="69">
        <f t="shared" si="193"/>
        <v>0</v>
      </c>
      <c r="I193" s="284">
        <f t="shared" si="193"/>
        <v>0</v>
      </c>
      <c r="J193" s="138">
        <f t="shared" si="193"/>
        <v>0</v>
      </c>
      <c r="K193" s="69">
        <f t="shared" si="193"/>
        <v>0</v>
      </c>
      <c r="L193" s="180">
        <f t="shared" si="193"/>
        <v>0</v>
      </c>
      <c r="M193" s="235">
        <f t="shared" si="193"/>
        <v>0</v>
      </c>
      <c r="N193" s="69">
        <f t="shared" si="193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7"/>
        <v>19099</v>
      </c>
      <c r="D194" s="139">
        <f>D195+D203</f>
        <v>7524</v>
      </c>
      <c r="E194" s="71">
        <f t="shared" ref="E194" si="194">E195+E203</f>
        <v>11575</v>
      </c>
      <c r="F194" s="181">
        <f>F195+F203</f>
        <v>19099</v>
      </c>
      <c r="G194" s="236">
        <f t="shared" ref="G194:N194" si="195">G195+G203</f>
        <v>0</v>
      </c>
      <c r="H194" s="71">
        <f t="shared" si="195"/>
        <v>0</v>
      </c>
      <c r="I194" s="127">
        <f t="shared" si="195"/>
        <v>0</v>
      </c>
      <c r="J194" s="139">
        <f t="shared" si="195"/>
        <v>0</v>
      </c>
      <c r="K194" s="71">
        <f t="shared" si="195"/>
        <v>0</v>
      </c>
      <c r="L194" s="181">
        <f t="shared" si="195"/>
        <v>0</v>
      </c>
      <c r="M194" s="236">
        <f t="shared" si="195"/>
        <v>0</v>
      </c>
      <c r="N194" s="71">
        <f t="shared" si="195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7"/>
        <v>0</v>
      </c>
      <c r="D195" s="132">
        <f>D196+D197+D200+D201+D202</f>
        <v>0</v>
      </c>
      <c r="E195" s="38">
        <f t="shared" ref="E195" si="196">E196+E197+E200+E201+E202</f>
        <v>0</v>
      </c>
      <c r="F195" s="184">
        <f>F196+F197+F200+F201+F202</f>
        <v>0</v>
      </c>
      <c r="G195" s="237">
        <f t="shared" ref="G195:N195" si="197">G196+G197+G200+G201+G202</f>
        <v>0</v>
      </c>
      <c r="H195" s="38">
        <f t="shared" si="197"/>
        <v>0</v>
      </c>
      <c r="I195" s="125">
        <f t="shared" si="197"/>
        <v>0</v>
      </c>
      <c r="J195" s="132">
        <f t="shared" si="197"/>
        <v>0</v>
      </c>
      <c r="K195" s="38">
        <f t="shared" si="197"/>
        <v>0</v>
      </c>
      <c r="L195" s="184">
        <f t="shared" si="197"/>
        <v>0</v>
      </c>
      <c r="M195" s="237">
        <f t="shared" si="197"/>
        <v>0</v>
      </c>
      <c r="N195" s="38">
        <f t="shared" si="197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7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7"/>
        <v>0</v>
      </c>
      <c r="D197" s="134">
        <f>D198+D199</f>
        <v>0</v>
      </c>
      <c r="E197" s="76">
        <f t="shared" ref="E197" si="198">E198+E199</f>
        <v>0</v>
      </c>
      <c r="F197" s="95">
        <f>F198+F199</f>
        <v>0</v>
      </c>
      <c r="G197" s="240">
        <f t="shared" ref="G197:O197" si="199">G198+G199</f>
        <v>0</v>
      </c>
      <c r="H197" s="76">
        <f t="shared" si="199"/>
        <v>0</v>
      </c>
      <c r="I197" s="91">
        <f t="shared" si="199"/>
        <v>0</v>
      </c>
      <c r="J197" s="134">
        <f t="shared" si="199"/>
        <v>0</v>
      </c>
      <c r="K197" s="76">
        <f t="shared" si="199"/>
        <v>0</v>
      </c>
      <c r="L197" s="95">
        <f t="shared" si="199"/>
        <v>0</v>
      </c>
      <c r="M197" s="240">
        <f t="shared" si="199"/>
        <v>0</v>
      </c>
      <c r="N197" s="76">
        <f t="shared" si="199"/>
        <v>0</v>
      </c>
      <c r="O197" s="91">
        <f t="shared" si="199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7"/>
        <v>0</v>
      </c>
      <c r="D198" s="273">
        <v>0</v>
      </c>
      <c r="E198" s="45"/>
      <c r="F198" s="95">
        <f t="shared" ref="F198:F202" si="200">D198+E198</f>
        <v>0</v>
      </c>
      <c r="G198" s="239"/>
      <c r="H198" s="45"/>
      <c r="I198" s="91">
        <f t="shared" ref="I198:I202" si="201">G198+H198</f>
        <v>0</v>
      </c>
      <c r="J198" s="273"/>
      <c r="K198" s="45"/>
      <c r="L198" s="95">
        <f t="shared" ref="L198:L202" si="202">J198+K198</f>
        <v>0</v>
      </c>
      <c r="M198" s="239"/>
      <c r="N198" s="45"/>
      <c r="O198" s="91">
        <f t="shared" ref="O198:O202" si="203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7"/>
        <v>0</v>
      </c>
      <c r="D199" s="273">
        <v>0</v>
      </c>
      <c r="E199" s="45"/>
      <c r="F199" s="95">
        <f t="shared" si="200"/>
        <v>0</v>
      </c>
      <c r="G199" s="239"/>
      <c r="H199" s="45"/>
      <c r="I199" s="91">
        <f t="shared" si="201"/>
        <v>0</v>
      </c>
      <c r="J199" s="273"/>
      <c r="K199" s="45"/>
      <c r="L199" s="95">
        <f t="shared" si="202"/>
        <v>0</v>
      </c>
      <c r="M199" s="239"/>
      <c r="N199" s="45"/>
      <c r="O199" s="91">
        <f t="shared" si="203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7"/>
        <v>0</v>
      </c>
      <c r="D200" s="273">
        <v>0</v>
      </c>
      <c r="E200" s="45"/>
      <c r="F200" s="95">
        <f t="shared" si="200"/>
        <v>0</v>
      </c>
      <c r="G200" s="239"/>
      <c r="H200" s="45"/>
      <c r="I200" s="91">
        <f t="shared" si="201"/>
        <v>0</v>
      </c>
      <c r="J200" s="273"/>
      <c r="K200" s="45"/>
      <c r="L200" s="95">
        <f t="shared" si="202"/>
        <v>0</v>
      </c>
      <c r="M200" s="239"/>
      <c r="N200" s="45"/>
      <c r="O200" s="91">
        <f t="shared" si="203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7"/>
        <v>0</v>
      </c>
      <c r="D201" s="273">
        <v>0</v>
      </c>
      <c r="E201" s="45"/>
      <c r="F201" s="95">
        <f t="shared" si="200"/>
        <v>0</v>
      </c>
      <c r="G201" s="239"/>
      <c r="H201" s="45"/>
      <c r="I201" s="91">
        <f t="shared" si="201"/>
        <v>0</v>
      </c>
      <c r="J201" s="273"/>
      <c r="K201" s="45"/>
      <c r="L201" s="95">
        <f t="shared" si="202"/>
        <v>0</v>
      </c>
      <c r="M201" s="239"/>
      <c r="N201" s="45"/>
      <c r="O201" s="91">
        <f t="shared" si="203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7"/>
        <v>0</v>
      </c>
      <c r="D202" s="273">
        <v>0</v>
      </c>
      <c r="E202" s="45"/>
      <c r="F202" s="95">
        <f t="shared" si="200"/>
        <v>0</v>
      </c>
      <c r="G202" s="239"/>
      <c r="H202" s="45"/>
      <c r="I202" s="91">
        <f t="shared" si="201"/>
        <v>0</v>
      </c>
      <c r="J202" s="273"/>
      <c r="K202" s="45"/>
      <c r="L202" s="95">
        <f t="shared" si="202"/>
        <v>0</v>
      </c>
      <c r="M202" s="239"/>
      <c r="N202" s="45"/>
      <c r="O202" s="91">
        <f t="shared" si="203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7"/>
        <v>19099</v>
      </c>
      <c r="D203" s="132">
        <f>D204+D214+D215+D224+D225+D226+D228</f>
        <v>7524</v>
      </c>
      <c r="E203" s="38">
        <f t="shared" ref="E203" si="204">E204+E214+E215+E224+E225+E226+E228</f>
        <v>11575</v>
      </c>
      <c r="F203" s="184">
        <f>F204+F214+F215+F224+F225+F226+F228</f>
        <v>19099</v>
      </c>
      <c r="G203" s="237">
        <f t="shared" ref="G203:O203" si="205">G204+G214+G215+G224+G225+G226+G228</f>
        <v>0</v>
      </c>
      <c r="H203" s="38">
        <f t="shared" si="205"/>
        <v>0</v>
      </c>
      <c r="I203" s="125">
        <f t="shared" si="205"/>
        <v>0</v>
      </c>
      <c r="J203" s="132">
        <f t="shared" si="205"/>
        <v>0</v>
      </c>
      <c r="K203" s="38">
        <f t="shared" si="205"/>
        <v>0</v>
      </c>
      <c r="L203" s="184">
        <f t="shared" si="205"/>
        <v>0</v>
      </c>
      <c r="M203" s="237">
        <f t="shared" si="205"/>
        <v>0</v>
      </c>
      <c r="N203" s="38">
        <f t="shared" si="205"/>
        <v>0</v>
      </c>
      <c r="O203" s="125">
        <f t="shared" si="205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7"/>
        <v>0</v>
      </c>
      <c r="D204" s="86">
        <f>SUM(D205:D213)</f>
        <v>0</v>
      </c>
      <c r="E204" s="74">
        <f>SUM(E205:E213)</f>
        <v>0</v>
      </c>
      <c r="F204" s="183">
        <f t="shared" ref="F204:N204" si="206">SUM(F205:F213)</f>
        <v>0</v>
      </c>
      <c r="G204" s="238">
        <f t="shared" si="206"/>
        <v>0</v>
      </c>
      <c r="H204" s="74">
        <f t="shared" si="206"/>
        <v>0</v>
      </c>
      <c r="I204" s="156">
        <f t="shared" si="206"/>
        <v>0</v>
      </c>
      <c r="J204" s="86">
        <f t="shared" si="206"/>
        <v>0</v>
      </c>
      <c r="K204" s="74">
        <f t="shared" si="206"/>
        <v>0</v>
      </c>
      <c r="L204" s="183">
        <f t="shared" si="206"/>
        <v>0</v>
      </c>
      <c r="M204" s="238">
        <f t="shared" si="206"/>
        <v>0</v>
      </c>
      <c r="N204" s="74">
        <f t="shared" si="206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7"/>
        <v>0</v>
      </c>
      <c r="D205" s="272">
        <v>0</v>
      </c>
      <c r="E205" s="42"/>
      <c r="F205" s="185">
        <f t="shared" ref="F205:F214" si="207">D205+E205</f>
        <v>0</v>
      </c>
      <c r="G205" s="229"/>
      <c r="H205" s="42"/>
      <c r="I205" s="90">
        <f t="shared" ref="I205:I214" si="208">G205+H205</f>
        <v>0</v>
      </c>
      <c r="J205" s="272"/>
      <c r="K205" s="42"/>
      <c r="L205" s="185">
        <f t="shared" ref="L205:L214" si="209">J205+K205</f>
        <v>0</v>
      </c>
      <c r="M205" s="229"/>
      <c r="N205" s="42"/>
      <c r="O205" s="90">
        <f t="shared" ref="O205:O214" si="210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7"/>
        <v>0</v>
      </c>
      <c r="D206" s="273">
        <v>0</v>
      </c>
      <c r="E206" s="45"/>
      <c r="F206" s="95">
        <f t="shared" si="207"/>
        <v>0</v>
      </c>
      <c r="G206" s="239"/>
      <c r="H206" s="45"/>
      <c r="I206" s="91">
        <f t="shared" si="208"/>
        <v>0</v>
      </c>
      <c r="J206" s="273"/>
      <c r="K206" s="45"/>
      <c r="L206" s="95">
        <f t="shared" si="209"/>
        <v>0</v>
      </c>
      <c r="M206" s="239"/>
      <c r="N206" s="45"/>
      <c r="O206" s="91">
        <f t="shared" si="210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7"/>
        <v>0</v>
      </c>
      <c r="D207" s="273">
        <v>0</v>
      </c>
      <c r="E207" s="45"/>
      <c r="F207" s="95">
        <f t="shared" si="207"/>
        <v>0</v>
      </c>
      <c r="G207" s="239"/>
      <c r="H207" s="45"/>
      <c r="I207" s="91">
        <f t="shared" si="208"/>
        <v>0</v>
      </c>
      <c r="J207" s="273"/>
      <c r="K207" s="45"/>
      <c r="L207" s="95">
        <f t="shared" si="209"/>
        <v>0</v>
      </c>
      <c r="M207" s="239"/>
      <c r="N207" s="45"/>
      <c r="O207" s="91">
        <f t="shared" si="210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7"/>
        <v>0</v>
      </c>
      <c r="D208" s="273">
        <v>0</v>
      </c>
      <c r="E208" s="45"/>
      <c r="F208" s="95">
        <f t="shared" si="207"/>
        <v>0</v>
      </c>
      <c r="G208" s="239"/>
      <c r="H208" s="45"/>
      <c r="I208" s="91">
        <f t="shared" si="208"/>
        <v>0</v>
      </c>
      <c r="J208" s="273"/>
      <c r="K208" s="45"/>
      <c r="L208" s="95">
        <f t="shared" si="209"/>
        <v>0</v>
      </c>
      <c r="M208" s="239"/>
      <c r="N208" s="45"/>
      <c r="O208" s="91">
        <f t="shared" si="210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7"/>
        <v>0</v>
      </c>
      <c r="D209" s="273">
        <v>0</v>
      </c>
      <c r="E209" s="45"/>
      <c r="F209" s="95">
        <f t="shared" si="207"/>
        <v>0</v>
      </c>
      <c r="G209" s="239"/>
      <c r="H209" s="45"/>
      <c r="I209" s="91">
        <f t="shared" si="208"/>
        <v>0</v>
      </c>
      <c r="J209" s="273"/>
      <c r="K209" s="45"/>
      <c r="L209" s="95">
        <f t="shared" si="209"/>
        <v>0</v>
      </c>
      <c r="M209" s="239"/>
      <c r="N209" s="45"/>
      <c r="O209" s="91">
        <f t="shared" si="210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67"/>
        <v>0</v>
      </c>
      <c r="D210" s="273">
        <v>0</v>
      </c>
      <c r="E210" s="45"/>
      <c r="F210" s="95">
        <f t="shared" si="207"/>
        <v>0</v>
      </c>
      <c r="G210" s="239"/>
      <c r="H210" s="45"/>
      <c r="I210" s="91">
        <f t="shared" si="208"/>
        <v>0</v>
      </c>
      <c r="J210" s="273"/>
      <c r="K210" s="45"/>
      <c r="L210" s="95">
        <f t="shared" si="209"/>
        <v>0</v>
      </c>
      <c r="M210" s="239"/>
      <c r="N210" s="45"/>
      <c r="O210" s="91">
        <f t="shared" si="210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7"/>
        <v>0</v>
      </c>
      <c r="D211" s="273">
        <v>0</v>
      </c>
      <c r="E211" s="45"/>
      <c r="F211" s="95">
        <f t="shared" si="207"/>
        <v>0</v>
      </c>
      <c r="G211" s="239"/>
      <c r="H211" s="45"/>
      <c r="I211" s="91">
        <f t="shared" si="208"/>
        <v>0</v>
      </c>
      <c r="J211" s="273"/>
      <c r="K211" s="45"/>
      <c r="L211" s="95">
        <f t="shared" si="209"/>
        <v>0</v>
      </c>
      <c r="M211" s="239"/>
      <c r="N211" s="45"/>
      <c r="O211" s="91">
        <f t="shared" si="210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7"/>
        <v>0</v>
      </c>
      <c r="D212" s="273">
        <v>0</v>
      </c>
      <c r="E212" s="45"/>
      <c r="F212" s="95">
        <f t="shared" si="207"/>
        <v>0</v>
      </c>
      <c r="G212" s="239"/>
      <c r="H212" s="45"/>
      <c r="I212" s="91">
        <f t="shared" si="208"/>
        <v>0</v>
      </c>
      <c r="J212" s="273"/>
      <c r="K212" s="45"/>
      <c r="L212" s="95">
        <f t="shared" si="209"/>
        <v>0</v>
      </c>
      <c r="M212" s="239"/>
      <c r="N212" s="45"/>
      <c r="O212" s="91">
        <f t="shared" si="210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7"/>
        <v>0</v>
      </c>
      <c r="D213" s="273">
        <v>0</v>
      </c>
      <c r="E213" s="45"/>
      <c r="F213" s="95">
        <f t="shared" si="207"/>
        <v>0</v>
      </c>
      <c r="G213" s="239"/>
      <c r="H213" s="45"/>
      <c r="I213" s="91">
        <f t="shared" si="208"/>
        <v>0</v>
      </c>
      <c r="J213" s="273"/>
      <c r="K213" s="45"/>
      <c r="L213" s="95">
        <f t="shared" si="209"/>
        <v>0</v>
      </c>
      <c r="M213" s="239"/>
      <c r="N213" s="45"/>
      <c r="O213" s="91">
        <f t="shared" si="210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7"/>
        <v>0</v>
      </c>
      <c r="D214" s="273">
        <v>0</v>
      </c>
      <c r="E214" s="45"/>
      <c r="F214" s="95">
        <f t="shared" si="207"/>
        <v>0</v>
      </c>
      <c r="G214" s="239"/>
      <c r="H214" s="45"/>
      <c r="I214" s="91">
        <f t="shared" si="208"/>
        <v>0</v>
      </c>
      <c r="J214" s="273"/>
      <c r="K214" s="45"/>
      <c r="L214" s="95">
        <f t="shared" si="209"/>
        <v>0</v>
      </c>
      <c r="M214" s="239"/>
      <c r="N214" s="45"/>
      <c r="O214" s="91">
        <f t="shared" si="210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67"/>
        <v>19099</v>
      </c>
      <c r="D215" s="134">
        <f>SUM(D216:D223)</f>
        <v>7524</v>
      </c>
      <c r="E215" s="76">
        <f t="shared" ref="E215" si="211">SUM(E216:E223)</f>
        <v>11575</v>
      </c>
      <c r="F215" s="95">
        <f>SUM(F216:F223)</f>
        <v>19099</v>
      </c>
      <c r="G215" s="240">
        <f t="shared" ref="G215:N215" si="212">SUM(G216:G223)</f>
        <v>0</v>
      </c>
      <c r="H215" s="76">
        <f t="shared" si="212"/>
        <v>0</v>
      </c>
      <c r="I215" s="91">
        <f t="shared" si="212"/>
        <v>0</v>
      </c>
      <c r="J215" s="134">
        <f t="shared" si="212"/>
        <v>0</v>
      </c>
      <c r="K215" s="76">
        <f t="shared" si="212"/>
        <v>0</v>
      </c>
      <c r="L215" s="95">
        <f t="shared" si="212"/>
        <v>0</v>
      </c>
      <c r="M215" s="240">
        <f t="shared" si="212"/>
        <v>0</v>
      </c>
      <c r="N215" s="76">
        <f t="shared" si="212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7"/>
        <v>0</v>
      </c>
      <c r="D216" s="273">
        <v>0</v>
      </c>
      <c r="E216" s="45"/>
      <c r="F216" s="95">
        <f t="shared" ref="F216:F225" si="213">D216+E216</f>
        <v>0</v>
      </c>
      <c r="G216" s="239"/>
      <c r="H216" s="45"/>
      <c r="I216" s="91">
        <f t="shared" ref="I216:I225" si="214">G216+H216</f>
        <v>0</v>
      </c>
      <c r="J216" s="273"/>
      <c r="K216" s="45"/>
      <c r="L216" s="95">
        <f t="shared" ref="L216:L225" si="215">J216+K216</f>
        <v>0</v>
      </c>
      <c r="M216" s="239"/>
      <c r="N216" s="45"/>
      <c r="O216" s="91">
        <f t="shared" ref="O216:O225" si="216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7"/>
        <v>0</v>
      </c>
      <c r="D217" s="273">
        <v>0</v>
      </c>
      <c r="E217" s="45"/>
      <c r="F217" s="95">
        <f t="shared" si="213"/>
        <v>0</v>
      </c>
      <c r="G217" s="239"/>
      <c r="H217" s="45"/>
      <c r="I217" s="91">
        <f t="shared" si="214"/>
        <v>0</v>
      </c>
      <c r="J217" s="273"/>
      <c r="K217" s="45"/>
      <c r="L217" s="95">
        <f t="shared" si="215"/>
        <v>0</v>
      </c>
      <c r="M217" s="239"/>
      <c r="N217" s="45"/>
      <c r="O217" s="91">
        <f t="shared" si="216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7"/>
        <v>0</v>
      </c>
      <c r="D218" s="273">
        <v>0</v>
      </c>
      <c r="E218" s="45"/>
      <c r="F218" s="95">
        <f t="shared" si="213"/>
        <v>0</v>
      </c>
      <c r="G218" s="239"/>
      <c r="H218" s="45"/>
      <c r="I218" s="91">
        <f t="shared" si="214"/>
        <v>0</v>
      </c>
      <c r="J218" s="273"/>
      <c r="K218" s="45"/>
      <c r="L218" s="95">
        <f t="shared" si="215"/>
        <v>0</v>
      </c>
      <c r="M218" s="239"/>
      <c r="N218" s="45"/>
      <c r="O218" s="91">
        <f t="shared" si="216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67"/>
        <v>0</v>
      </c>
      <c r="D219" s="273">
        <v>0</v>
      </c>
      <c r="E219" s="45"/>
      <c r="F219" s="95">
        <f t="shared" si="213"/>
        <v>0</v>
      </c>
      <c r="G219" s="239"/>
      <c r="H219" s="45"/>
      <c r="I219" s="91">
        <f t="shared" si="214"/>
        <v>0</v>
      </c>
      <c r="J219" s="273"/>
      <c r="K219" s="45"/>
      <c r="L219" s="95">
        <f t="shared" si="215"/>
        <v>0</v>
      </c>
      <c r="M219" s="239"/>
      <c r="N219" s="45"/>
      <c r="O219" s="91">
        <f t="shared" si="216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7"/>
        <v>0</v>
      </c>
      <c r="D220" s="273">
        <v>0</v>
      </c>
      <c r="E220" s="45"/>
      <c r="F220" s="95">
        <f t="shared" si="213"/>
        <v>0</v>
      </c>
      <c r="G220" s="239"/>
      <c r="H220" s="45"/>
      <c r="I220" s="91">
        <f t="shared" si="214"/>
        <v>0</v>
      </c>
      <c r="J220" s="273"/>
      <c r="K220" s="45"/>
      <c r="L220" s="95">
        <f t="shared" si="215"/>
        <v>0</v>
      </c>
      <c r="M220" s="239"/>
      <c r="N220" s="45"/>
      <c r="O220" s="91">
        <f t="shared" si="216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7"/>
        <v>0</v>
      </c>
      <c r="D221" s="273">
        <v>0</v>
      </c>
      <c r="E221" s="45"/>
      <c r="F221" s="95">
        <f t="shared" si="213"/>
        <v>0</v>
      </c>
      <c r="G221" s="239"/>
      <c r="H221" s="45"/>
      <c r="I221" s="91">
        <f t="shared" si="214"/>
        <v>0</v>
      </c>
      <c r="J221" s="273"/>
      <c r="K221" s="45"/>
      <c r="L221" s="95">
        <f t="shared" si="215"/>
        <v>0</v>
      </c>
      <c r="M221" s="239"/>
      <c r="N221" s="45"/>
      <c r="O221" s="91">
        <f t="shared" si="216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67"/>
        <v>0</v>
      </c>
      <c r="D222" s="273">
        <v>0</v>
      </c>
      <c r="E222" s="45"/>
      <c r="F222" s="95">
        <f t="shared" si="213"/>
        <v>0</v>
      </c>
      <c r="G222" s="239"/>
      <c r="H222" s="45"/>
      <c r="I222" s="91">
        <f t="shared" si="214"/>
        <v>0</v>
      </c>
      <c r="J222" s="273"/>
      <c r="K222" s="45"/>
      <c r="L222" s="95">
        <f t="shared" si="215"/>
        <v>0</v>
      </c>
      <c r="M222" s="239"/>
      <c r="N222" s="45"/>
      <c r="O222" s="91">
        <f t="shared" si="216"/>
        <v>0</v>
      </c>
      <c r="P222" s="300"/>
      <c r="Q222" s="306"/>
    </row>
    <row r="223" spans="1:17" ht="24" x14ac:dyDescent="0.25">
      <c r="A223" s="30">
        <v>5239</v>
      </c>
      <c r="B223" s="43" t="s">
        <v>217</v>
      </c>
      <c r="C223" s="199">
        <f t="shared" si="167"/>
        <v>19099</v>
      </c>
      <c r="D223" s="273">
        <v>7524</v>
      </c>
      <c r="E223" s="45">
        <v>11575</v>
      </c>
      <c r="F223" s="95">
        <f t="shared" si="213"/>
        <v>19099</v>
      </c>
      <c r="G223" s="239"/>
      <c r="H223" s="45"/>
      <c r="I223" s="91">
        <f t="shared" si="214"/>
        <v>0</v>
      </c>
      <c r="J223" s="273"/>
      <c r="K223" s="45"/>
      <c r="L223" s="95">
        <f t="shared" si="215"/>
        <v>0</v>
      </c>
      <c r="M223" s="239"/>
      <c r="N223" s="45"/>
      <c r="O223" s="91">
        <f t="shared" si="216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67"/>
        <v>0</v>
      </c>
      <c r="D224" s="273">
        <v>0</v>
      </c>
      <c r="E224" s="45">
        <v>0</v>
      </c>
      <c r="F224" s="95">
        <f t="shared" si="213"/>
        <v>0</v>
      </c>
      <c r="G224" s="239"/>
      <c r="H224" s="45"/>
      <c r="I224" s="91">
        <f t="shared" si="214"/>
        <v>0</v>
      </c>
      <c r="J224" s="273"/>
      <c r="K224" s="45"/>
      <c r="L224" s="95">
        <f t="shared" si="215"/>
        <v>0</v>
      </c>
      <c r="M224" s="239"/>
      <c r="N224" s="45"/>
      <c r="O224" s="91">
        <f t="shared" si="216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67"/>
        <v>0</v>
      </c>
      <c r="D225" s="273">
        <v>0</v>
      </c>
      <c r="E225" s="45">
        <v>0</v>
      </c>
      <c r="F225" s="95">
        <f t="shared" si="213"/>
        <v>0</v>
      </c>
      <c r="G225" s="239"/>
      <c r="H225" s="45"/>
      <c r="I225" s="91">
        <f t="shared" si="214"/>
        <v>0</v>
      </c>
      <c r="J225" s="273"/>
      <c r="K225" s="45"/>
      <c r="L225" s="95">
        <f t="shared" si="215"/>
        <v>0</v>
      </c>
      <c r="M225" s="239"/>
      <c r="N225" s="45"/>
      <c r="O225" s="91">
        <f t="shared" si="216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7"/>
        <v>0</v>
      </c>
      <c r="D226" s="134">
        <f>SUM(D227)</f>
        <v>0</v>
      </c>
      <c r="E226" s="76">
        <f t="shared" ref="E226" si="217">SUM(E227)</f>
        <v>0</v>
      </c>
      <c r="F226" s="95">
        <f>SUM(F227)</f>
        <v>0</v>
      </c>
      <c r="G226" s="240">
        <f t="shared" ref="G226:N226" si="218">SUM(G227)</f>
        <v>0</v>
      </c>
      <c r="H226" s="76">
        <f t="shared" si="218"/>
        <v>0</v>
      </c>
      <c r="I226" s="91">
        <f t="shared" si="218"/>
        <v>0</v>
      </c>
      <c r="J226" s="134">
        <f t="shared" si="218"/>
        <v>0</v>
      </c>
      <c r="K226" s="76">
        <f t="shared" si="218"/>
        <v>0</v>
      </c>
      <c r="L226" s="95">
        <f t="shared" si="218"/>
        <v>0</v>
      </c>
      <c r="M226" s="240">
        <f t="shared" si="218"/>
        <v>0</v>
      </c>
      <c r="N226" s="76">
        <f t="shared" si="218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67"/>
        <v>0</v>
      </c>
      <c r="D227" s="273">
        <v>0</v>
      </c>
      <c r="E227" s="45"/>
      <c r="F227" s="95">
        <f t="shared" ref="F227:F228" si="219">D227+E227</f>
        <v>0</v>
      </c>
      <c r="G227" s="239"/>
      <c r="H227" s="45"/>
      <c r="I227" s="91">
        <f t="shared" ref="I227:I228" si="220">G227+H227</f>
        <v>0</v>
      </c>
      <c r="J227" s="273"/>
      <c r="K227" s="45"/>
      <c r="L227" s="95">
        <f t="shared" ref="L227:L228" si="221">J227+K227</f>
        <v>0</v>
      </c>
      <c r="M227" s="239"/>
      <c r="N227" s="45"/>
      <c r="O227" s="91">
        <f t="shared" ref="O227:O228" si="222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7"/>
        <v>0</v>
      </c>
      <c r="D228" s="270">
        <v>0</v>
      </c>
      <c r="E228" s="77"/>
      <c r="F228" s="183">
        <f t="shared" si="219"/>
        <v>0</v>
      </c>
      <c r="G228" s="241"/>
      <c r="H228" s="77"/>
      <c r="I228" s="156">
        <f t="shared" si="220"/>
        <v>0</v>
      </c>
      <c r="J228" s="270"/>
      <c r="K228" s="77"/>
      <c r="L228" s="183">
        <f t="shared" si="221"/>
        <v>0</v>
      </c>
      <c r="M228" s="241"/>
      <c r="N228" s="77"/>
      <c r="O228" s="156">
        <f t="shared" si="222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7"/>
        <v>0</v>
      </c>
      <c r="D229" s="139">
        <f>D230+D250+D258</f>
        <v>0</v>
      </c>
      <c r="E229" s="71">
        <f t="shared" ref="E229" si="223">E230+E250+E258</f>
        <v>0</v>
      </c>
      <c r="F229" s="181">
        <f>F230+F250+F258</f>
        <v>0</v>
      </c>
      <c r="G229" s="236">
        <f t="shared" ref="G229:N229" si="224">G230+G250+G258</f>
        <v>0</v>
      </c>
      <c r="H229" s="71">
        <f t="shared" si="224"/>
        <v>0</v>
      </c>
      <c r="I229" s="127">
        <f t="shared" si="224"/>
        <v>0</v>
      </c>
      <c r="J229" s="139">
        <f t="shared" si="224"/>
        <v>0</v>
      </c>
      <c r="K229" s="71">
        <f t="shared" si="224"/>
        <v>0</v>
      </c>
      <c r="L229" s="181">
        <f t="shared" si="224"/>
        <v>0</v>
      </c>
      <c r="M229" s="236">
        <f t="shared" si="224"/>
        <v>0</v>
      </c>
      <c r="N229" s="71">
        <f t="shared" si="224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7"/>
        <v>0</v>
      </c>
      <c r="D230" s="140">
        <f>SUM(D231,D232,D234,D237,D243,D244,D245)</f>
        <v>0</v>
      </c>
      <c r="E230" s="85">
        <f t="shared" ref="E230" si="225">SUM(E231,E232,E234,E237,E243,E244,E245)</f>
        <v>0</v>
      </c>
      <c r="F230" s="182">
        <f>SUM(F231,F232,F234,F237,F243,F244,F245)</f>
        <v>0</v>
      </c>
      <c r="G230" s="245">
        <f t="shared" ref="G230:N230" si="226">SUM(G231,G232,G234,G237,G243,G244,G245)</f>
        <v>0</v>
      </c>
      <c r="H230" s="85">
        <f t="shared" si="226"/>
        <v>0</v>
      </c>
      <c r="I230" s="126">
        <f t="shared" si="226"/>
        <v>0</v>
      </c>
      <c r="J230" s="140">
        <f t="shared" si="226"/>
        <v>0</v>
      </c>
      <c r="K230" s="85">
        <f t="shared" si="226"/>
        <v>0</v>
      </c>
      <c r="L230" s="182">
        <f t="shared" si="226"/>
        <v>0</v>
      </c>
      <c r="M230" s="245">
        <f t="shared" si="226"/>
        <v>0</v>
      </c>
      <c r="N230" s="85">
        <f t="shared" si="226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67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7"/>
        <v>0</v>
      </c>
      <c r="D232" s="134">
        <f t="shared" ref="D232:O232" si="227">SUM(D233)</f>
        <v>0</v>
      </c>
      <c r="E232" s="76">
        <f t="shared" si="227"/>
        <v>0</v>
      </c>
      <c r="F232" s="95">
        <f t="shared" si="227"/>
        <v>0</v>
      </c>
      <c r="G232" s="240">
        <f t="shared" si="227"/>
        <v>0</v>
      </c>
      <c r="H232" s="76">
        <f t="shared" si="227"/>
        <v>0</v>
      </c>
      <c r="I232" s="91">
        <f t="shared" si="227"/>
        <v>0</v>
      </c>
      <c r="J232" s="134">
        <f t="shared" si="227"/>
        <v>0</v>
      </c>
      <c r="K232" s="76">
        <f t="shared" si="227"/>
        <v>0</v>
      </c>
      <c r="L232" s="95">
        <f t="shared" si="227"/>
        <v>0</v>
      </c>
      <c r="M232" s="240">
        <f t="shared" si="227"/>
        <v>0</v>
      </c>
      <c r="N232" s="76">
        <f t="shared" si="227"/>
        <v>0</v>
      </c>
      <c r="O232" s="91">
        <f t="shared" si="227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67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7"/>
        <v>0</v>
      </c>
      <c r="D234" s="134">
        <f>SUM(D235:D236)</f>
        <v>0</v>
      </c>
      <c r="E234" s="76">
        <f t="shared" ref="E234" si="228">SUM(E235:E236)</f>
        <v>0</v>
      </c>
      <c r="F234" s="95">
        <f>SUM(F235:F236)</f>
        <v>0</v>
      </c>
      <c r="G234" s="240">
        <f t="shared" ref="G234:N234" si="229">SUM(G235:G236)</f>
        <v>0</v>
      </c>
      <c r="H234" s="76">
        <f t="shared" si="229"/>
        <v>0</v>
      </c>
      <c r="I234" s="91">
        <f t="shared" si="229"/>
        <v>0</v>
      </c>
      <c r="J234" s="134">
        <f t="shared" si="229"/>
        <v>0</v>
      </c>
      <c r="K234" s="76">
        <f t="shared" si="229"/>
        <v>0</v>
      </c>
      <c r="L234" s="95">
        <f t="shared" si="229"/>
        <v>0</v>
      </c>
      <c r="M234" s="240">
        <f t="shared" si="229"/>
        <v>0</v>
      </c>
      <c r="N234" s="76">
        <f t="shared" si="229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7"/>
        <v>0</v>
      </c>
      <c r="D235" s="273">
        <v>0</v>
      </c>
      <c r="E235" s="45"/>
      <c r="F235" s="95">
        <f t="shared" ref="F235:F236" si="230">D235+E235</f>
        <v>0</v>
      </c>
      <c r="G235" s="239"/>
      <c r="H235" s="45"/>
      <c r="I235" s="91">
        <f t="shared" ref="I235:I236" si="231">G235+H235</f>
        <v>0</v>
      </c>
      <c r="J235" s="273"/>
      <c r="K235" s="45"/>
      <c r="L235" s="95">
        <f t="shared" ref="L235:L236" si="232">J235+K235</f>
        <v>0</v>
      </c>
      <c r="M235" s="239"/>
      <c r="N235" s="45"/>
      <c r="O235" s="91">
        <f t="shared" ref="O235:O236" si="233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7"/>
        <v>0</v>
      </c>
      <c r="D236" s="273">
        <v>0</v>
      </c>
      <c r="E236" s="45"/>
      <c r="F236" s="95">
        <f t="shared" si="230"/>
        <v>0</v>
      </c>
      <c r="G236" s="239"/>
      <c r="H236" s="45"/>
      <c r="I236" s="91">
        <f t="shared" si="231"/>
        <v>0</v>
      </c>
      <c r="J236" s="273"/>
      <c r="K236" s="45"/>
      <c r="L236" s="95">
        <f t="shared" si="232"/>
        <v>0</v>
      </c>
      <c r="M236" s="239"/>
      <c r="N236" s="45"/>
      <c r="O236" s="91">
        <f t="shared" si="233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7"/>
        <v>0</v>
      </c>
      <c r="D237" s="134">
        <f>SUM(D238:D242)</f>
        <v>0</v>
      </c>
      <c r="E237" s="76">
        <f t="shared" ref="E237" si="234">SUM(E238:E242)</f>
        <v>0</v>
      </c>
      <c r="F237" s="95">
        <f>SUM(F238:F242)</f>
        <v>0</v>
      </c>
      <c r="G237" s="240">
        <f t="shared" ref="G237:N237" si="235">SUM(G238:G242)</f>
        <v>0</v>
      </c>
      <c r="H237" s="76">
        <f t="shared" si="235"/>
        <v>0</v>
      </c>
      <c r="I237" s="91">
        <f t="shared" si="235"/>
        <v>0</v>
      </c>
      <c r="J237" s="134">
        <f t="shared" si="235"/>
        <v>0</v>
      </c>
      <c r="K237" s="76">
        <f t="shared" si="235"/>
        <v>0</v>
      </c>
      <c r="L237" s="95">
        <f t="shared" si="235"/>
        <v>0</v>
      </c>
      <c r="M237" s="240">
        <f t="shared" si="235"/>
        <v>0</v>
      </c>
      <c r="N237" s="76">
        <f t="shared" si="235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7"/>
        <v>0</v>
      </c>
      <c r="D238" s="273">
        <v>0</v>
      </c>
      <c r="E238" s="45"/>
      <c r="F238" s="95">
        <f t="shared" ref="F238:F244" si="236">D238+E238</f>
        <v>0</v>
      </c>
      <c r="G238" s="239"/>
      <c r="H238" s="45"/>
      <c r="I238" s="91">
        <f t="shared" ref="I238:I244" si="237">G238+H238</f>
        <v>0</v>
      </c>
      <c r="J238" s="273"/>
      <c r="K238" s="45"/>
      <c r="L238" s="95">
        <f t="shared" ref="L238:L244" si="238">J238+K238</f>
        <v>0</v>
      </c>
      <c r="M238" s="239"/>
      <c r="N238" s="45"/>
      <c r="O238" s="91">
        <f t="shared" ref="O238:O244" si="239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7"/>
        <v>0</v>
      </c>
      <c r="D239" s="273">
        <v>0</v>
      </c>
      <c r="E239" s="45"/>
      <c r="F239" s="95">
        <f t="shared" si="236"/>
        <v>0</v>
      </c>
      <c r="G239" s="239"/>
      <c r="H239" s="45"/>
      <c r="I239" s="91">
        <f t="shared" si="237"/>
        <v>0</v>
      </c>
      <c r="J239" s="273"/>
      <c r="K239" s="45"/>
      <c r="L239" s="95">
        <f t="shared" si="238"/>
        <v>0</v>
      </c>
      <c r="M239" s="239"/>
      <c r="N239" s="45"/>
      <c r="O239" s="91">
        <f t="shared" si="239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7"/>
        <v>0</v>
      </c>
      <c r="D240" s="273">
        <v>0</v>
      </c>
      <c r="E240" s="45"/>
      <c r="F240" s="95">
        <f t="shared" si="236"/>
        <v>0</v>
      </c>
      <c r="G240" s="239"/>
      <c r="H240" s="45"/>
      <c r="I240" s="91">
        <f t="shared" si="237"/>
        <v>0</v>
      </c>
      <c r="J240" s="273"/>
      <c r="K240" s="45"/>
      <c r="L240" s="95">
        <f t="shared" si="238"/>
        <v>0</v>
      </c>
      <c r="M240" s="239"/>
      <c r="N240" s="45"/>
      <c r="O240" s="91">
        <f t="shared" si="239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0">SUM(F241,I241,L241,O241)</f>
        <v>0</v>
      </c>
      <c r="D241" s="273">
        <v>0</v>
      </c>
      <c r="E241" s="45"/>
      <c r="F241" s="95">
        <f t="shared" si="236"/>
        <v>0</v>
      </c>
      <c r="G241" s="239"/>
      <c r="H241" s="45"/>
      <c r="I241" s="91">
        <f t="shared" si="237"/>
        <v>0</v>
      </c>
      <c r="J241" s="273"/>
      <c r="K241" s="45"/>
      <c r="L241" s="95">
        <f t="shared" si="238"/>
        <v>0</v>
      </c>
      <c r="M241" s="239"/>
      <c r="N241" s="45"/>
      <c r="O241" s="91">
        <f t="shared" si="239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0"/>
        <v>0</v>
      </c>
      <c r="D242" s="273">
        <v>0</v>
      </c>
      <c r="E242" s="45"/>
      <c r="F242" s="95">
        <f t="shared" si="236"/>
        <v>0</v>
      </c>
      <c r="G242" s="239"/>
      <c r="H242" s="45"/>
      <c r="I242" s="91">
        <f t="shared" si="237"/>
        <v>0</v>
      </c>
      <c r="J242" s="273"/>
      <c r="K242" s="45"/>
      <c r="L242" s="95">
        <f t="shared" si="238"/>
        <v>0</v>
      </c>
      <c r="M242" s="239"/>
      <c r="N242" s="45"/>
      <c r="O242" s="91">
        <f t="shared" si="239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0"/>
        <v>0</v>
      </c>
      <c r="D243" s="273">
        <v>0</v>
      </c>
      <c r="E243" s="45"/>
      <c r="F243" s="95">
        <f t="shared" si="236"/>
        <v>0</v>
      </c>
      <c r="G243" s="239"/>
      <c r="H243" s="45"/>
      <c r="I243" s="91">
        <f t="shared" si="237"/>
        <v>0</v>
      </c>
      <c r="J243" s="273"/>
      <c r="K243" s="45"/>
      <c r="L243" s="95">
        <f t="shared" si="238"/>
        <v>0</v>
      </c>
      <c r="M243" s="239"/>
      <c r="N243" s="45"/>
      <c r="O243" s="91">
        <f t="shared" si="239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0"/>
        <v>0</v>
      </c>
      <c r="D244" s="273">
        <v>0</v>
      </c>
      <c r="E244" s="45"/>
      <c r="F244" s="95">
        <f t="shared" si="236"/>
        <v>0</v>
      </c>
      <c r="G244" s="239"/>
      <c r="H244" s="45"/>
      <c r="I244" s="91">
        <f t="shared" si="237"/>
        <v>0</v>
      </c>
      <c r="J244" s="273"/>
      <c r="K244" s="45"/>
      <c r="L244" s="95">
        <f t="shared" si="238"/>
        <v>0</v>
      </c>
      <c r="M244" s="239"/>
      <c r="N244" s="45"/>
      <c r="O244" s="91">
        <f t="shared" si="239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0"/>
        <v>0</v>
      </c>
      <c r="D245" s="133">
        <f>SUM(D246:D249)</f>
        <v>0</v>
      </c>
      <c r="E245" s="79">
        <f t="shared" ref="E245" si="241">SUM(E246:E249)</f>
        <v>0</v>
      </c>
      <c r="F245" s="185">
        <f>SUM(F246:F249)</f>
        <v>0</v>
      </c>
      <c r="G245" s="242">
        <f t="shared" ref="G245:O245" si="242">SUM(G246:G249)</f>
        <v>0</v>
      </c>
      <c r="H245" s="79">
        <f t="shared" si="242"/>
        <v>0</v>
      </c>
      <c r="I245" s="90">
        <f t="shared" si="242"/>
        <v>0</v>
      </c>
      <c r="J245" s="133">
        <f t="shared" si="242"/>
        <v>0</v>
      </c>
      <c r="K245" s="79">
        <f t="shared" si="242"/>
        <v>0</v>
      </c>
      <c r="L245" s="185">
        <f t="shared" si="242"/>
        <v>0</v>
      </c>
      <c r="M245" s="242">
        <f t="shared" si="242"/>
        <v>0</v>
      </c>
      <c r="N245" s="79">
        <f t="shared" si="242"/>
        <v>0</v>
      </c>
      <c r="O245" s="90">
        <f t="shared" si="242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0"/>
        <v>0</v>
      </c>
      <c r="D246" s="273">
        <v>0</v>
      </c>
      <c r="E246" s="45"/>
      <c r="F246" s="95">
        <f t="shared" ref="F246:F249" si="243">D246+E246</f>
        <v>0</v>
      </c>
      <c r="G246" s="239"/>
      <c r="H246" s="45"/>
      <c r="I246" s="91">
        <f t="shared" ref="I246:I249" si="244">G246+H246</f>
        <v>0</v>
      </c>
      <c r="J246" s="273"/>
      <c r="K246" s="45"/>
      <c r="L246" s="95">
        <f t="shared" ref="L246:L249" si="245">J246+K246</f>
        <v>0</v>
      </c>
      <c r="M246" s="239"/>
      <c r="N246" s="45"/>
      <c r="O246" s="91">
        <f t="shared" ref="O246:O249" si="246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0"/>
        <v>0</v>
      </c>
      <c r="D247" s="273">
        <v>0</v>
      </c>
      <c r="E247" s="45"/>
      <c r="F247" s="95">
        <f t="shared" si="243"/>
        <v>0</v>
      </c>
      <c r="G247" s="239"/>
      <c r="H247" s="45"/>
      <c r="I247" s="91">
        <f t="shared" si="244"/>
        <v>0</v>
      </c>
      <c r="J247" s="273"/>
      <c r="K247" s="45"/>
      <c r="L247" s="95">
        <f t="shared" si="245"/>
        <v>0</v>
      </c>
      <c r="M247" s="239"/>
      <c r="N247" s="45"/>
      <c r="O247" s="91">
        <f t="shared" si="246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0"/>
        <v>0</v>
      </c>
      <c r="D248" s="273">
        <v>0</v>
      </c>
      <c r="E248" s="45"/>
      <c r="F248" s="95">
        <f t="shared" si="243"/>
        <v>0</v>
      </c>
      <c r="G248" s="239"/>
      <c r="H248" s="45"/>
      <c r="I248" s="91">
        <f t="shared" si="244"/>
        <v>0</v>
      </c>
      <c r="J248" s="273"/>
      <c r="K248" s="45"/>
      <c r="L248" s="95">
        <f t="shared" si="245"/>
        <v>0</v>
      </c>
      <c r="M248" s="239"/>
      <c r="N248" s="45"/>
      <c r="O248" s="91">
        <f t="shared" si="246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0"/>
        <v>0</v>
      </c>
      <c r="D249" s="273">
        <v>0</v>
      </c>
      <c r="E249" s="45"/>
      <c r="F249" s="95">
        <f t="shared" si="243"/>
        <v>0</v>
      </c>
      <c r="G249" s="239"/>
      <c r="H249" s="45"/>
      <c r="I249" s="91">
        <f t="shared" si="244"/>
        <v>0</v>
      </c>
      <c r="J249" s="273"/>
      <c r="K249" s="45"/>
      <c r="L249" s="95">
        <f t="shared" si="245"/>
        <v>0</v>
      </c>
      <c r="M249" s="239"/>
      <c r="N249" s="45"/>
      <c r="O249" s="91">
        <f t="shared" si="246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0"/>
        <v>0</v>
      </c>
      <c r="D250" s="132">
        <f>SUM(D251,D256,D257)</f>
        <v>0</v>
      </c>
      <c r="E250" s="38">
        <f t="shared" ref="E250" si="247">SUM(E251,E256,E257)</f>
        <v>0</v>
      </c>
      <c r="F250" s="184">
        <f>SUM(F251,F256,F257)</f>
        <v>0</v>
      </c>
      <c r="G250" s="237">
        <f t="shared" ref="G250:O250" si="248">SUM(G251,G256,G257)</f>
        <v>0</v>
      </c>
      <c r="H250" s="38">
        <f t="shared" si="248"/>
        <v>0</v>
      </c>
      <c r="I250" s="125">
        <f t="shared" si="248"/>
        <v>0</v>
      </c>
      <c r="J250" s="132">
        <f t="shared" si="248"/>
        <v>0</v>
      </c>
      <c r="K250" s="38">
        <f t="shared" si="248"/>
        <v>0</v>
      </c>
      <c r="L250" s="184">
        <f t="shared" si="248"/>
        <v>0</v>
      </c>
      <c r="M250" s="237">
        <f t="shared" si="248"/>
        <v>0</v>
      </c>
      <c r="N250" s="38">
        <f t="shared" si="248"/>
        <v>0</v>
      </c>
      <c r="O250" s="125">
        <f t="shared" si="248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0"/>
        <v>0</v>
      </c>
      <c r="D251" s="133">
        <f>SUM(D252:D255)</f>
        <v>0</v>
      </c>
      <c r="E251" s="79">
        <f t="shared" ref="E251" si="249">SUM(E252:E255)</f>
        <v>0</v>
      </c>
      <c r="F251" s="185">
        <f>SUM(F252:F255)</f>
        <v>0</v>
      </c>
      <c r="G251" s="242">
        <f t="shared" ref="G251:O251" si="250">SUM(G252:G255)</f>
        <v>0</v>
      </c>
      <c r="H251" s="79">
        <f t="shared" si="250"/>
        <v>0</v>
      </c>
      <c r="I251" s="90">
        <f t="shared" si="250"/>
        <v>0</v>
      </c>
      <c r="J251" s="133">
        <f t="shared" si="250"/>
        <v>0</v>
      </c>
      <c r="K251" s="79">
        <f t="shared" si="250"/>
        <v>0</v>
      </c>
      <c r="L251" s="185">
        <f t="shared" si="250"/>
        <v>0</v>
      </c>
      <c r="M251" s="242">
        <f t="shared" si="250"/>
        <v>0</v>
      </c>
      <c r="N251" s="79">
        <f t="shared" si="250"/>
        <v>0</v>
      </c>
      <c r="O251" s="90">
        <f t="shared" si="250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0"/>
        <v>0</v>
      </c>
      <c r="D252" s="273">
        <v>0</v>
      </c>
      <c r="E252" s="45"/>
      <c r="F252" s="95">
        <f t="shared" ref="F252:F257" si="251">D252+E252</f>
        <v>0</v>
      </c>
      <c r="G252" s="239"/>
      <c r="H252" s="45"/>
      <c r="I252" s="91">
        <f t="shared" ref="I252:I257" si="252">G252+H252</f>
        <v>0</v>
      </c>
      <c r="J252" s="273"/>
      <c r="K252" s="45"/>
      <c r="L252" s="95">
        <f t="shared" ref="L252:L257" si="253">J252+K252</f>
        <v>0</v>
      </c>
      <c r="M252" s="239"/>
      <c r="N252" s="45"/>
      <c r="O252" s="91">
        <f t="shared" ref="O252:O257" si="254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0"/>
        <v>0</v>
      </c>
      <c r="D253" s="273">
        <v>0</v>
      </c>
      <c r="E253" s="45"/>
      <c r="F253" s="95">
        <f t="shared" si="251"/>
        <v>0</v>
      </c>
      <c r="G253" s="239"/>
      <c r="H253" s="45"/>
      <c r="I253" s="91">
        <f t="shared" si="252"/>
        <v>0</v>
      </c>
      <c r="J253" s="273"/>
      <c r="K253" s="45"/>
      <c r="L253" s="95">
        <f t="shared" si="253"/>
        <v>0</v>
      </c>
      <c r="M253" s="239"/>
      <c r="N253" s="45"/>
      <c r="O253" s="91">
        <f t="shared" si="254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0"/>
        <v>0</v>
      </c>
      <c r="D254" s="273">
        <v>0</v>
      </c>
      <c r="E254" s="45"/>
      <c r="F254" s="95">
        <f t="shared" si="251"/>
        <v>0</v>
      </c>
      <c r="G254" s="239"/>
      <c r="H254" s="45"/>
      <c r="I254" s="91">
        <f t="shared" si="252"/>
        <v>0</v>
      </c>
      <c r="J254" s="273"/>
      <c r="K254" s="45"/>
      <c r="L254" s="95">
        <f t="shared" si="253"/>
        <v>0</v>
      </c>
      <c r="M254" s="239"/>
      <c r="N254" s="45"/>
      <c r="O254" s="91">
        <f t="shared" si="254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0"/>
        <v>0</v>
      </c>
      <c r="D255" s="272">
        <v>0</v>
      </c>
      <c r="E255" s="42"/>
      <c r="F255" s="185">
        <f t="shared" si="251"/>
        <v>0</v>
      </c>
      <c r="G255" s="229"/>
      <c r="H255" s="42"/>
      <c r="I255" s="90">
        <f t="shared" si="252"/>
        <v>0</v>
      </c>
      <c r="J255" s="272"/>
      <c r="K255" s="42"/>
      <c r="L255" s="185">
        <f t="shared" si="253"/>
        <v>0</v>
      </c>
      <c r="M255" s="229"/>
      <c r="N255" s="42"/>
      <c r="O255" s="90">
        <f t="shared" si="254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0"/>
        <v>0</v>
      </c>
      <c r="D256" s="274">
        <v>0</v>
      </c>
      <c r="E256" s="84"/>
      <c r="F256" s="343">
        <f t="shared" si="251"/>
        <v>0</v>
      </c>
      <c r="G256" s="244"/>
      <c r="H256" s="84"/>
      <c r="I256" s="158">
        <f t="shared" si="252"/>
        <v>0</v>
      </c>
      <c r="J256" s="274"/>
      <c r="K256" s="84"/>
      <c r="L256" s="343">
        <f t="shared" si="253"/>
        <v>0</v>
      </c>
      <c r="M256" s="244"/>
      <c r="N256" s="84"/>
      <c r="O256" s="158">
        <f t="shared" si="254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0"/>
        <v>0</v>
      </c>
      <c r="D257" s="273">
        <v>0</v>
      </c>
      <c r="E257" s="45"/>
      <c r="F257" s="95">
        <f t="shared" si="251"/>
        <v>0</v>
      </c>
      <c r="G257" s="239"/>
      <c r="H257" s="45"/>
      <c r="I257" s="91">
        <f t="shared" si="252"/>
        <v>0</v>
      </c>
      <c r="J257" s="273"/>
      <c r="K257" s="45"/>
      <c r="L257" s="95">
        <f t="shared" si="253"/>
        <v>0</v>
      </c>
      <c r="M257" s="239"/>
      <c r="N257" s="45"/>
      <c r="O257" s="91">
        <f t="shared" si="254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0"/>
        <v>0</v>
      </c>
      <c r="D258" s="132">
        <f>SUM(D259,D263)</f>
        <v>0</v>
      </c>
      <c r="E258" s="38">
        <f t="shared" ref="E258" si="255">SUM(E259,E263)</f>
        <v>0</v>
      </c>
      <c r="F258" s="184">
        <f>SUM(F259,F263)</f>
        <v>0</v>
      </c>
      <c r="G258" s="237">
        <f t="shared" ref="G258:O258" si="256">SUM(G259,G263)</f>
        <v>0</v>
      </c>
      <c r="H258" s="38">
        <f t="shared" si="256"/>
        <v>0</v>
      </c>
      <c r="I258" s="125">
        <f t="shared" si="256"/>
        <v>0</v>
      </c>
      <c r="J258" s="132">
        <f t="shared" si="256"/>
        <v>0</v>
      </c>
      <c r="K258" s="38">
        <f t="shared" si="256"/>
        <v>0</v>
      </c>
      <c r="L258" s="184">
        <f t="shared" si="256"/>
        <v>0</v>
      </c>
      <c r="M258" s="237">
        <f t="shared" si="256"/>
        <v>0</v>
      </c>
      <c r="N258" s="38">
        <f t="shared" si="256"/>
        <v>0</v>
      </c>
      <c r="O258" s="125">
        <f t="shared" si="256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0"/>
        <v>0</v>
      </c>
      <c r="D259" s="133">
        <f>SUM(D260:D262)</f>
        <v>0</v>
      </c>
      <c r="E259" s="79">
        <f t="shared" ref="E259" si="257">SUM(E260:E262)</f>
        <v>0</v>
      </c>
      <c r="F259" s="185">
        <f>SUM(F260:F262)</f>
        <v>0</v>
      </c>
      <c r="G259" s="242">
        <f t="shared" ref="G259:O259" si="258">SUM(G260:G262)</f>
        <v>0</v>
      </c>
      <c r="H259" s="79">
        <f t="shared" si="258"/>
        <v>0</v>
      </c>
      <c r="I259" s="90">
        <f t="shared" si="258"/>
        <v>0</v>
      </c>
      <c r="J259" s="133">
        <f t="shared" si="258"/>
        <v>0</v>
      </c>
      <c r="K259" s="79">
        <f t="shared" si="258"/>
        <v>0</v>
      </c>
      <c r="L259" s="185">
        <f t="shared" si="258"/>
        <v>0</v>
      </c>
      <c r="M259" s="242">
        <f t="shared" si="258"/>
        <v>0</v>
      </c>
      <c r="N259" s="79">
        <f t="shared" si="258"/>
        <v>0</v>
      </c>
      <c r="O259" s="157">
        <f t="shared" si="258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0"/>
        <v>0</v>
      </c>
      <c r="D260" s="273">
        <v>0</v>
      </c>
      <c r="E260" s="45"/>
      <c r="F260" s="95">
        <f t="shared" ref="F260:F262" si="259">D260+E260</f>
        <v>0</v>
      </c>
      <c r="G260" s="239"/>
      <c r="H260" s="45"/>
      <c r="I260" s="91">
        <f t="shared" ref="I260:I262" si="260">G260+H260</f>
        <v>0</v>
      </c>
      <c r="J260" s="273"/>
      <c r="K260" s="45"/>
      <c r="L260" s="95">
        <f t="shared" ref="L260:L262" si="261">J260+K260</f>
        <v>0</v>
      </c>
      <c r="M260" s="239"/>
      <c r="N260" s="45"/>
      <c r="O260" s="91">
        <f t="shared" ref="O260:O262" si="262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0"/>
        <v>0</v>
      </c>
      <c r="D261" s="273">
        <v>0</v>
      </c>
      <c r="E261" s="45"/>
      <c r="F261" s="95">
        <f t="shared" si="259"/>
        <v>0</v>
      </c>
      <c r="G261" s="239"/>
      <c r="H261" s="45"/>
      <c r="I261" s="91">
        <f t="shared" si="260"/>
        <v>0</v>
      </c>
      <c r="J261" s="273"/>
      <c r="K261" s="45"/>
      <c r="L261" s="95">
        <f t="shared" si="261"/>
        <v>0</v>
      </c>
      <c r="M261" s="239"/>
      <c r="N261" s="45"/>
      <c r="O261" s="91">
        <f t="shared" si="262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0"/>
        <v>0</v>
      </c>
      <c r="D262" s="273">
        <v>0</v>
      </c>
      <c r="E262" s="45"/>
      <c r="F262" s="95">
        <f t="shared" si="259"/>
        <v>0</v>
      </c>
      <c r="G262" s="239"/>
      <c r="H262" s="45"/>
      <c r="I262" s="91">
        <f t="shared" si="260"/>
        <v>0</v>
      </c>
      <c r="J262" s="273"/>
      <c r="K262" s="45"/>
      <c r="L262" s="95">
        <f t="shared" si="261"/>
        <v>0</v>
      </c>
      <c r="M262" s="239"/>
      <c r="N262" s="45"/>
      <c r="O262" s="91">
        <f t="shared" si="262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0"/>
        <v>0</v>
      </c>
      <c r="D263" s="134">
        <f>SUM(D264:D267)</f>
        <v>0</v>
      </c>
      <c r="E263" s="76">
        <f t="shared" ref="E263" si="263">SUM(E264:E267)</f>
        <v>0</v>
      </c>
      <c r="F263" s="95">
        <f>SUM(F264:F267)</f>
        <v>0</v>
      </c>
      <c r="G263" s="240">
        <f t="shared" ref="G263:N263" si="264">SUM(G264:G267)</f>
        <v>0</v>
      </c>
      <c r="H263" s="76">
        <f t="shared" si="264"/>
        <v>0</v>
      </c>
      <c r="I263" s="91">
        <f t="shared" si="264"/>
        <v>0</v>
      </c>
      <c r="J263" s="134">
        <f t="shared" si="264"/>
        <v>0</v>
      </c>
      <c r="K263" s="76">
        <f t="shared" si="264"/>
        <v>0</v>
      </c>
      <c r="L263" s="95">
        <f t="shared" si="264"/>
        <v>0</v>
      </c>
      <c r="M263" s="240">
        <f t="shared" si="264"/>
        <v>0</v>
      </c>
      <c r="N263" s="76">
        <f t="shared" si="264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0"/>
        <v>0</v>
      </c>
      <c r="D264" s="273">
        <v>0</v>
      </c>
      <c r="E264" s="45"/>
      <c r="F264" s="95">
        <f t="shared" ref="F264:F267" si="265">D264+E264</f>
        <v>0</v>
      </c>
      <c r="G264" s="239"/>
      <c r="H264" s="45"/>
      <c r="I264" s="91">
        <f t="shared" ref="I264:I267" si="266">G264+H264</f>
        <v>0</v>
      </c>
      <c r="J264" s="273"/>
      <c r="K264" s="45"/>
      <c r="L264" s="95">
        <f t="shared" ref="L264:L267" si="267">J264+K264</f>
        <v>0</v>
      </c>
      <c r="M264" s="239"/>
      <c r="N264" s="45"/>
      <c r="O264" s="91">
        <f t="shared" ref="O264:O267" si="268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0"/>
        <v>0</v>
      </c>
      <c r="D265" s="273">
        <v>0</v>
      </c>
      <c r="E265" s="45"/>
      <c r="F265" s="95">
        <f t="shared" si="265"/>
        <v>0</v>
      </c>
      <c r="G265" s="239"/>
      <c r="H265" s="45"/>
      <c r="I265" s="91">
        <f t="shared" si="266"/>
        <v>0</v>
      </c>
      <c r="J265" s="273"/>
      <c r="K265" s="45"/>
      <c r="L265" s="95">
        <f t="shared" si="267"/>
        <v>0</v>
      </c>
      <c r="M265" s="239"/>
      <c r="N265" s="45"/>
      <c r="O265" s="91">
        <f t="shared" si="268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40"/>
        <v>0</v>
      </c>
      <c r="D266" s="273">
        <v>0</v>
      </c>
      <c r="E266" s="45"/>
      <c r="F266" s="95">
        <f t="shared" si="265"/>
        <v>0</v>
      </c>
      <c r="G266" s="239"/>
      <c r="H266" s="45"/>
      <c r="I266" s="91">
        <f t="shared" si="266"/>
        <v>0</v>
      </c>
      <c r="J266" s="273"/>
      <c r="K266" s="45"/>
      <c r="L266" s="95">
        <f t="shared" si="267"/>
        <v>0</v>
      </c>
      <c r="M266" s="239"/>
      <c r="N266" s="45"/>
      <c r="O266" s="91">
        <f t="shared" si="268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0"/>
        <v>0</v>
      </c>
      <c r="D267" s="273">
        <v>0</v>
      </c>
      <c r="E267" s="45"/>
      <c r="F267" s="95">
        <f t="shared" si="265"/>
        <v>0</v>
      </c>
      <c r="G267" s="239"/>
      <c r="H267" s="45"/>
      <c r="I267" s="91">
        <f t="shared" si="266"/>
        <v>0</v>
      </c>
      <c r="J267" s="273"/>
      <c r="K267" s="45"/>
      <c r="L267" s="95">
        <f t="shared" si="267"/>
        <v>0</v>
      </c>
      <c r="M267" s="239"/>
      <c r="N267" s="45"/>
      <c r="O267" s="91">
        <f t="shared" si="268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9">SUM(E269,E279)</f>
        <v>0</v>
      </c>
      <c r="F268" s="275">
        <f>SUM(F269,F279)</f>
        <v>0</v>
      </c>
      <c r="G268" s="246">
        <f t="shared" ref="G268:N268" si="270">SUM(G269,G279)</f>
        <v>0</v>
      </c>
      <c r="H268" s="98">
        <f t="shared" si="270"/>
        <v>0</v>
      </c>
      <c r="I268" s="285">
        <f t="shared" si="270"/>
        <v>0</v>
      </c>
      <c r="J268" s="141">
        <f t="shared" si="270"/>
        <v>0</v>
      </c>
      <c r="K268" s="98">
        <f t="shared" si="270"/>
        <v>0</v>
      </c>
      <c r="L268" s="275">
        <f t="shared" si="270"/>
        <v>0</v>
      </c>
      <c r="M268" s="246">
        <f t="shared" si="270"/>
        <v>0</v>
      </c>
      <c r="N268" s="98">
        <f t="shared" si="270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0"/>
        <v>0</v>
      </c>
      <c r="D269" s="132">
        <f>SUM(D270,D271,D274,D275,D278)</f>
        <v>0</v>
      </c>
      <c r="E269" s="38">
        <f t="shared" ref="E269" si="271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0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0"/>
        <v>0</v>
      </c>
      <c r="D271" s="134">
        <f>SUM(D272:D273)</f>
        <v>0</v>
      </c>
      <c r="E271" s="76">
        <f t="shared" ref="E271" si="272">SUM(E272:E273)</f>
        <v>0</v>
      </c>
      <c r="F271" s="95">
        <f>SUM(F272:F273)</f>
        <v>0</v>
      </c>
      <c r="G271" s="240">
        <f t="shared" ref="G271:O271" si="273">SUM(G272:G273)</f>
        <v>0</v>
      </c>
      <c r="H271" s="76">
        <f t="shared" si="273"/>
        <v>0</v>
      </c>
      <c r="I271" s="91">
        <f t="shared" si="273"/>
        <v>0</v>
      </c>
      <c r="J271" s="134">
        <f t="shared" si="273"/>
        <v>0</v>
      </c>
      <c r="K271" s="76">
        <f t="shared" si="273"/>
        <v>0</v>
      </c>
      <c r="L271" s="95">
        <f t="shared" si="273"/>
        <v>0</v>
      </c>
      <c r="M271" s="240">
        <f t="shared" si="273"/>
        <v>0</v>
      </c>
      <c r="N271" s="76">
        <f t="shared" si="273"/>
        <v>0</v>
      </c>
      <c r="O271" s="91">
        <f t="shared" si="273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0"/>
        <v>0</v>
      </c>
      <c r="D272" s="273">
        <v>0</v>
      </c>
      <c r="E272" s="45"/>
      <c r="F272" s="95">
        <f t="shared" ref="F272:F274" si="274">D272+E272</f>
        <v>0</v>
      </c>
      <c r="G272" s="239"/>
      <c r="H272" s="45"/>
      <c r="I272" s="91">
        <f t="shared" ref="I272:I274" si="275">G272+H272</f>
        <v>0</v>
      </c>
      <c r="J272" s="273"/>
      <c r="K272" s="45"/>
      <c r="L272" s="95">
        <f t="shared" ref="L272:L274" si="276">J272+K272</f>
        <v>0</v>
      </c>
      <c r="M272" s="239"/>
      <c r="N272" s="45"/>
      <c r="O272" s="91">
        <f t="shared" ref="O272:O274" si="277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0"/>
        <v>0</v>
      </c>
      <c r="D273" s="273">
        <v>0</v>
      </c>
      <c r="E273" s="45"/>
      <c r="F273" s="95">
        <f t="shared" si="274"/>
        <v>0</v>
      </c>
      <c r="G273" s="239"/>
      <c r="H273" s="45"/>
      <c r="I273" s="91">
        <f t="shared" si="275"/>
        <v>0</v>
      </c>
      <c r="J273" s="273"/>
      <c r="K273" s="45"/>
      <c r="L273" s="95">
        <f t="shared" si="276"/>
        <v>0</v>
      </c>
      <c r="M273" s="239"/>
      <c r="N273" s="45"/>
      <c r="O273" s="91">
        <f t="shared" si="277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0"/>
        <v>0</v>
      </c>
      <c r="D274" s="273">
        <v>0</v>
      </c>
      <c r="E274" s="45"/>
      <c r="F274" s="95">
        <f t="shared" si="274"/>
        <v>0</v>
      </c>
      <c r="G274" s="239"/>
      <c r="H274" s="45"/>
      <c r="I274" s="91">
        <f t="shared" si="275"/>
        <v>0</v>
      </c>
      <c r="J274" s="273"/>
      <c r="K274" s="45"/>
      <c r="L274" s="95">
        <f t="shared" si="276"/>
        <v>0</v>
      </c>
      <c r="M274" s="239"/>
      <c r="N274" s="45"/>
      <c r="O274" s="91">
        <f t="shared" si="277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0"/>
        <v>0</v>
      </c>
      <c r="D275" s="134">
        <f>SUM(D276:D277)</f>
        <v>0</v>
      </c>
      <c r="E275" s="76">
        <f t="shared" ref="E275" si="278">SUM(E276:E277)</f>
        <v>0</v>
      </c>
      <c r="F275" s="95">
        <f>SUM(F276:F277)</f>
        <v>0</v>
      </c>
      <c r="G275" s="240">
        <f t="shared" ref="G275:O275" si="279">SUM(G276:G277)</f>
        <v>0</v>
      </c>
      <c r="H275" s="76">
        <f t="shared" si="279"/>
        <v>0</v>
      </c>
      <c r="I275" s="91">
        <f t="shared" si="279"/>
        <v>0</v>
      </c>
      <c r="J275" s="134">
        <f t="shared" si="279"/>
        <v>0</v>
      </c>
      <c r="K275" s="76">
        <f t="shared" si="279"/>
        <v>0</v>
      </c>
      <c r="L275" s="95">
        <f t="shared" si="279"/>
        <v>0</v>
      </c>
      <c r="M275" s="240">
        <f t="shared" si="279"/>
        <v>0</v>
      </c>
      <c r="N275" s="76">
        <f t="shared" si="279"/>
        <v>0</v>
      </c>
      <c r="O275" s="91">
        <f t="shared" si="279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0"/>
        <v>0</v>
      </c>
      <c r="D276" s="273">
        <v>0</v>
      </c>
      <c r="E276" s="45"/>
      <c r="F276" s="95">
        <f t="shared" ref="F276:F278" si="280">D276+E276</f>
        <v>0</v>
      </c>
      <c r="G276" s="239"/>
      <c r="H276" s="45"/>
      <c r="I276" s="91">
        <f t="shared" ref="I276:I278" si="281">G276+H276</f>
        <v>0</v>
      </c>
      <c r="J276" s="273"/>
      <c r="K276" s="45"/>
      <c r="L276" s="95">
        <f t="shared" ref="L276:L278" si="282">J276+K276</f>
        <v>0</v>
      </c>
      <c r="M276" s="239"/>
      <c r="N276" s="45"/>
      <c r="O276" s="91">
        <f t="shared" ref="O276:O278" si="283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0"/>
        <v>0</v>
      </c>
      <c r="D277" s="273">
        <v>0</v>
      </c>
      <c r="E277" s="45"/>
      <c r="F277" s="95">
        <f t="shared" si="280"/>
        <v>0</v>
      </c>
      <c r="G277" s="239"/>
      <c r="H277" s="45"/>
      <c r="I277" s="91">
        <f t="shared" si="281"/>
        <v>0</v>
      </c>
      <c r="J277" s="273"/>
      <c r="K277" s="45"/>
      <c r="L277" s="95">
        <f t="shared" si="282"/>
        <v>0</v>
      </c>
      <c r="M277" s="239"/>
      <c r="N277" s="45"/>
      <c r="O277" s="91">
        <f t="shared" si="283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0"/>
        <v>0</v>
      </c>
      <c r="D278" s="272">
        <v>0</v>
      </c>
      <c r="E278" s="42"/>
      <c r="F278" s="185">
        <f t="shared" si="280"/>
        <v>0</v>
      </c>
      <c r="G278" s="229"/>
      <c r="H278" s="42"/>
      <c r="I278" s="90">
        <f t="shared" si="281"/>
        <v>0</v>
      </c>
      <c r="J278" s="272"/>
      <c r="K278" s="42"/>
      <c r="L278" s="185">
        <f t="shared" si="282"/>
        <v>0</v>
      </c>
      <c r="M278" s="229"/>
      <c r="N278" s="42"/>
      <c r="O278" s="90">
        <f t="shared" si="283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0"/>
        <v>0</v>
      </c>
      <c r="D279" s="142">
        <f t="shared" ref="D279:O279" si="284">D280</f>
        <v>0</v>
      </c>
      <c r="E279" s="109">
        <f t="shared" si="284"/>
        <v>0</v>
      </c>
      <c r="F279" s="186">
        <f t="shared" si="284"/>
        <v>0</v>
      </c>
      <c r="G279" s="247">
        <f t="shared" si="284"/>
        <v>0</v>
      </c>
      <c r="H279" s="109">
        <f t="shared" si="284"/>
        <v>0</v>
      </c>
      <c r="I279" s="286">
        <f t="shared" si="284"/>
        <v>0</v>
      </c>
      <c r="J279" s="142">
        <f t="shared" si="284"/>
        <v>0</v>
      </c>
      <c r="K279" s="109">
        <f t="shared" si="284"/>
        <v>0</v>
      </c>
      <c r="L279" s="186">
        <f t="shared" si="284"/>
        <v>0</v>
      </c>
      <c r="M279" s="247">
        <f t="shared" si="284"/>
        <v>0</v>
      </c>
      <c r="N279" s="109">
        <f t="shared" si="284"/>
        <v>0</v>
      </c>
      <c r="O279" s="286">
        <f t="shared" si="284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0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0"/>
        <v>0</v>
      </c>
      <c r="D281" s="134">
        <f>SUM(D282:D283)</f>
        <v>0</v>
      </c>
      <c r="E281" s="76">
        <f t="shared" ref="E281" si="285">SUM(E282:E283)</f>
        <v>0</v>
      </c>
      <c r="F281" s="95">
        <f>SUM(F282:F283)</f>
        <v>0</v>
      </c>
      <c r="G281" s="240">
        <f t="shared" ref="G281:O281" si="286">SUM(G282:G283)</f>
        <v>0</v>
      </c>
      <c r="H281" s="76">
        <f t="shared" si="286"/>
        <v>0</v>
      </c>
      <c r="I281" s="91">
        <f t="shared" si="286"/>
        <v>0</v>
      </c>
      <c r="J281" s="134">
        <f t="shared" si="286"/>
        <v>0</v>
      </c>
      <c r="K281" s="76">
        <f t="shared" si="286"/>
        <v>0</v>
      </c>
      <c r="L281" s="95">
        <f t="shared" si="286"/>
        <v>0</v>
      </c>
      <c r="M281" s="240">
        <f t="shared" si="286"/>
        <v>0</v>
      </c>
      <c r="N281" s="76">
        <f t="shared" si="286"/>
        <v>0</v>
      </c>
      <c r="O281" s="91">
        <f t="shared" si="286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0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0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0"/>
        <v>81037</v>
      </c>
      <c r="D284" s="143">
        <f t="shared" ref="D284:O284" si="287">SUM(D281,D268,D229,D194,D186,D172,D74,D52)</f>
        <v>81037</v>
      </c>
      <c r="E284" s="114">
        <f t="shared" si="287"/>
        <v>0</v>
      </c>
      <c r="F284" s="115">
        <f t="shared" si="287"/>
        <v>81037</v>
      </c>
      <c r="G284" s="249">
        <f t="shared" si="287"/>
        <v>0</v>
      </c>
      <c r="H284" s="114">
        <f t="shared" si="287"/>
        <v>0</v>
      </c>
      <c r="I284" s="287">
        <f t="shared" si="287"/>
        <v>0</v>
      </c>
      <c r="J284" s="143">
        <f t="shared" si="287"/>
        <v>0</v>
      </c>
      <c r="K284" s="114">
        <f t="shared" si="287"/>
        <v>0</v>
      </c>
      <c r="L284" s="115">
        <f t="shared" si="287"/>
        <v>0</v>
      </c>
      <c r="M284" s="249">
        <f t="shared" si="287"/>
        <v>0</v>
      </c>
      <c r="N284" s="114">
        <f t="shared" si="287"/>
        <v>0</v>
      </c>
      <c r="O284" s="287">
        <f t="shared" si="287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40"/>
        <v>0</v>
      </c>
      <c r="D285" s="144">
        <f>SUM(D24,D25,D41,D42)-D50</f>
        <v>0</v>
      </c>
      <c r="E285" s="117">
        <f t="shared" ref="E285:F285" si="288">SUM(E24,E25,E41,E42)-E50</f>
        <v>0</v>
      </c>
      <c r="F285" s="118">
        <f t="shared" si="288"/>
        <v>0</v>
      </c>
      <c r="G285" s="250">
        <f>SUM(G24,G42)-G50</f>
        <v>0</v>
      </c>
      <c r="H285" s="117">
        <f t="shared" ref="H285:I285" si="289">SUM(H24,H42)-H50</f>
        <v>0</v>
      </c>
      <c r="I285" s="128">
        <f t="shared" si="289"/>
        <v>0</v>
      </c>
      <c r="J285" s="144">
        <f>SUM(J26,J42)-J50</f>
        <v>0</v>
      </c>
      <c r="K285" s="117">
        <f t="shared" ref="K285:L285" si="290">SUM(K26,K42)-K50</f>
        <v>0</v>
      </c>
      <c r="L285" s="118">
        <f t="shared" si="290"/>
        <v>0</v>
      </c>
      <c r="M285" s="250">
        <f>SUM(M44)-M50</f>
        <v>0</v>
      </c>
      <c r="N285" s="117">
        <f t="shared" ref="N285:O285" si="291">SUM(N44)-N50</f>
        <v>0</v>
      </c>
      <c r="O285" s="128">
        <f t="shared" si="291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40"/>
        <v>0</v>
      </c>
      <c r="D286" s="145">
        <f t="shared" ref="D286:O286" si="292">SUM(D287,D288)-D295+D296</f>
        <v>0</v>
      </c>
      <c r="E286" s="103">
        <f t="shared" si="292"/>
        <v>0</v>
      </c>
      <c r="F286" s="112">
        <f t="shared" si="292"/>
        <v>0</v>
      </c>
      <c r="G286" s="251">
        <f t="shared" si="292"/>
        <v>0</v>
      </c>
      <c r="H286" s="103">
        <f t="shared" si="292"/>
        <v>0</v>
      </c>
      <c r="I286" s="116">
        <f t="shared" si="292"/>
        <v>0</v>
      </c>
      <c r="J286" s="145">
        <f t="shared" si="292"/>
        <v>0</v>
      </c>
      <c r="K286" s="103">
        <f t="shared" si="292"/>
        <v>0</v>
      </c>
      <c r="L286" s="112">
        <f t="shared" si="292"/>
        <v>0</v>
      </c>
      <c r="M286" s="251">
        <f t="shared" si="292"/>
        <v>0</v>
      </c>
      <c r="N286" s="103">
        <f t="shared" si="292"/>
        <v>0</v>
      </c>
      <c r="O286" s="116">
        <f t="shared" si="292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40"/>
        <v>0</v>
      </c>
      <c r="D287" s="136">
        <f t="shared" ref="D287:O287" si="293">D21-D281</f>
        <v>0</v>
      </c>
      <c r="E287" s="64">
        <f t="shared" si="293"/>
        <v>0</v>
      </c>
      <c r="F287" s="178">
        <f t="shared" si="293"/>
        <v>0</v>
      </c>
      <c r="G287" s="233">
        <f t="shared" si="293"/>
        <v>0</v>
      </c>
      <c r="H287" s="64">
        <f t="shared" si="293"/>
        <v>0</v>
      </c>
      <c r="I287" s="120">
        <f t="shared" si="293"/>
        <v>0</v>
      </c>
      <c r="J287" s="136">
        <f t="shared" si="293"/>
        <v>0</v>
      </c>
      <c r="K287" s="64">
        <f t="shared" si="293"/>
        <v>0</v>
      </c>
      <c r="L287" s="178">
        <f t="shared" si="293"/>
        <v>0</v>
      </c>
      <c r="M287" s="233">
        <f t="shared" si="293"/>
        <v>0</v>
      </c>
      <c r="N287" s="64">
        <f t="shared" si="293"/>
        <v>0</v>
      </c>
      <c r="O287" s="120">
        <f t="shared" si="293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0"/>
        <v>0</v>
      </c>
      <c r="D288" s="145">
        <f t="shared" ref="D288:O288" si="294">SUM(D289,D291,D293)-SUM(D290,D292,D294)</f>
        <v>0</v>
      </c>
      <c r="E288" s="103">
        <f t="shared" si="294"/>
        <v>0</v>
      </c>
      <c r="F288" s="112">
        <f t="shared" si="294"/>
        <v>0</v>
      </c>
      <c r="G288" s="251">
        <f t="shared" si="294"/>
        <v>0</v>
      </c>
      <c r="H288" s="103">
        <f t="shared" si="294"/>
        <v>0</v>
      </c>
      <c r="I288" s="116">
        <f t="shared" si="294"/>
        <v>0</v>
      </c>
      <c r="J288" s="145">
        <f t="shared" si="294"/>
        <v>0</v>
      </c>
      <c r="K288" s="103">
        <f t="shared" si="294"/>
        <v>0</v>
      </c>
      <c r="L288" s="112">
        <f t="shared" si="294"/>
        <v>0</v>
      </c>
      <c r="M288" s="251">
        <f t="shared" si="294"/>
        <v>0</v>
      </c>
      <c r="N288" s="103">
        <f t="shared" si="294"/>
        <v>0</v>
      </c>
      <c r="O288" s="116">
        <f t="shared" si="294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0"/>
        <v>0</v>
      </c>
      <c r="D289" s="265"/>
      <c r="E289" s="49"/>
      <c r="F289" s="344">
        <f t="shared" ref="F289:F296" si="295">E289+D289</f>
        <v>0</v>
      </c>
      <c r="G289" s="248"/>
      <c r="H289" s="49"/>
      <c r="I289" s="157">
        <f t="shared" ref="I289:I296" si="296">H289+G289</f>
        <v>0</v>
      </c>
      <c r="J289" s="265"/>
      <c r="K289" s="49"/>
      <c r="L289" s="344">
        <f t="shared" ref="L289:L296" si="297">K289+J289</f>
        <v>0</v>
      </c>
      <c r="M289" s="248"/>
      <c r="N289" s="49"/>
      <c r="O289" s="157">
        <f t="shared" ref="O289:O296" si="298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0"/>
        <v>0</v>
      </c>
      <c r="D290" s="273"/>
      <c r="E290" s="45"/>
      <c r="F290" s="95">
        <f t="shared" si="295"/>
        <v>0</v>
      </c>
      <c r="G290" s="239"/>
      <c r="H290" s="45"/>
      <c r="I290" s="91">
        <f t="shared" si="296"/>
        <v>0</v>
      </c>
      <c r="J290" s="273"/>
      <c r="K290" s="45"/>
      <c r="L290" s="95">
        <f t="shared" si="297"/>
        <v>0</v>
      </c>
      <c r="M290" s="239"/>
      <c r="N290" s="45"/>
      <c r="O290" s="91">
        <f t="shared" si="298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0"/>
        <v>0</v>
      </c>
      <c r="D291" s="273"/>
      <c r="E291" s="45"/>
      <c r="F291" s="95">
        <f t="shared" si="295"/>
        <v>0</v>
      </c>
      <c r="G291" s="239"/>
      <c r="H291" s="45"/>
      <c r="I291" s="91">
        <f t="shared" si="296"/>
        <v>0</v>
      </c>
      <c r="J291" s="273"/>
      <c r="K291" s="45"/>
      <c r="L291" s="95">
        <f t="shared" si="297"/>
        <v>0</v>
      </c>
      <c r="M291" s="239"/>
      <c r="N291" s="45"/>
      <c r="O291" s="91">
        <f t="shared" si="298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5"/>
        <v>0</v>
      </c>
      <c r="G292" s="239"/>
      <c r="H292" s="45"/>
      <c r="I292" s="91">
        <f t="shared" si="296"/>
        <v>0</v>
      </c>
      <c r="J292" s="273"/>
      <c r="K292" s="45"/>
      <c r="L292" s="95">
        <f t="shared" si="297"/>
        <v>0</v>
      </c>
      <c r="M292" s="239"/>
      <c r="N292" s="45"/>
      <c r="O292" s="91">
        <f t="shared" si="298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0"/>
        <v>0</v>
      </c>
      <c r="D293" s="273"/>
      <c r="E293" s="45"/>
      <c r="F293" s="95">
        <f t="shared" si="295"/>
        <v>0</v>
      </c>
      <c r="G293" s="239"/>
      <c r="H293" s="45"/>
      <c r="I293" s="91">
        <f t="shared" si="296"/>
        <v>0</v>
      </c>
      <c r="J293" s="273"/>
      <c r="K293" s="45"/>
      <c r="L293" s="95">
        <f t="shared" si="297"/>
        <v>0</v>
      </c>
      <c r="M293" s="239"/>
      <c r="N293" s="45"/>
      <c r="O293" s="91">
        <f t="shared" si="298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0"/>
        <v>0</v>
      </c>
      <c r="D294" s="274"/>
      <c r="E294" s="84"/>
      <c r="F294" s="343">
        <f t="shared" si="295"/>
        <v>0</v>
      </c>
      <c r="G294" s="244"/>
      <c r="H294" s="84"/>
      <c r="I294" s="158">
        <f t="shared" si="296"/>
        <v>0</v>
      </c>
      <c r="J294" s="274"/>
      <c r="K294" s="84"/>
      <c r="L294" s="343">
        <f t="shared" si="297"/>
        <v>0</v>
      </c>
      <c r="M294" s="244"/>
      <c r="N294" s="84"/>
      <c r="O294" s="158">
        <f t="shared" si="298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0"/>
        <v>0</v>
      </c>
      <c r="D295" s="276"/>
      <c r="E295" s="122"/>
      <c r="F295" s="118">
        <f t="shared" si="295"/>
        <v>0</v>
      </c>
      <c r="G295" s="252"/>
      <c r="H295" s="122"/>
      <c r="I295" s="128">
        <f t="shared" si="296"/>
        <v>0</v>
      </c>
      <c r="J295" s="276"/>
      <c r="K295" s="122"/>
      <c r="L295" s="118">
        <f t="shared" si="297"/>
        <v>0</v>
      </c>
      <c r="M295" s="252"/>
      <c r="N295" s="122"/>
      <c r="O295" s="128">
        <f t="shared" si="298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5"/>
        <v>0</v>
      </c>
      <c r="G296" s="243"/>
      <c r="H296" s="80"/>
      <c r="I296" s="125">
        <f t="shared" si="296"/>
        <v>0</v>
      </c>
      <c r="J296" s="257"/>
      <c r="K296" s="80"/>
      <c r="L296" s="184">
        <f t="shared" si="297"/>
        <v>0</v>
      </c>
      <c r="M296" s="243"/>
      <c r="N296" s="80"/>
      <c r="O296" s="125">
        <f t="shared" si="298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UL8HS+7yvCEcQB1jJIuOqyEXc2Qae8lUfgYQKViC2L4O0NyQE+2UQLNqQm972Y7NvsqFyKxaBQ1Hob0Fd9Nofg==" saltValue="FIbwFR/s0JMh9yKPH/0GSQ==" spinCount="100000" sheet="1" objects="1" scenarios="1" formatCells="0" formatColumns="0" formatRows="0"/>
  <autoFilter ref="A18:P296">
    <filterColumn colId="2">
      <filters blank="1">
        <filter val="1 000"/>
        <filter val="15 126"/>
        <filter val="19 099"/>
        <filter val="3 000"/>
        <filter val="36 073"/>
        <filter val="5 839"/>
        <filter val="51 199"/>
        <filter val="54 199"/>
        <filter val="6 839"/>
        <filter val="61 938"/>
        <filter val="7 739"/>
        <filter val="81 037"/>
        <filter val="900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38.pielikums Jūrmalas pilsētas domes
2017.gada 9.jūnija saistošajiem noteikumiem Nr.21
(protokols Nr.10, 2.punkts)  
 </firstHeader>
    <firstFooter>&amp;L&amp;9&amp;D; &amp;T&amp;R&amp;9&amp;P (&amp;N)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8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362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8.5" customHeight="1" x14ac:dyDescent="0.25">
      <c r="A7" s="2" t="s">
        <v>4</v>
      </c>
      <c r="B7" s="3"/>
      <c r="C7" s="862" t="s">
        <v>365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3422687</v>
      </c>
      <c r="D20" s="130">
        <f>SUM(D21,D24,D25,D41,D42)</f>
        <v>2465570</v>
      </c>
      <c r="E20" s="22">
        <f>SUM(E21,E24,E25,E41,E42)</f>
        <v>60117</v>
      </c>
      <c r="F20" s="170">
        <f>SUM(F21,F24,F25,F41,F42)</f>
        <v>2525687</v>
      </c>
      <c r="G20" s="219">
        <f>SUM(G21,G24,G42)</f>
        <v>897000</v>
      </c>
      <c r="H20" s="22">
        <f t="shared" ref="H20:I20" si="0">SUM(H21,H24,H42)</f>
        <v>0</v>
      </c>
      <c r="I20" s="278">
        <f t="shared" si="0"/>
        <v>897000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>SUM(G22:G23)</f>
        <v>0</v>
      </c>
      <c r="H21" s="25">
        <f t="shared" ref="H21:O21" si="5">SUM(H22:H23)</f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3422687</v>
      </c>
      <c r="D24" s="256">
        <f>2465570</f>
        <v>2465570</v>
      </c>
      <c r="E24" s="33">
        <f>69443+1452-10778</f>
        <v>60117</v>
      </c>
      <c r="F24" s="341">
        <f t="shared" si="8"/>
        <v>2525687</v>
      </c>
      <c r="G24" s="223">
        <f>G50</f>
        <v>897000</v>
      </c>
      <c r="H24" s="33"/>
      <c r="I24" s="346">
        <f t="shared" ref="I24" si="9">G24+H24</f>
        <v>897000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>G43</f>
        <v>0</v>
      </c>
      <c r="H42" s="52">
        <f t="shared" ref="H42:K42" si="20">H43</f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3422687</v>
      </c>
      <c r="D49" s="136">
        <f>SUM(D50,D281)</f>
        <v>2465570</v>
      </c>
      <c r="E49" s="64">
        <f t="shared" ref="E49" si="25">SUM(E50,E281)</f>
        <v>60117</v>
      </c>
      <c r="F49" s="178">
        <f>SUM(F50,F281)</f>
        <v>2525687</v>
      </c>
      <c r="G49" s="233">
        <f>SUM(G50,G281)</f>
        <v>897000</v>
      </c>
      <c r="H49" s="64">
        <f t="shared" ref="H49:O49" si="26">SUM(H50,H281)</f>
        <v>0</v>
      </c>
      <c r="I49" s="120">
        <f t="shared" si="26"/>
        <v>897000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3422687</v>
      </c>
      <c r="D50" s="137">
        <f>SUM(D51,D193)</f>
        <v>2465570</v>
      </c>
      <c r="E50" s="67">
        <f t="shared" ref="E50" si="27">SUM(E51,E193)</f>
        <v>60117</v>
      </c>
      <c r="F50" s="179">
        <f>SUM(F51,F193)</f>
        <v>2525687</v>
      </c>
      <c r="G50" s="234">
        <f>SUM(G51,G193)</f>
        <v>897000</v>
      </c>
      <c r="H50" s="67">
        <f t="shared" ref="H50:O50" si="28">SUM(H51,H193)</f>
        <v>0</v>
      </c>
      <c r="I50" s="283">
        <f t="shared" si="28"/>
        <v>897000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173303</v>
      </c>
      <c r="D51" s="138">
        <f>SUM(D52,D74,D172,D186)</f>
        <v>114638</v>
      </c>
      <c r="E51" s="69">
        <f t="shared" ref="E51" si="29">SUM(E52,E74,E172,E186)</f>
        <v>58665</v>
      </c>
      <c r="F51" s="180">
        <f>SUM(F52,F74,F172,F186)</f>
        <v>173303</v>
      </c>
      <c r="G51" s="235">
        <f>SUM(G52,G74,G172,G186)</f>
        <v>0</v>
      </c>
      <c r="H51" s="69">
        <f t="shared" ref="H51:O51" si="30">SUM(H52,H74,H172,H186)</f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>SUM(G53,G66)</f>
        <v>0</v>
      </c>
      <c r="H52" s="71">
        <f t="shared" ref="H52:O52" si="32">SUM(H53,H66)</f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>SUM(G54,G57,G65)</f>
        <v>0</v>
      </c>
      <c r="H53" s="38">
        <f t="shared" ref="H53:N53" si="34">SUM(H54,H57,H65)</f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>SUM(G55:G56)</f>
        <v>0</v>
      </c>
      <c r="H54" s="74">
        <f t="shared" ref="H54" si="35">SUM(H55:H56)</f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>SUM(G58:G64)</f>
        <v>0</v>
      </c>
      <c r="H57" s="76">
        <f t="shared" ref="H57:N57" si="39">SUM(H58:H64)</f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>SUM(G67:G68)</f>
        <v>0</v>
      </c>
      <c r="H66" s="38">
        <f t="shared" ref="H66:N66" si="45">SUM(H67:H68)</f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>SUM(G69:G73)</f>
        <v>0</v>
      </c>
      <c r="H68" s="76">
        <f t="shared" ref="H68:O68" si="47">SUM(H69:H73)</f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173303</v>
      </c>
      <c r="D74" s="139">
        <f>SUM(D75,D82,D129,D163,D164,D171)</f>
        <v>114638</v>
      </c>
      <c r="E74" s="71">
        <f t="shared" ref="E74" si="52">SUM(E75,E82,E129,E163,E164,E171)</f>
        <v>58665</v>
      </c>
      <c r="F74" s="181">
        <f>SUM(F75,F82,F129,F163,F164,F171)</f>
        <v>173303</v>
      </c>
      <c r="G74" s="236">
        <f>SUM(G75,G82,G129,G163,G164,G171)</f>
        <v>0</v>
      </c>
      <c r="H74" s="71">
        <f t="shared" ref="H74:O74" si="53">SUM(H75,H82,H129,H163,H164,H171)</f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>SUM(G76,G79)</f>
        <v>0</v>
      </c>
      <c r="H75" s="38">
        <f t="shared" ref="H75:O75" si="55">SUM(H76,H79)</f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>SUM(G77:G78)</f>
        <v>0</v>
      </c>
      <c r="H76" s="79">
        <f t="shared" ref="H76:O76" si="57">SUM(H77:H78)</f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>SUM(G80:G81)</f>
        <v>0</v>
      </c>
      <c r="H79" s="76">
        <f t="shared" ref="H79:O79" si="63">SUM(H80:H81)</f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173303</v>
      </c>
      <c r="D82" s="132">
        <f>SUM(D83,D88,D94,D102,D111,D115,D121,D127)</f>
        <v>114638</v>
      </c>
      <c r="E82" s="38">
        <f t="shared" ref="E82" si="68">SUM(E83,E88,E94,E102,E111,E115,E121,E127)</f>
        <v>58665</v>
      </c>
      <c r="F82" s="184">
        <f>SUM(F83,F88,F94,F102,F111,F115,F121,F127)</f>
        <v>173303</v>
      </c>
      <c r="G82" s="237">
        <f>SUM(G83,G88,G94,G102,G111,G115,G121,G127)</f>
        <v>0</v>
      </c>
      <c r="H82" s="38">
        <f t="shared" ref="H82:O82" si="69">SUM(H83,H88,H94,H102,H111,H115,H121,H127)</f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>SUM(G84:G87)</f>
        <v>0</v>
      </c>
      <c r="H83" s="74">
        <f t="shared" ref="H83:O83" si="71">SUM(H84:H87)</f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>SUM(G89:G93)</f>
        <v>0</v>
      </c>
      <c r="H88" s="76">
        <f t="shared" ref="H88:O88" si="77">SUM(H89:H93)</f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2000</v>
      </c>
      <c r="D94" s="134">
        <f>SUM(D95:D101)</f>
        <v>2000</v>
      </c>
      <c r="E94" s="76">
        <f t="shared" ref="E94" si="82">SUM(E95:E101)</f>
        <v>0</v>
      </c>
      <c r="F94" s="95">
        <f>SUM(F95:F101)</f>
        <v>2000</v>
      </c>
      <c r="G94" s="240">
        <f>SUM(G95:G101)</f>
        <v>0</v>
      </c>
      <c r="H94" s="76">
        <f t="shared" ref="H94:N94" si="83">SUM(H95:H101)</f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2000</v>
      </c>
      <c r="D101" s="273">
        <v>2000</v>
      </c>
      <c r="E101" s="45"/>
      <c r="F101" s="95">
        <f t="shared" si="84"/>
        <v>2000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171303</v>
      </c>
      <c r="D102" s="134">
        <f>SUM(D103:D110)</f>
        <v>112638</v>
      </c>
      <c r="E102" s="76">
        <f t="shared" ref="E102" si="88">SUM(E103:E110)</f>
        <v>58665</v>
      </c>
      <c r="F102" s="95">
        <f>SUM(F103:F110)</f>
        <v>171303</v>
      </c>
      <c r="G102" s="240">
        <f>SUM(G103:G110)</f>
        <v>0</v>
      </c>
      <c r="H102" s="76">
        <f t="shared" ref="H102:N102" si="89">SUM(H103:H110)</f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x14ac:dyDescent="0.25">
      <c r="A103" s="30">
        <v>2241</v>
      </c>
      <c r="B103" s="43" t="s">
        <v>100</v>
      </c>
      <c r="C103" s="199">
        <f t="shared" si="24"/>
        <v>171303</v>
      </c>
      <c r="D103" s="273">
        <v>112638</v>
      </c>
      <c r="E103" s="45">
        <f>69443-10778</f>
        <v>58665</v>
      </c>
      <c r="F103" s="95">
        <f t="shared" ref="F103:F110" si="90">D103+E103</f>
        <v>171303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>SUM(G112:G114)</f>
        <v>0</v>
      </c>
      <c r="H111" s="76">
        <f t="shared" ref="H111:N111" si="95">SUM(H112:H114)</f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>SUM(G116:G120)</f>
        <v>0</v>
      </c>
      <c r="H115" s="76">
        <f t="shared" ref="H115:N115" si="102">SUM(H116:H120)</f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>SUM(G122:G126)</f>
        <v>0</v>
      </c>
      <c r="H121" s="76">
        <f t="shared" ref="H121:N121" si="108">SUM(H122:H126)</f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>SUM(G128)</f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4">SUM(E130,E135,E139,E140,E143,E150,E158,E159,E162)</f>
        <v>0</v>
      </c>
      <c r="F129" s="184">
        <f>SUM(F130,F135,F139,F140,F143,F150,F158,F159,F162)</f>
        <v>0</v>
      </c>
      <c r="G129" s="237">
        <f>SUM(G130,G135,G139,G140,G143,G150,G158,G159,G162)</f>
        <v>0</v>
      </c>
      <c r="H129" s="38">
        <f t="shared" ref="H129:N129" si="115">SUM(H130,H135,H139,H140,H143,H150,H158,H159,H162)</f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>SUM(D131:D134)</f>
        <v>0</v>
      </c>
      <c r="E130" s="79">
        <f t="shared" ref="E130:O130" si="116">SUM(E131:E134)</f>
        <v>0</v>
      </c>
      <c r="F130" s="185">
        <f t="shared" si="116"/>
        <v>0</v>
      </c>
      <c r="G130" s="242">
        <f>SUM(G131:G134)</f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>SUM(G136:G138)</f>
        <v>0</v>
      </c>
      <c r="H135" s="76">
        <f>SUM(H136:H138)</f>
        <v>0</v>
      </c>
      <c r="I135" s="91">
        <f t="shared" ref="I135:N135" si="121">SUM(I136:I138)</f>
        <v>0</v>
      </c>
      <c r="J135" s="134">
        <f t="shared" si="121"/>
        <v>0</v>
      </c>
      <c r="K135" s="76">
        <f t="shared" si="121"/>
        <v>0</v>
      </c>
      <c r="L135" s="95">
        <f t="shared" si="121"/>
        <v>0</v>
      </c>
      <c r="M135" s="240">
        <f t="shared" si="121"/>
        <v>0</v>
      </c>
      <c r="N135" s="76">
        <f t="shared" si="121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2">D136+E136</f>
        <v>0</v>
      </c>
      <c r="G136" s="239"/>
      <c r="H136" s="45"/>
      <c r="I136" s="91">
        <f t="shared" ref="I136:I139" si="123">G136+H136</f>
        <v>0</v>
      </c>
      <c r="J136" s="273"/>
      <c r="K136" s="45"/>
      <c r="L136" s="95">
        <f t="shared" ref="L136:L139" si="124">J136+K136</f>
        <v>0</v>
      </c>
      <c r="M136" s="239"/>
      <c r="N136" s="45"/>
      <c r="O136" s="91">
        <f t="shared" ref="O136:O139" si="125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2"/>
        <v>0</v>
      </c>
      <c r="G137" s="239"/>
      <c r="H137" s="45"/>
      <c r="I137" s="91">
        <f t="shared" si="123"/>
        <v>0</v>
      </c>
      <c r="J137" s="273"/>
      <c r="K137" s="45"/>
      <c r="L137" s="95">
        <f t="shared" si="124"/>
        <v>0</v>
      </c>
      <c r="M137" s="239"/>
      <c r="N137" s="45"/>
      <c r="O137" s="91">
        <f t="shared" si="125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2"/>
        <v>0</v>
      </c>
      <c r="G138" s="239"/>
      <c r="H138" s="45"/>
      <c r="I138" s="91">
        <f t="shared" si="123"/>
        <v>0</v>
      </c>
      <c r="J138" s="273"/>
      <c r="K138" s="45"/>
      <c r="L138" s="95">
        <f t="shared" si="124"/>
        <v>0</v>
      </c>
      <c r="M138" s="239"/>
      <c r="N138" s="45"/>
      <c r="O138" s="91">
        <f t="shared" si="125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2"/>
        <v>0</v>
      </c>
      <c r="G139" s="239"/>
      <c r="H139" s="45"/>
      <c r="I139" s="91">
        <f t="shared" si="123"/>
        <v>0</v>
      </c>
      <c r="J139" s="273"/>
      <c r="K139" s="45"/>
      <c r="L139" s="95">
        <f t="shared" si="124"/>
        <v>0</v>
      </c>
      <c r="M139" s="239"/>
      <c r="N139" s="45"/>
      <c r="O139" s="91">
        <f t="shared" si="125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>SUM(G141:G142)</f>
        <v>0</v>
      </c>
      <c r="H140" s="76">
        <f t="shared" ref="H140:N140" si="126">SUM(H141:H142)</f>
        <v>0</v>
      </c>
      <c r="I140" s="91">
        <f t="shared" si="126"/>
        <v>0</v>
      </c>
      <c r="J140" s="134">
        <f t="shared" si="126"/>
        <v>0</v>
      </c>
      <c r="K140" s="76">
        <f t="shared" si="126"/>
        <v>0</v>
      </c>
      <c r="L140" s="95">
        <f t="shared" si="126"/>
        <v>0</v>
      </c>
      <c r="M140" s="240">
        <f t="shared" si="126"/>
        <v>0</v>
      </c>
      <c r="N140" s="76">
        <f t="shared" si="126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7">D141+E141</f>
        <v>0</v>
      </c>
      <c r="G141" s="239"/>
      <c r="H141" s="45"/>
      <c r="I141" s="91">
        <f t="shared" ref="I141:I142" si="128">G141+H141</f>
        <v>0</v>
      </c>
      <c r="J141" s="273"/>
      <c r="K141" s="45"/>
      <c r="L141" s="95">
        <f t="shared" ref="L141:L142" si="129">J141+K141</f>
        <v>0</v>
      </c>
      <c r="M141" s="239"/>
      <c r="N141" s="45"/>
      <c r="O141" s="91">
        <f t="shared" ref="O141:O142" si="130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7"/>
        <v>0</v>
      </c>
      <c r="G142" s="239"/>
      <c r="H142" s="45"/>
      <c r="I142" s="91">
        <f t="shared" si="128"/>
        <v>0</v>
      </c>
      <c r="J142" s="273"/>
      <c r="K142" s="45"/>
      <c r="L142" s="95">
        <f t="shared" si="129"/>
        <v>0</v>
      </c>
      <c r="M142" s="239"/>
      <c r="N142" s="45"/>
      <c r="O142" s="91">
        <f t="shared" si="130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>SUM(G144:G149)</f>
        <v>0</v>
      </c>
      <c r="H143" s="74">
        <f t="shared" ref="H143:N143" si="131">SUM(H144:H149)</f>
        <v>0</v>
      </c>
      <c r="I143" s="156">
        <f t="shared" si="131"/>
        <v>0</v>
      </c>
      <c r="J143" s="86">
        <f t="shared" si="131"/>
        <v>0</v>
      </c>
      <c r="K143" s="74">
        <f t="shared" si="131"/>
        <v>0</v>
      </c>
      <c r="L143" s="183">
        <f t="shared" si="131"/>
        <v>0</v>
      </c>
      <c r="M143" s="238">
        <f t="shared" si="131"/>
        <v>0</v>
      </c>
      <c r="N143" s="74">
        <f t="shared" si="131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2">D144+E144</f>
        <v>0</v>
      </c>
      <c r="G144" s="229"/>
      <c r="H144" s="42"/>
      <c r="I144" s="90">
        <f t="shared" ref="I144:I149" si="133">G144+H144</f>
        <v>0</v>
      </c>
      <c r="J144" s="272"/>
      <c r="K144" s="42"/>
      <c r="L144" s="185">
        <f t="shared" ref="L144:L149" si="134">J144+K144</f>
        <v>0</v>
      </c>
      <c r="M144" s="229"/>
      <c r="N144" s="42"/>
      <c r="O144" s="90">
        <f t="shared" ref="O144:O149" si="135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2"/>
        <v>0</v>
      </c>
      <c r="G145" s="239"/>
      <c r="H145" s="45"/>
      <c r="I145" s="91">
        <f t="shared" si="133"/>
        <v>0</v>
      </c>
      <c r="J145" s="273"/>
      <c r="K145" s="45"/>
      <c r="L145" s="95">
        <f t="shared" si="134"/>
        <v>0</v>
      </c>
      <c r="M145" s="239"/>
      <c r="N145" s="45"/>
      <c r="O145" s="91">
        <f t="shared" si="135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2"/>
        <v>0</v>
      </c>
      <c r="G146" s="239"/>
      <c r="H146" s="45"/>
      <c r="I146" s="91">
        <f t="shared" si="133"/>
        <v>0</v>
      </c>
      <c r="J146" s="273"/>
      <c r="K146" s="45"/>
      <c r="L146" s="95">
        <f t="shared" si="134"/>
        <v>0</v>
      </c>
      <c r="M146" s="239"/>
      <c r="N146" s="45"/>
      <c r="O146" s="91">
        <f t="shared" si="135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2"/>
        <v>0</v>
      </c>
      <c r="G147" s="239"/>
      <c r="H147" s="45"/>
      <c r="I147" s="91">
        <f t="shared" si="133"/>
        <v>0</v>
      </c>
      <c r="J147" s="273"/>
      <c r="K147" s="45"/>
      <c r="L147" s="95">
        <f t="shared" si="134"/>
        <v>0</v>
      </c>
      <c r="M147" s="239"/>
      <c r="N147" s="45"/>
      <c r="O147" s="91">
        <f t="shared" si="135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2"/>
        <v>0</v>
      </c>
      <c r="G148" s="239"/>
      <c r="H148" s="45"/>
      <c r="I148" s="91">
        <f t="shared" si="133"/>
        <v>0</v>
      </c>
      <c r="J148" s="273"/>
      <c r="K148" s="45"/>
      <c r="L148" s="95">
        <f t="shared" si="134"/>
        <v>0</v>
      </c>
      <c r="M148" s="239"/>
      <c r="N148" s="45"/>
      <c r="O148" s="91">
        <f t="shared" si="135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2"/>
        <v>0</v>
      </c>
      <c r="G149" s="239"/>
      <c r="H149" s="45"/>
      <c r="I149" s="91">
        <f t="shared" si="133"/>
        <v>0</v>
      </c>
      <c r="J149" s="273"/>
      <c r="K149" s="45"/>
      <c r="L149" s="95">
        <f t="shared" si="134"/>
        <v>0</v>
      </c>
      <c r="M149" s="239"/>
      <c r="N149" s="45"/>
      <c r="O149" s="91">
        <f t="shared" si="135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>SUM(G151:G157)</f>
        <v>0</v>
      </c>
      <c r="H150" s="76">
        <f t="shared" ref="H150:N150" si="136">SUM(H151:H157)</f>
        <v>0</v>
      </c>
      <c r="I150" s="91">
        <f t="shared" si="136"/>
        <v>0</v>
      </c>
      <c r="J150" s="134">
        <f t="shared" si="136"/>
        <v>0</v>
      </c>
      <c r="K150" s="76">
        <f t="shared" si="136"/>
        <v>0</v>
      </c>
      <c r="L150" s="95">
        <f t="shared" si="136"/>
        <v>0</v>
      </c>
      <c r="M150" s="240">
        <f t="shared" si="136"/>
        <v>0</v>
      </c>
      <c r="N150" s="76">
        <f t="shared" si="136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7">D151+E151</f>
        <v>0</v>
      </c>
      <c r="G151" s="239"/>
      <c r="H151" s="45"/>
      <c r="I151" s="91">
        <f t="shared" ref="I151:I158" si="138">G151+H151</f>
        <v>0</v>
      </c>
      <c r="J151" s="273"/>
      <c r="K151" s="45"/>
      <c r="L151" s="95">
        <f t="shared" ref="L151:L158" si="139">J151+K151</f>
        <v>0</v>
      </c>
      <c r="M151" s="239"/>
      <c r="N151" s="45"/>
      <c r="O151" s="91">
        <f t="shared" ref="O151:O158" si="140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7"/>
        <v>0</v>
      </c>
      <c r="G152" s="239"/>
      <c r="H152" s="45"/>
      <c r="I152" s="91">
        <f t="shared" si="138"/>
        <v>0</v>
      </c>
      <c r="J152" s="273"/>
      <c r="K152" s="45"/>
      <c r="L152" s="95">
        <f t="shared" si="139"/>
        <v>0</v>
      </c>
      <c r="M152" s="239"/>
      <c r="N152" s="45"/>
      <c r="O152" s="91">
        <f t="shared" si="140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7"/>
        <v>0</v>
      </c>
      <c r="G153" s="239"/>
      <c r="H153" s="45"/>
      <c r="I153" s="91">
        <f t="shared" si="138"/>
        <v>0</v>
      </c>
      <c r="J153" s="273"/>
      <c r="K153" s="45"/>
      <c r="L153" s="95">
        <f t="shared" si="139"/>
        <v>0</v>
      </c>
      <c r="M153" s="239"/>
      <c r="N153" s="45"/>
      <c r="O153" s="91">
        <f t="shared" si="140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7"/>
        <v>0</v>
      </c>
      <c r="G154" s="239"/>
      <c r="H154" s="45"/>
      <c r="I154" s="91">
        <f t="shared" si="138"/>
        <v>0</v>
      </c>
      <c r="J154" s="273"/>
      <c r="K154" s="45"/>
      <c r="L154" s="95">
        <f t="shared" si="139"/>
        <v>0</v>
      </c>
      <c r="M154" s="239"/>
      <c r="N154" s="45"/>
      <c r="O154" s="91">
        <f t="shared" si="140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7"/>
        <v>0</v>
      </c>
      <c r="G155" s="239"/>
      <c r="H155" s="45"/>
      <c r="I155" s="91">
        <f t="shared" si="138"/>
        <v>0</v>
      </c>
      <c r="J155" s="273"/>
      <c r="K155" s="45"/>
      <c r="L155" s="95">
        <f t="shared" si="139"/>
        <v>0</v>
      </c>
      <c r="M155" s="239"/>
      <c r="N155" s="45"/>
      <c r="O155" s="91">
        <f t="shared" si="140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7"/>
        <v>0</v>
      </c>
      <c r="G156" s="239"/>
      <c r="H156" s="45"/>
      <c r="I156" s="91">
        <f t="shared" si="138"/>
        <v>0</v>
      </c>
      <c r="J156" s="273"/>
      <c r="K156" s="45"/>
      <c r="L156" s="95">
        <f t="shared" si="139"/>
        <v>0</v>
      </c>
      <c r="M156" s="239"/>
      <c r="N156" s="45"/>
      <c r="O156" s="91">
        <f t="shared" si="140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7"/>
        <v>0</v>
      </c>
      <c r="G157" s="239"/>
      <c r="H157" s="45"/>
      <c r="I157" s="91">
        <f t="shared" si="138"/>
        <v>0</v>
      </c>
      <c r="J157" s="273"/>
      <c r="K157" s="45"/>
      <c r="L157" s="95">
        <f t="shared" si="139"/>
        <v>0</v>
      </c>
      <c r="M157" s="239"/>
      <c r="N157" s="45"/>
      <c r="O157" s="91">
        <f t="shared" si="140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7"/>
        <v>0</v>
      </c>
      <c r="G158" s="241"/>
      <c r="H158" s="77"/>
      <c r="I158" s="156">
        <f t="shared" si="138"/>
        <v>0</v>
      </c>
      <c r="J158" s="270"/>
      <c r="K158" s="77"/>
      <c r="L158" s="183">
        <f t="shared" si="139"/>
        <v>0</v>
      </c>
      <c r="M158" s="241"/>
      <c r="N158" s="77"/>
      <c r="O158" s="156">
        <f t="shared" si="140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1">SUM(E160:E161)</f>
        <v>0</v>
      </c>
      <c r="F159" s="183">
        <f>SUM(F160:F161)</f>
        <v>0</v>
      </c>
      <c r="G159" s="238">
        <f>SUM(G160:G161)</f>
        <v>0</v>
      </c>
      <c r="H159" s="74">
        <f t="shared" ref="H159:N159" si="142">SUM(H160:H161)</f>
        <v>0</v>
      </c>
      <c r="I159" s="156">
        <f t="shared" si="142"/>
        <v>0</v>
      </c>
      <c r="J159" s="86">
        <f t="shared" si="142"/>
        <v>0</v>
      </c>
      <c r="K159" s="74">
        <f t="shared" si="142"/>
        <v>0</v>
      </c>
      <c r="L159" s="183">
        <f t="shared" si="142"/>
        <v>0</v>
      </c>
      <c r="M159" s="238">
        <f t="shared" si="142"/>
        <v>0</v>
      </c>
      <c r="N159" s="74">
        <f t="shared" si="142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3">D160+E160</f>
        <v>0</v>
      </c>
      <c r="G160" s="229"/>
      <c r="H160" s="42"/>
      <c r="I160" s="90">
        <f t="shared" ref="I160:I163" si="144">G160+H160</f>
        <v>0</v>
      </c>
      <c r="J160" s="272"/>
      <c r="K160" s="42"/>
      <c r="L160" s="185">
        <f t="shared" ref="L160:L163" si="145">J160+K160</f>
        <v>0</v>
      </c>
      <c r="M160" s="229"/>
      <c r="N160" s="42"/>
      <c r="O160" s="90">
        <f t="shared" ref="O160:O163" si="146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3"/>
        <v>0</v>
      </c>
      <c r="G161" s="239"/>
      <c r="H161" s="45"/>
      <c r="I161" s="91">
        <f t="shared" si="144"/>
        <v>0</v>
      </c>
      <c r="J161" s="273"/>
      <c r="K161" s="45"/>
      <c r="L161" s="95">
        <f t="shared" si="145"/>
        <v>0</v>
      </c>
      <c r="M161" s="239"/>
      <c r="N161" s="45"/>
      <c r="O161" s="91">
        <f t="shared" si="146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3"/>
        <v>0</v>
      </c>
      <c r="G162" s="241"/>
      <c r="H162" s="77"/>
      <c r="I162" s="156">
        <f t="shared" si="144"/>
        <v>0</v>
      </c>
      <c r="J162" s="270"/>
      <c r="K162" s="77"/>
      <c r="L162" s="183">
        <f t="shared" si="145"/>
        <v>0</v>
      </c>
      <c r="M162" s="241"/>
      <c r="N162" s="77"/>
      <c r="O162" s="156">
        <f t="shared" si="146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3"/>
        <v>0</v>
      </c>
      <c r="G163" s="243"/>
      <c r="H163" s="80"/>
      <c r="I163" s="125">
        <f t="shared" si="144"/>
        <v>0</v>
      </c>
      <c r="J163" s="257"/>
      <c r="K163" s="80"/>
      <c r="L163" s="184">
        <f t="shared" si="145"/>
        <v>0</v>
      </c>
      <c r="M163" s="243"/>
      <c r="N163" s="80"/>
      <c r="O163" s="125">
        <f t="shared" si="146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7">SUM(E165,E170)</f>
        <v>0</v>
      </c>
      <c r="F164" s="184">
        <f>SUM(F165,F170)</f>
        <v>0</v>
      </c>
      <c r="G164" s="237">
        <f>SUM(G165,G170)</f>
        <v>0</v>
      </c>
      <c r="H164" s="38">
        <f t="shared" ref="H164:O164" si="148">SUM(H165,H170)</f>
        <v>0</v>
      </c>
      <c r="I164" s="125">
        <f t="shared" si="148"/>
        <v>0</v>
      </c>
      <c r="J164" s="132">
        <f t="shared" si="148"/>
        <v>0</v>
      </c>
      <c r="K164" s="38">
        <f t="shared" si="148"/>
        <v>0</v>
      </c>
      <c r="L164" s="184">
        <f t="shared" si="148"/>
        <v>0</v>
      </c>
      <c r="M164" s="237">
        <f t="shared" si="148"/>
        <v>0</v>
      </c>
      <c r="N164" s="38">
        <f t="shared" si="148"/>
        <v>0</v>
      </c>
      <c r="O164" s="125">
        <f t="shared" si="148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49">SUM(E166:E169)</f>
        <v>0</v>
      </c>
      <c r="F165" s="185">
        <f>SUM(F166:F169)</f>
        <v>0</v>
      </c>
      <c r="G165" s="242">
        <f>SUM(G166:G169)</f>
        <v>0</v>
      </c>
      <c r="H165" s="79">
        <f t="shared" ref="H165:O165" si="150">SUM(H166:H169)</f>
        <v>0</v>
      </c>
      <c r="I165" s="90">
        <f t="shared" si="150"/>
        <v>0</v>
      </c>
      <c r="J165" s="133">
        <f t="shared" si="150"/>
        <v>0</v>
      </c>
      <c r="K165" s="79">
        <f t="shared" si="150"/>
        <v>0</v>
      </c>
      <c r="L165" s="185">
        <f t="shared" si="150"/>
        <v>0</v>
      </c>
      <c r="M165" s="242">
        <f t="shared" si="150"/>
        <v>0</v>
      </c>
      <c r="N165" s="79">
        <f t="shared" si="150"/>
        <v>0</v>
      </c>
      <c r="O165" s="157">
        <f t="shared" si="150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1">D166+E166</f>
        <v>0</v>
      </c>
      <c r="G166" s="239"/>
      <c r="H166" s="45"/>
      <c r="I166" s="91">
        <f t="shared" ref="I166:I171" si="152">G166+H166</f>
        <v>0</v>
      </c>
      <c r="J166" s="273"/>
      <c r="K166" s="45"/>
      <c r="L166" s="95">
        <f t="shared" ref="L166:L171" si="153">J166+K166</f>
        <v>0</v>
      </c>
      <c r="M166" s="239"/>
      <c r="N166" s="45"/>
      <c r="O166" s="91">
        <f t="shared" ref="O166:O171" si="154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1"/>
        <v>0</v>
      </c>
      <c r="G167" s="239"/>
      <c r="H167" s="45"/>
      <c r="I167" s="91">
        <f t="shared" si="152"/>
        <v>0</v>
      </c>
      <c r="J167" s="273"/>
      <c r="K167" s="45"/>
      <c r="L167" s="95">
        <f t="shared" si="153"/>
        <v>0</v>
      </c>
      <c r="M167" s="239"/>
      <c r="N167" s="45"/>
      <c r="O167" s="91">
        <f t="shared" si="154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1"/>
        <v>0</v>
      </c>
      <c r="G168" s="239"/>
      <c r="H168" s="45"/>
      <c r="I168" s="91">
        <f t="shared" si="152"/>
        <v>0</v>
      </c>
      <c r="J168" s="273"/>
      <c r="K168" s="45"/>
      <c r="L168" s="95">
        <f t="shared" si="153"/>
        <v>0</v>
      </c>
      <c r="M168" s="239"/>
      <c r="N168" s="45"/>
      <c r="O168" s="91">
        <f t="shared" si="154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1"/>
        <v>0</v>
      </c>
      <c r="G169" s="239"/>
      <c r="H169" s="45"/>
      <c r="I169" s="91">
        <f t="shared" si="152"/>
        <v>0</v>
      </c>
      <c r="J169" s="273"/>
      <c r="K169" s="45"/>
      <c r="L169" s="95">
        <f t="shared" si="153"/>
        <v>0</v>
      </c>
      <c r="M169" s="239"/>
      <c r="N169" s="45"/>
      <c r="O169" s="91">
        <f t="shared" si="154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1"/>
        <v>0</v>
      </c>
      <c r="G170" s="239"/>
      <c r="H170" s="45"/>
      <c r="I170" s="91">
        <f t="shared" si="152"/>
        <v>0</v>
      </c>
      <c r="J170" s="273"/>
      <c r="K170" s="45"/>
      <c r="L170" s="95">
        <f t="shared" si="153"/>
        <v>0</v>
      </c>
      <c r="M170" s="239"/>
      <c r="N170" s="45"/>
      <c r="O170" s="91">
        <f t="shared" si="154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1"/>
        <v>0</v>
      </c>
      <c r="G171" s="221"/>
      <c r="H171" s="28"/>
      <c r="I171" s="345">
        <f t="shared" si="152"/>
        <v>0</v>
      </c>
      <c r="J171" s="254"/>
      <c r="K171" s="28"/>
      <c r="L171" s="339">
        <f t="shared" si="153"/>
        <v>0</v>
      </c>
      <c r="M171" s="221"/>
      <c r="N171" s="28"/>
      <c r="O171" s="345">
        <f t="shared" si="154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5">SUM(E173,E183)</f>
        <v>0</v>
      </c>
      <c r="F172" s="181">
        <f>SUM(F173,F183)</f>
        <v>0</v>
      </c>
      <c r="G172" s="236">
        <f>SUM(G173,G183)</f>
        <v>0</v>
      </c>
      <c r="H172" s="71">
        <f t="shared" ref="H172:N172" si="156">SUM(H173,H183)</f>
        <v>0</v>
      </c>
      <c r="I172" s="127">
        <f t="shared" si="156"/>
        <v>0</v>
      </c>
      <c r="J172" s="139">
        <f t="shared" si="156"/>
        <v>0</v>
      </c>
      <c r="K172" s="71">
        <f t="shared" si="156"/>
        <v>0</v>
      </c>
      <c r="L172" s="181">
        <f t="shared" si="156"/>
        <v>0</v>
      </c>
      <c r="M172" s="236">
        <f t="shared" si="156"/>
        <v>0</v>
      </c>
      <c r="N172" s="71">
        <f t="shared" si="156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7">SUM(E174,E178)</f>
        <v>0</v>
      </c>
      <c r="F173" s="184">
        <f>SUM(F174,F178)</f>
        <v>0</v>
      </c>
      <c r="G173" s="237">
        <f>SUM(G174,G178)</f>
        <v>0</v>
      </c>
      <c r="H173" s="38">
        <f t="shared" ref="H173:O173" si="158">SUM(H174,H178)</f>
        <v>0</v>
      </c>
      <c r="I173" s="125">
        <f t="shared" si="158"/>
        <v>0</v>
      </c>
      <c r="J173" s="132">
        <f t="shared" si="158"/>
        <v>0</v>
      </c>
      <c r="K173" s="38">
        <f t="shared" si="158"/>
        <v>0</v>
      </c>
      <c r="L173" s="184">
        <f t="shared" si="158"/>
        <v>0</v>
      </c>
      <c r="M173" s="237">
        <f t="shared" si="158"/>
        <v>0</v>
      </c>
      <c r="N173" s="38">
        <f t="shared" si="158"/>
        <v>0</v>
      </c>
      <c r="O173" s="126">
        <f t="shared" si="158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59">SUM(E175:E177)</f>
        <v>0</v>
      </c>
      <c r="F174" s="185">
        <f>SUM(F175:F177)</f>
        <v>0</v>
      </c>
      <c r="G174" s="242">
        <f>SUM(G175:G177)</f>
        <v>0</v>
      </c>
      <c r="H174" s="79">
        <f t="shared" ref="H174:N174" si="160">SUM(H175:H177)</f>
        <v>0</v>
      </c>
      <c r="I174" s="90">
        <f t="shared" si="160"/>
        <v>0</v>
      </c>
      <c r="J174" s="133">
        <f t="shared" si="160"/>
        <v>0</v>
      </c>
      <c r="K174" s="79">
        <f t="shared" si="160"/>
        <v>0</v>
      </c>
      <c r="L174" s="185">
        <f t="shared" si="160"/>
        <v>0</v>
      </c>
      <c r="M174" s="242">
        <f t="shared" si="160"/>
        <v>0</v>
      </c>
      <c r="N174" s="79">
        <f t="shared" si="160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1">D175+E175</f>
        <v>0</v>
      </c>
      <c r="G175" s="239"/>
      <c r="H175" s="45"/>
      <c r="I175" s="91">
        <f t="shared" ref="I175:I177" si="162">G175+H175</f>
        <v>0</v>
      </c>
      <c r="J175" s="273"/>
      <c r="K175" s="45"/>
      <c r="L175" s="95">
        <f t="shared" ref="L175:L177" si="163">J175+K175</f>
        <v>0</v>
      </c>
      <c r="M175" s="239"/>
      <c r="N175" s="45"/>
      <c r="O175" s="91">
        <f t="shared" ref="O175:O177" si="164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1"/>
        <v>0</v>
      </c>
      <c r="G176" s="239"/>
      <c r="H176" s="45"/>
      <c r="I176" s="91">
        <f t="shared" si="162"/>
        <v>0</v>
      </c>
      <c r="J176" s="273"/>
      <c r="K176" s="45"/>
      <c r="L176" s="95">
        <f t="shared" si="163"/>
        <v>0</v>
      </c>
      <c r="M176" s="239"/>
      <c r="N176" s="45"/>
      <c r="O176" s="91">
        <f t="shared" si="164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5">SUM(F177,I177,L177,O177)</f>
        <v>0</v>
      </c>
      <c r="D177" s="273">
        <v>0</v>
      </c>
      <c r="E177" s="45"/>
      <c r="F177" s="95">
        <f t="shared" si="161"/>
        <v>0</v>
      </c>
      <c r="G177" s="239"/>
      <c r="H177" s="45"/>
      <c r="I177" s="91">
        <f t="shared" si="162"/>
        <v>0</v>
      </c>
      <c r="J177" s="273"/>
      <c r="K177" s="45"/>
      <c r="L177" s="95">
        <f t="shared" si="163"/>
        <v>0</v>
      </c>
      <c r="M177" s="239"/>
      <c r="N177" s="45"/>
      <c r="O177" s="91">
        <f t="shared" si="164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65"/>
        <v>0</v>
      </c>
      <c r="D178" s="133">
        <f>SUM(D179:D182)</f>
        <v>0</v>
      </c>
      <c r="E178" s="79">
        <f t="shared" ref="E178" si="166">SUM(E179:E182)</f>
        <v>0</v>
      </c>
      <c r="F178" s="185">
        <f>SUM(F179:F182)</f>
        <v>0</v>
      </c>
      <c r="G178" s="242">
        <f>SUM(G179:G182)</f>
        <v>0</v>
      </c>
      <c r="H178" s="79">
        <f t="shared" ref="H178:O178" si="167">SUM(H179:H182)</f>
        <v>0</v>
      </c>
      <c r="I178" s="90">
        <f t="shared" si="167"/>
        <v>0</v>
      </c>
      <c r="J178" s="133">
        <f t="shared" si="167"/>
        <v>0</v>
      </c>
      <c r="K178" s="79">
        <f t="shared" si="167"/>
        <v>0</v>
      </c>
      <c r="L178" s="185">
        <f t="shared" si="167"/>
        <v>0</v>
      </c>
      <c r="M178" s="242">
        <f t="shared" si="167"/>
        <v>0</v>
      </c>
      <c r="N178" s="79">
        <f t="shared" si="167"/>
        <v>0</v>
      </c>
      <c r="O178" s="158">
        <f t="shared" si="167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65"/>
        <v>0</v>
      </c>
      <c r="D179" s="273">
        <v>0</v>
      </c>
      <c r="E179" s="45"/>
      <c r="F179" s="95">
        <f t="shared" ref="F179:F182" si="168">D179+E179</f>
        <v>0</v>
      </c>
      <c r="G179" s="239"/>
      <c r="H179" s="45"/>
      <c r="I179" s="91">
        <f t="shared" ref="I179:I182" si="169">G179+H179</f>
        <v>0</v>
      </c>
      <c r="J179" s="273"/>
      <c r="K179" s="45"/>
      <c r="L179" s="95">
        <f t="shared" ref="L179:L182" si="170">J179+K179</f>
        <v>0</v>
      </c>
      <c r="M179" s="239"/>
      <c r="N179" s="45"/>
      <c r="O179" s="91">
        <f t="shared" ref="O179:O182" si="171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65"/>
        <v>0</v>
      </c>
      <c r="D180" s="273">
        <v>0</v>
      </c>
      <c r="E180" s="45"/>
      <c r="F180" s="95">
        <f t="shared" si="168"/>
        <v>0</v>
      </c>
      <c r="G180" s="239"/>
      <c r="H180" s="45"/>
      <c r="I180" s="91">
        <f t="shared" si="169"/>
        <v>0</v>
      </c>
      <c r="J180" s="273"/>
      <c r="K180" s="45"/>
      <c r="L180" s="95">
        <f t="shared" si="170"/>
        <v>0</v>
      </c>
      <c r="M180" s="239"/>
      <c r="N180" s="45"/>
      <c r="O180" s="91">
        <f t="shared" si="171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65"/>
        <v>0</v>
      </c>
      <c r="D181" s="273">
        <v>0</v>
      </c>
      <c r="E181" s="45"/>
      <c r="F181" s="95">
        <f t="shared" si="168"/>
        <v>0</v>
      </c>
      <c r="G181" s="239"/>
      <c r="H181" s="45"/>
      <c r="I181" s="91">
        <f t="shared" si="169"/>
        <v>0</v>
      </c>
      <c r="J181" s="273"/>
      <c r="K181" s="45"/>
      <c r="L181" s="95">
        <f t="shared" si="170"/>
        <v>0</v>
      </c>
      <c r="M181" s="239"/>
      <c r="N181" s="45"/>
      <c r="O181" s="91">
        <f t="shared" si="171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65"/>
        <v>0</v>
      </c>
      <c r="D182" s="274">
        <v>0</v>
      </c>
      <c r="E182" s="84"/>
      <c r="F182" s="343">
        <f t="shared" si="168"/>
        <v>0</v>
      </c>
      <c r="G182" s="244"/>
      <c r="H182" s="84"/>
      <c r="I182" s="158">
        <f t="shared" si="169"/>
        <v>0</v>
      </c>
      <c r="J182" s="274"/>
      <c r="K182" s="84"/>
      <c r="L182" s="343">
        <f t="shared" si="170"/>
        <v>0</v>
      </c>
      <c r="M182" s="244"/>
      <c r="N182" s="84"/>
      <c r="O182" s="158">
        <f t="shared" si="171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65"/>
        <v>0</v>
      </c>
      <c r="D183" s="140">
        <f>SUM(D184:D185)</f>
        <v>0</v>
      </c>
      <c r="E183" s="85">
        <f t="shared" ref="E183" si="172">SUM(E184:E185)</f>
        <v>0</v>
      </c>
      <c r="F183" s="182">
        <f>SUM(F184:F185)</f>
        <v>0</v>
      </c>
      <c r="G183" s="245">
        <f>SUM(G184:G185)</f>
        <v>0</v>
      </c>
      <c r="H183" s="85">
        <f t="shared" ref="H183:O183" si="173">SUM(H184:H185)</f>
        <v>0</v>
      </c>
      <c r="I183" s="126">
        <f t="shared" si="173"/>
        <v>0</v>
      </c>
      <c r="J183" s="140">
        <f t="shared" si="173"/>
        <v>0</v>
      </c>
      <c r="K183" s="85">
        <f t="shared" si="173"/>
        <v>0</v>
      </c>
      <c r="L183" s="182">
        <f t="shared" si="173"/>
        <v>0</v>
      </c>
      <c r="M183" s="245">
        <f t="shared" si="173"/>
        <v>0</v>
      </c>
      <c r="N183" s="85">
        <f t="shared" si="173"/>
        <v>0</v>
      </c>
      <c r="O183" s="126">
        <f t="shared" si="173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5"/>
        <v>0</v>
      </c>
      <c r="D184" s="270">
        <v>0</v>
      </c>
      <c r="E184" s="77"/>
      <c r="F184" s="183">
        <f t="shared" ref="F184:F185" si="174">D184+E184</f>
        <v>0</v>
      </c>
      <c r="G184" s="241"/>
      <c r="H184" s="77"/>
      <c r="I184" s="156">
        <f t="shared" ref="I184:I185" si="175">G184+H184</f>
        <v>0</v>
      </c>
      <c r="J184" s="270"/>
      <c r="K184" s="77"/>
      <c r="L184" s="183">
        <f t="shared" ref="L184:L185" si="176">J184+K184</f>
        <v>0</v>
      </c>
      <c r="M184" s="241"/>
      <c r="N184" s="77"/>
      <c r="O184" s="156">
        <f t="shared" ref="O184:O185" si="177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65"/>
        <v>0</v>
      </c>
      <c r="D185" s="272">
        <v>0</v>
      </c>
      <c r="E185" s="42"/>
      <c r="F185" s="185">
        <f t="shared" si="174"/>
        <v>0</v>
      </c>
      <c r="G185" s="229"/>
      <c r="H185" s="42"/>
      <c r="I185" s="90">
        <f t="shared" si="175"/>
        <v>0</v>
      </c>
      <c r="J185" s="272"/>
      <c r="K185" s="42"/>
      <c r="L185" s="185">
        <f t="shared" si="176"/>
        <v>0</v>
      </c>
      <c r="M185" s="229"/>
      <c r="N185" s="42"/>
      <c r="O185" s="90">
        <f t="shared" si="177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5"/>
        <v>0</v>
      </c>
      <c r="D186" s="139">
        <f>SUM(D187,D190)</f>
        <v>0</v>
      </c>
      <c r="E186" s="71">
        <f t="shared" ref="E186" si="178">SUM(E187,E190)</f>
        <v>0</v>
      </c>
      <c r="F186" s="181">
        <f>SUM(F187,F190)</f>
        <v>0</v>
      </c>
      <c r="G186" s="236">
        <f>SUM(G187,G190)</f>
        <v>0</v>
      </c>
      <c r="H186" s="71">
        <f t="shared" ref="H186:N186" si="179">SUM(H187,H190)</f>
        <v>0</v>
      </c>
      <c r="I186" s="127">
        <f t="shared" si="179"/>
        <v>0</v>
      </c>
      <c r="J186" s="139">
        <f t="shared" si="179"/>
        <v>0</v>
      </c>
      <c r="K186" s="71">
        <f t="shared" si="179"/>
        <v>0</v>
      </c>
      <c r="L186" s="181">
        <f t="shared" si="179"/>
        <v>0</v>
      </c>
      <c r="M186" s="236">
        <f t="shared" si="179"/>
        <v>0</v>
      </c>
      <c r="N186" s="71">
        <f t="shared" si="179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5"/>
        <v>0</v>
      </c>
      <c r="D187" s="132">
        <f>SUM(D188,D189)</f>
        <v>0</v>
      </c>
      <c r="E187" s="38">
        <f t="shared" ref="E187" si="180">SUM(E188,E189)</f>
        <v>0</v>
      </c>
      <c r="F187" s="184">
        <f>SUM(F188,F189)</f>
        <v>0</v>
      </c>
      <c r="G187" s="237">
        <f>SUM(G188,G189)</f>
        <v>0</v>
      </c>
      <c r="H187" s="38">
        <f t="shared" ref="H187:N187" si="181">SUM(H188,H189)</f>
        <v>0</v>
      </c>
      <c r="I187" s="125">
        <f t="shared" si="181"/>
        <v>0</v>
      </c>
      <c r="J187" s="132">
        <f t="shared" si="181"/>
        <v>0</v>
      </c>
      <c r="K187" s="38">
        <f t="shared" si="181"/>
        <v>0</v>
      </c>
      <c r="L187" s="184">
        <f t="shared" si="181"/>
        <v>0</v>
      </c>
      <c r="M187" s="237">
        <f t="shared" si="181"/>
        <v>0</v>
      </c>
      <c r="N187" s="38">
        <f t="shared" si="181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5"/>
        <v>0</v>
      </c>
      <c r="D188" s="272">
        <v>0</v>
      </c>
      <c r="E188" s="42"/>
      <c r="F188" s="185">
        <f t="shared" ref="F188:F189" si="182">D188+E188</f>
        <v>0</v>
      </c>
      <c r="G188" s="229"/>
      <c r="H188" s="42"/>
      <c r="I188" s="90">
        <f t="shared" ref="I188:I189" si="183">G188+H188</f>
        <v>0</v>
      </c>
      <c r="J188" s="272"/>
      <c r="K188" s="42"/>
      <c r="L188" s="185">
        <f t="shared" ref="L188:L189" si="184">J188+K188</f>
        <v>0</v>
      </c>
      <c r="M188" s="229"/>
      <c r="N188" s="42"/>
      <c r="O188" s="90">
        <f t="shared" ref="O188:O189" si="185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65"/>
        <v>0</v>
      </c>
      <c r="D189" s="273">
        <v>0</v>
      </c>
      <c r="E189" s="45"/>
      <c r="F189" s="95">
        <f t="shared" si="182"/>
        <v>0</v>
      </c>
      <c r="G189" s="239"/>
      <c r="H189" s="45"/>
      <c r="I189" s="91">
        <f t="shared" si="183"/>
        <v>0</v>
      </c>
      <c r="J189" s="273"/>
      <c r="K189" s="45"/>
      <c r="L189" s="95">
        <f t="shared" si="184"/>
        <v>0</v>
      </c>
      <c r="M189" s="239"/>
      <c r="N189" s="45"/>
      <c r="O189" s="91">
        <f t="shared" si="185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5"/>
        <v>0</v>
      </c>
      <c r="D190" s="132">
        <f>SUM(D191)</f>
        <v>0</v>
      </c>
      <c r="E190" s="38">
        <f t="shared" ref="E190" si="186">SUM(E191)</f>
        <v>0</v>
      </c>
      <c r="F190" s="184">
        <f>SUM(F191)</f>
        <v>0</v>
      </c>
      <c r="G190" s="237">
        <f>SUM(G191)</f>
        <v>0</v>
      </c>
      <c r="H190" s="38">
        <f t="shared" ref="H190:N190" si="187">SUM(H191)</f>
        <v>0</v>
      </c>
      <c r="I190" s="125">
        <f t="shared" si="187"/>
        <v>0</v>
      </c>
      <c r="J190" s="132">
        <f t="shared" si="187"/>
        <v>0</v>
      </c>
      <c r="K190" s="38">
        <f t="shared" si="187"/>
        <v>0</v>
      </c>
      <c r="L190" s="184">
        <f t="shared" si="187"/>
        <v>0</v>
      </c>
      <c r="M190" s="237">
        <f t="shared" si="187"/>
        <v>0</v>
      </c>
      <c r="N190" s="38">
        <f t="shared" si="187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5"/>
        <v>0</v>
      </c>
      <c r="D191" s="133">
        <f>SUM(D192:D192)</f>
        <v>0</v>
      </c>
      <c r="E191" s="79">
        <f t="shared" ref="E191" si="188">SUM(E192:E192)</f>
        <v>0</v>
      </c>
      <c r="F191" s="185">
        <f>SUM(F192:F192)</f>
        <v>0</v>
      </c>
      <c r="G191" s="242">
        <f>SUM(G192:G192)</f>
        <v>0</v>
      </c>
      <c r="H191" s="79">
        <f t="shared" ref="H191:N191" si="189">SUM(H192:H192)</f>
        <v>0</v>
      </c>
      <c r="I191" s="90">
        <f t="shared" si="189"/>
        <v>0</v>
      </c>
      <c r="J191" s="133">
        <f t="shared" si="189"/>
        <v>0</v>
      </c>
      <c r="K191" s="79">
        <f t="shared" si="189"/>
        <v>0</v>
      </c>
      <c r="L191" s="185">
        <f t="shared" si="189"/>
        <v>0</v>
      </c>
      <c r="M191" s="242">
        <f t="shared" si="189"/>
        <v>0</v>
      </c>
      <c r="N191" s="79">
        <f t="shared" si="189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5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65"/>
        <v>3249384</v>
      </c>
      <c r="D193" s="138">
        <f>SUM(D194,D229,D268)</f>
        <v>2350932</v>
      </c>
      <c r="E193" s="69">
        <f t="shared" ref="E193" si="190">SUM(E194,E229,E268)</f>
        <v>1452</v>
      </c>
      <c r="F193" s="180">
        <f>SUM(F194,F229,F268)</f>
        <v>2352384</v>
      </c>
      <c r="G193" s="235">
        <f>SUM(G194,G229,G268)</f>
        <v>897000</v>
      </c>
      <c r="H193" s="69">
        <f t="shared" ref="H193:N193" si="191">SUM(H194,H229,H268)</f>
        <v>0</v>
      </c>
      <c r="I193" s="284">
        <f t="shared" si="191"/>
        <v>897000</v>
      </c>
      <c r="J193" s="138">
        <f t="shared" si="191"/>
        <v>0</v>
      </c>
      <c r="K193" s="69">
        <f t="shared" si="191"/>
        <v>0</v>
      </c>
      <c r="L193" s="180">
        <f t="shared" si="191"/>
        <v>0</v>
      </c>
      <c r="M193" s="235">
        <f t="shared" si="191"/>
        <v>0</v>
      </c>
      <c r="N193" s="69">
        <f t="shared" si="191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5"/>
        <v>3249384</v>
      </c>
      <c r="D194" s="139">
        <f>D195+D203</f>
        <v>2350932</v>
      </c>
      <c r="E194" s="71">
        <f t="shared" ref="E194" si="192">E195+E203</f>
        <v>1452</v>
      </c>
      <c r="F194" s="181">
        <f>F195+F203</f>
        <v>2352384</v>
      </c>
      <c r="G194" s="236">
        <f>G195+G203</f>
        <v>897000</v>
      </c>
      <c r="H194" s="71">
        <f t="shared" ref="H194:N194" si="193">H195+H203</f>
        <v>0</v>
      </c>
      <c r="I194" s="127">
        <f t="shared" si="193"/>
        <v>897000</v>
      </c>
      <c r="J194" s="139">
        <f t="shared" si="193"/>
        <v>0</v>
      </c>
      <c r="K194" s="71">
        <f t="shared" si="193"/>
        <v>0</v>
      </c>
      <c r="L194" s="181">
        <f t="shared" si="193"/>
        <v>0</v>
      </c>
      <c r="M194" s="236">
        <f t="shared" si="193"/>
        <v>0</v>
      </c>
      <c r="N194" s="71">
        <f t="shared" si="193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5"/>
        <v>0</v>
      </c>
      <c r="D195" s="132">
        <f>D196+D197+D200+D201+D202</f>
        <v>0</v>
      </c>
      <c r="E195" s="38">
        <f t="shared" ref="E195" si="194">E196+E197+E200+E201+E202</f>
        <v>0</v>
      </c>
      <c r="F195" s="184">
        <f>F196+F197+F200+F201+F202</f>
        <v>0</v>
      </c>
      <c r="G195" s="237">
        <f>G196+G197+G200+G201+G202</f>
        <v>0</v>
      </c>
      <c r="H195" s="38">
        <f t="shared" ref="H195:N195" si="195">H196+H197+H200+H201+H202</f>
        <v>0</v>
      </c>
      <c r="I195" s="125">
        <f t="shared" si="195"/>
        <v>0</v>
      </c>
      <c r="J195" s="132">
        <f t="shared" si="195"/>
        <v>0</v>
      </c>
      <c r="K195" s="38">
        <f t="shared" si="195"/>
        <v>0</v>
      </c>
      <c r="L195" s="184">
        <f t="shared" si="195"/>
        <v>0</v>
      </c>
      <c r="M195" s="237">
        <f t="shared" si="195"/>
        <v>0</v>
      </c>
      <c r="N195" s="38">
        <f t="shared" si="195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5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5"/>
        <v>0</v>
      </c>
      <c r="D197" s="134">
        <f>D198+D199</f>
        <v>0</v>
      </c>
      <c r="E197" s="76">
        <f t="shared" ref="E197" si="196">E198+E199</f>
        <v>0</v>
      </c>
      <c r="F197" s="95">
        <f>F198+F199</f>
        <v>0</v>
      </c>
      <c r="G197" s="240">
        <f>G198+G199</f>
        <v>0</v>
      </c>
      <c r="H197" s="76">
        <f t="shared" ref="H197:O197" si="197">H198+H199</f>
        <v>0</v>
      </c>
      <c r="I197" s="91">
        <f t="shared" si="197"/>
        <v>0</v>
      </c>
      <c r="J197" s="134">
        <f t="shared" si="197"/>
        <v>0</v>
      </c>
      <c r="K197" s="76">
        <f t="shared" si="197"/>
        <v>0</v>
      </c>
      <c r="L197" s="95">
        <f t="shared" si="197"/>
        <v>0</v>
      </c>
      <c r="M197" s="240">
        <f t="shared" si="197"/>
        <v>0</v>
      </c>
      <c r="N197" s="76">
        <f t="shared" si="197"/>
        <v>0</v>
      </c>
      <c r="O197" s="91">
        <f t="shared" si="197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5"/>
        <v>0</v>
      </c>
      <c r="D198" s="273">
        <v>0</v>
      </c>
      <c r="E198" s="45"/>
      <c r="F198" s="95">
        <f t="shared" ref="F198:F202" si="198">D198+E198</f>
        <v>0</v>
      </c>
      <c r="G198" s="239"/>
      <c r="H198" s="45"/>
      <c r="I198" s="91">
        <f t="shared" ref="I198:I202" si="199">G198+H198</f>
        <v>0</v>
      </c>
      <c r="J198" s="273"/>
      <c r="K198" s="45"/>
      <c r="L198" s="95">
        <f t="shared" ref="L198:L202" si="200">J198+K198</f>
        <v>0</v>
      </c>
      <c r="M198" s="239"/>
      <c r="N198" s="45"/>
      <c r="O198" s="91">
        <f t="shared" ref="O198:O202" si="201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5"/>
        <v>0</v>
      </c>
      <c r="D199" s="273">
        <v>0</v>
      </c>
      <c r="E199" s="45"/>
      <c r="F199" s="95">
        <f t="shared" si="198"/>
        <v>0</v>
      </c>
      <c r="G199" s="239"/>
      <c r="H199" s="45"/>
      <c r="I199" s="91">
        <f t="shared" si="199"/>
        <v>0</v>
      </c>
      <c r="J199" s="273"/>
      <c r="K199" s="45"/>
      <c r="L199" s="95">
        <f t="shared" si="200"/>
        <v>0</v>
      </c>
      <c r="M199" s="239"/>
      <c r="N199" s="45"/>
      <c r="O199" s="91">
        <f t="shared" si="201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5"/>
        <v>0</v>
      </c>
      <c r="D200" s="273">
        <v>0</v>
      </c>
      <c r="E200" s="45"/>
      <c r="F200" s="95">
        <f t="shared" si="198"/>
        <v>0</v>
      </c>
      <c r="G200" s="239"/>
      <c r="H200" s="45"/>
      <c r="I200" s="91">
        <f t="shared" si="199"/>
        <v>0</v>
      </c>
      <c r="J200" s="273"/>
      <c r="K200" s="45"/>
      <c r="L200" s="95">
        <f t="shared" si="200"/>
        <v>0</v>
      </c>
      <c r="M200" s="239"/>
      <c r="N200" s="45"/>
      <c r="O200" s="91">
        <f t="shared" si="201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5"/>
        <v>0</v>
      </c>
      <c r="D201" s="273">
        <v>0</v>
      </c>
      <c r="E201" s="45"/>
      <c r="F201" s="95">
        <f t="shared" si="198"/>
        <v>0</v>
      </c>
      <c r="G201" s="239"/>
      <c r="H201" s="45"/>
      <c r="I201" s="91">
        <f t="shared" si="199"/>
        <v>0</v>
      </c>
      <c r="J201" s="273"/>
      <c r="K201" s="45"/>
      <c r="L201" s="95">
        <f t="shared" si="200"/>
        <v>0</v>
      </c>
      <c r="M201" s="239"/>
      <c r="N201" s="45"/>
      <c r="O201" s="91">
        <f t="shared" si="201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5"/>
        <v>0</v>
      </c>
      <c r="D202" s="273">
        <v>0</v>
      </c>
      <c r="E202" s="45"/>
      <c r="F202" s="95">
        <f t="shared" si="198"/>
        <v>0</v>
      </c>
      <c r="G202" s="239"/>
      <c r="H202" s="45"/>
      <c r="I202" s="91">
        <f t="shared" si="199"/>
        <v>0</v>
      </c>
      <c r="J202" s="273"/>
      <c r="K202" s="45"/>
      <c r="L202" s="95">
        <f t="shared" si="200"/>
        <v>0</v>
      </c>
      <c r="M202" s="239"/>
      <c r="N202" s="45"/>
      <c r="O202" s="91">
        <f t="shared" si="201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5"/>
        <v>3249384</v>
      </c>
      <c r="D203" s="132">
        <f>D204+D214+D215+D224+D225+D226+D228</f>
        <v>2350932</v>
      </c>
      <c r="E203" s="38">
        <f t="shared" ref="E203" si="202">E204+E214+E215+E224+E225+E226+E228</f>
        <v>1452</v>
      </c>
      <c r="F203" s="184">
        <f>F204+F214+F215+F224+F225+F226+F228</f>
        <v>2352384</v>
      </c>
      <c r="G203" s="237">
        <f>G204+G214+G215+G224+G225+G226+G228</f>
        <v>897000</v>
      </c>
      <c r="H203" s="38">
        <f t="shared" ref="H203:O203" si="203">H204+H214+H215+H224+H225+H226+H228</f>
        <v>0</v>
      </c>
      <c r="I203" s="125">
        <f t="shared" si="203"/>
        <v>897000</v>
      </c>
      <c r="J203" s="132">
        <f t="shared" si="203"/>
        <v>0</v>
      </c>
      <c r="K203" s="38">
        <f t="shared" si="203"/>
        <v>0</v>
      </c>
      <c r="L203" s="184">
        <f t="shared" si="203"/>
        <v>0</v>
      </c>
      <c r="M203" s="237">
        <f t="shared" si="203"/>
        <v>0</v>
      </c>
      <c r="N203" s="38">
        <f t="shared" si="203"/>
        <v>0</v>
      </c>
      <c r="O203" s="125">
        <f t="shared" si="203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5"/>
        <v>0</v>
      </c>
      <c r="D204" s="86">
        <f>SUM(D205:D213)</f>
        <v>0</v>
      </c>
      <c r="E204" s="74">
        <f>SUM(E205:E213)</f>
        <v>0</v>
      </c>
      <c r="F204" s="183">
        <f t="shared" ref="F204:N204" si="204">SUM(F205:F213)</f>
        <v>0</v>
      </c>
      <c r="G204" s="238">
        <f>SUM(G205:G213)</f>
        <v>0</v>
      </c>
      <c r="H204" s="74">
        <f t="shared" si="204"/>
        <v>0</v>
      </c>
      <c r="I204" s="156">
        <f t="shared" si="204"/>
        <v>0</v>
      </c>
      <c r="J204" s="86">
        <f t="shared" si="204"/>
        <v>0</v>
      </c>
      <c r="K204" s="74">
        <f t="shared" si="204"/>
        <v>0</v>
      </c>
      <c r="L204" s="183">
        <f t="shared" si="204"/>
        <v>0</v>
      </c>
      <c r="M204" s="238">
        <f t="shared" si="204"/>
        <v>0</v>
      </c>
      <c r="N204" s="74">
        <f t="shared" si="204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5"/>
        <v>0</v>
      </c>
      <c r="D205" s="272">
        <v>0</v>
      </c>
      <c r="E205" s="42"/>
      <c r="F205" s="185">
        <f t="shared" ref="F205:F214" si="205">D205+E205</f>
        <v>0</v>
      </c>
      <c r="G205" s="229"/>
      <c r="H205" s="42"/>
      <c r="I205" s="90">
        <f t="shared" ref="I205:I214" si="206">G205+H205</f>
        <v>0</v>
      </c>
      <c r="J205" s="272"/>
      <c r="K205" s="42"/>
      <c r="L205" s="185">
        <f t="shared" ref="L205:L214" si="207">J205+K205</f>
        <v>0</v>
      </c>
      <c r="M205" s="229"/>
      <c r="N205" s="42"/>
      <c r="O205" s="90">
        <f t="shared" ref="O205:O214" si="208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5"/>
        <v>0</v>
      </c>
      <c r="D206" s="273">
        <v>0</v>
      </c>
      <c r="E206" s="45"/>
      <c r="F206" s="95">
        <f t="shared" si="205"/>
        <v>0</v>
      </c>
      <c r="G206" s="239"/>
      <c r="H206" s="45"/>
      <c r="I206" s="91">
        <f t="shared" si="206"/>
        <v>0</v>
      </c>
      <c r="J206" s="273"/>
      <c r="K206" s="45"/>
      <c r="L206" s="95">
        <f t="shared" si="207"/>
        <v>0</v>
      </c>
      <c r="M206" s="239"/>
      <c r="N206" s="45"/>
      <c r="O206" s="91">
        <f t="shared" si="208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5"/>
        <v>0</v>
      </c>
      <c r="D207" s="273">
        <v>0</v>
      </c>
      <c r="E207" s="45"/>
      <c r="F207" s="95">
        <f t="shared" si="205"/>
        <v>0</v>
      </c>
      <c r="G207" s="239"/>
      <c r="H207" s="45"/>
      <c r="I207" s="91">
        <f t="shared" si="206"/>
        <v>0</v>
      </c>
      <c r="J207" s="273"/>
      <c r="K207" s="45"/>
      <c r="L207" s="95">
        <f t="shared" si="207"/>
        <v>0</v>
      </c>
      <c r="M207" s="239"/>
      <c r="N207" s="45"/>
      <c r="O207" s="91">
        <f t="shared" si="208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5"/>
        <v>0</v>
      </c>
      <c r="D208" s="273">
        <v>0</v>
      </c>
      <c r="E208" s="45"/>
      <c r="F208" s="95">
        <f t="shared" si="205"/>
        <v>0</v>
      </c>
      <c r="G208" s="239"/>
      <c r="H208" s="45"/>
      <c r="I208" s="91">
        <f t="shared" si="206"/>
        <v>0</v>
      </c>
      <c r="J208" s="273"/>
      <c r="K208" s="45"/>
      <c r="L208" s="95">
        <f t="shared" si="207"/>
        <v>0</v>
      </c>
      <c r="M208" s="239"/>
      <c r="N208" s="45"/>
      <c r="O208" s="91">
        <f t="shared" si="208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5"/>
        <v>0</v>
      </c>
      <c r="D209" s="273">
        <v>0</v>
      </c>
      <c r="E209" s="45"/>
      <c r="F209" s="95">
        <f t="shared" si="205"/>
        <v>0</v>
      </c>
      <c r="G209" s="239"/>
      <c r="H209" s="45"/>
      <c r="I209" s="91">
        <f t="shared" si="206"/>
        <v>0</v>
      </c>
      <c r="J209" s="273"/>
      <c r="K209" s="45"/>
      <c r="L209" s="95">
        <f t="shared" si="207"/>
        <v>0</v>
      </c>
      <c r="M209" s="239"/>
      <c r="N209" s="45"/>
      <c r="O209" s="91">
        <f t="shared" si="208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65"/>
        <v>0</v>
      </c>
      <c r="D210" s="273">
        <v>0</v>
      </c>
      <c r="E210" s="45"/>
      <c r="F210" s="95">
        <f t="shared" si="205"/>
        <v>0</v>
      </c>
      <c r="G210" s="239"/>
      <c r="H210" s="45"/>
      <c r="I210" s="91">
        <f t="shared" si="206"/>
        <v>0</v>
      </c>
      <c r="J210" s="273"/>
      <c r="K210" s="45"/>
      <c r="L210" s="95">
        <f t="shared" si="207"/>
        <v>0</v>
      </c>
      <c r="M210" s="239"/>
      <c r="N210" s="45"/>
      <c r="O210" s="91">
        <f t="shared" si="208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5"/>
        <v>0</v>
      </c>
      <c r="D211" s="273">
        <v>0</v>
      </c>
      <c r="E211" s="45"/>
      <c r="F211" s="95">
        <f t="shared" si="205"/>
        <v>0</v>
      </c>
      <c r="G211" s="239"/>
      <c r="H211" s="45"/>
      <c r="I211" s="91">
        <f t="shared" si="206"/>
        <v>0</v>
      </c>
      <c r="J211" s="273"/>
      <c r="K211" s="45"/>
      <c r="L211" s="95">
        <f t="shared" si="207"/>
        <v>0</v>
      </c>
      <c r="M211" s="239"/>
      <c r="N211" s="45"/>
      <c r="O211" s="91">
        <f t="shared" si="208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5"/>
        <v>0</v>
      </c>
      <c r="D212" s="273">
        <v>0</v>
      </c>
      <c r="E212" s="45"/>
      <c r="F212" s="95">
        <f t="shared" si="205"/>
        <v>0</v>
      </c>
      <c r="G212" s="239"/>
      <c r="H212" s="45"/>
      <c r="I212" s="91">
        <f t="shared" si="206"/>
        <v>0</v>
      </c>
      <c r="J212" s="273"/>
      <c r="K212" s="45"/>
      <c r="L212" s="95">
        <f t="shared" si="207"/>
        <v>0</v>
      </c>
      <c r="M212" s="239"/>
      <c r="N212" s="45"/>
      <c r="O212" s="91">
        <f t="shared" si="208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5"/>
        <v>0</v>
      </c>
      <c r="D213" s="273">
        <v>0</v>
      </c>
      <c r="E213" s="45"/>
      <c r="F213" s="95">
        <f t="shared" si="205"/>
        <v>0</v>
      </c>
      <c r="G213" s="239"/>
      <c r="H213" s="45"/>
      <c r="I213" s="91">
        <f t="shared" si="206"/>
        <v>0</v>
      </c>
      <c r="J213" s="273"/>
      <c r="K213" s="45"/>
      <c r="L213" s="95">
        <f t="shared" si="207"/>
        <v>0</v>
      </c>
      <c r="M213" s="239"/>
      <c r="N213" s="45"/>
      <c r="O213" s="91">
        <f t="shared" si="208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5"/>
        <v>0</v>
      </c>
      <c r="D214" s="273">
        <v>0</v>
      </c>
      <c r="E214" s="45"/>
      <c r="F214" s="95">
        <f t="shared" si="205"/>
        <v>0</v>
      </c>
      <c r="G214" s="239"/>
      <c r="H214" s="45"/>
      <c r="I214" s="91">
        <f t="shared" si="206"/>
        <v>0</v>
      </c>
      <c r="J214" s="273"/>
      <c r="K214" s="45"/>
      <c r="L214" s="95">
        <f t="shared" si="207"/>
        <v>0</v>
      </c>
      <c r="M214" s="239"/>
      <c r="N214" s="45"/>
      <c r="O214" s="91">
        <f t="shared" si="208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5"/>
        <v>0</v>
      </c>
      <c r="D215" s="134">
        <f>SUM(D216:D223)</f>
        <v>0</v>
      </c>
      <c r="E215" s="76">
        <f t="shared" ref="E215" si="209">SUM(E216:E223)</f>
        <v>0</v>
      </c>
      <c r="F215" s="95">
        <f>SUM(F216:F223)</f>
        <v>0</v>
      </c>
      <c r="G215" s="240">
        <f>SUM(G216:G223)</f>
        <v>0</v>
      </c>
      <c r="H215" s="76">
        <f t="shared" ref="H215:N215" si="210">SUM(H216:H223)</f>
        <v>0</v>
      </c>
      <c r="I215" s="91">
        <f t="shared" si="210"/>
        <v>0</v>
      </c>
      <c r="J215" s="134">
        <f t="shared" si="210"/>
        <v>0</v>
      </c>
      <c r="K215" s="76">
        <f t="shared" si="210"/>
        <v>0</v>
      </c>
      <c r="L215" s="95">
        <f t="shared" si="210"/>
        <v>0</v>
      </c>
      <c r="M215" s="240">
        <f t="shared" si="210"/>
        <v>0</v>
      </c>
      <c r="N215" s="76">
        <f t="shared" si="210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5"/>
        <v>0</v>
      </c>
      <c r="D216" s="273">
        <v>0</v>
      </c>
      <c r="E216" s="45"/>
      <c r="F216" s="95">
        <f t="shared" ref="F216:F225" si="211">D216+E216</f>
        <v>0</v>
      </c>
      <c r="G216" s="239"/>
      <c r="H216" s="45"/>
      <c r="I216" s="91">
        <f t="shared" ref="I216:I225" si="212">G216+H216</f>
        <v>0</v>
      </c>
      <c r="J216" s="273"/>
      <c r="K216" s="45"/>
      <c r="L216" s="95">
        <f t="shared" ref="L216:L225" si="213">J216+K216</f>
        <v>0</v>
      </c>
      <c r="M216" s="239"/>
      <c r="N216" s="45"/>
      <c r="O216" s="91">
        <f t="shared" ref="O216:O225" si="214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5"/>
        <v>0</v>
      </c>
      <c r="D217" s="273">
        <v>0</v>
      </c>
      <c r="E217" s="45"/>
      <c r="F217" s="95">
        <f t="shared" si="211"/>
        <v>0</v>
      </c>
      <c r="G217" s="239"/>
      <c r="H217" s="45"/>
      <c r="I217" s="91">
        <f t="shared" si="212"/>
        <v>0</v>
      </c>
      <c r="J217" s="273"/>
      <c r="K217" s="45"/>
      <c r="L217" s="95">
        <f t="shared" si="213"/>
        <v>0</v>
      </c>
      <c r="M217" s="239"/>
      <c r="N217" s="45"/>
      <c r="O217" s="91">
        <f t="shared" si="214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5"/>
        <v>0</v>
      </c>
      <c r="D218" s="273">
        <v>0</v>
      </c>
      <c r="E218" s="45"/>
      <c r="F218" s="95">
        <f t="shared" si="211"/>
        <v>0</v>
      </c>
      <c r="G218" s="239"/>
      <c r="H218" s="45"/>
      <c r="I218" s="91">
        <f t="shared" si="212"/>
        <v>0</v>
      </c>
      <c r="J218" s="273"/>
      <c r="K218" s="45"/>
      <c r="L218" s="95">
        <f t="shared" si="213"/>
        <v>0</v>
      </c>
      <c r="M218" s="239"/>
      <c r="N218" s="45"/>
      <c r="O218" s="91">
        <f t="shared" si="214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65"/>
        <v>0</v>
      </c>
      <c r="D219" s="273">
        <v>0</v>
      </c>
      <c r="E219" s="45"/>
      <c r="F219" s="95">
        <f t="shared" si="211"/>
        <v>0</v>
      </c>
      <c r="G219" s="239"/>
      <c r="H219" s="45"/>
      <c r="I219" s="91">
        <f t="shared" si="212"/>
        <v>0</v>
      </c>
      <c r="J219" s="273"/>
      <c r="K219" s="45"/>
      <c r="L219" s="95">
        <f t="shared" si="213"/>
        <v>0</v>
      </c>
      <c r="M219" s="239"/>
      <c r="N219" s="45"/>
      <c r="O219" s="91">
        <f t="shared" si="214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5"/>
        <v>0</v>
      </c>
      <c r="D220" s="273">
        <v>0</v>
      </c>
      <c r="E220" s="45"/>
      <c r="F220" s="95">
        <f t="shared" si="211"/>
        <v>0</v>
      </c>
      <c r="G220" s="239"/>
      <c r="H220" s="45"/>
      <c r="I220" s="91">
        <f t="shared" si="212"/>
        <v>0</v>
      </c>
      <c r="J220" s="273"/>
      <c r="K220" s="45"/>
      <c r="L220" s="95">
        <f t="shared" si="213"/>
        <v>0</v>
      </c>
      <c r="M220" s="239"/>
      <c r="N220" s="45"/>
      <c r="O220" s="91">
        <f t="shared" si="214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5"/>
        <v>0</v>
      </c>
      <c r="D221" s="273">
        <v>0</v>
      </c>
      <c r="E221" s="45"/>
      <c r="F221" s="95">
        <f t="shared" si="211"/>
        <v>0</v>
      </c>
      <c r="G221" s="239"/>
      <c r="H221" s="45"/>
      <c r="I221" s="91">
        <f t="shared" si="212"/>
        <v>0</v>
      </c>
      <c r="J221" s="273"/>
      <c r="K221" s="45"/>
      <c r="L221" s="95">
        <f t="shared" si="213"/>
        <v>0</v>
      </c>
      <c r="M221" s="239"/>
      <c r="N221" s="45"/>
      <c r="O221" s="91">
        <f t="shared" si="214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65"/>
        <v>0</v>
      </c>
      <c r="D222" s="273">
        <v>0</v>
      </c>
      <c r="E222" s="45"/>
      <c r="F222" s="95">
        <f t="shared" si="211"/>
        <v>0</v>
      </c>
      <c r="G222" s="239"/>
      <c r="H222" s="45"/>
      <c r="I222" s="91">
        <f t="shared" si="212"/>
        <v>0</v>
      </c>
      <c r="J222" s="273"/>
      <c r="K222" s="45"/>
      <c r="L222" s="95">
        <f t="shared" si="213"/>
        <v>0</v>
      </c>
      <c r="M222" s="239"/>
      <c r="N222" s="45"/>
      <c r="O222" s="91">
        <f t="shared" si="214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65"/>
        <v>0</v>
      </c>
      <c r="D223" s="273">
        <v>0</v>
      </c>
      <c r="E223" s="45"/>
      <c r="F223" s="95">
        <f t="shared" si="211"/>
        <v>0</v>
      </c>
      <c r="G223" s="239"/>
      <c r="H223" s="45"/>
      <c r="I223" s="91">
        <f t="shared" si="212"/>
        <v>0</v>
      </c>
      <c r="J223" s="273"/>
      <c r="K223" s="45"/>
      <c r="L223" s="95">
        <f t="shared" si="213"/>
        <v>0</v>
      </c>
      <c r="M223" s="239"/>
      <c r="N223" s="45"/>
      <c r="O223" s="91">
        <f t="shared" si="214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5"/>
        <v>199562</v>
      </c>
      <c r="D224" s="273">
        <v>199562</v>
      </c>
      <c r="E224" s="45"/>
      <c r="F224" s="95">
        <f t="shared" si="211"/>
        <v>199562</v>
      </c>
      <c r="G224" s="239"/>
      <c r="H224" s="45"/>
      <c r="I224" s="91">
        <f t="shared" si="212"/>
        <v>0</v>
      </c>
      <c r="J224" s="273"/>
      <c r="K224" s="45"/>
      <c r="L224" s="95">
        <f t="shared" si="213"/>
        <v>0</v>
      </c>
      <c r="M224" s="239"/>
      <c r="N224" s="45"/>
      <c r="O224" s="91">
        <f t="shared" si="214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5"/>
        <v>3049822</v>
      </c>
      <c r="D225" s="273">
        <v>2151370</v>
      </c>
      <c r="E225" s="45">
        <f>1452</f>
        <v>1452</v>
      </c>
      <c r="F225" s="95">
        <f t="shared" si="211"/>
        <v>2152822</v>
      </c>
      <c r="G225" s="239">
        <v>897000</v>
      </c>
      <c r="H225" s="45"/>
      <c r="I225" s="91">
        <f t="shared" si="212"/>
        <v>897000</v>
      </c>
      <c r="J225" s="273"/>
      <c r="K225" s="45"/>
      <c r="L225" s="95">
        <f t="shared" si="213"/>
        <v>0</v>
      </c>
      <c r="M225" s="239"/>
      <c r="N225" s="45"/>
      <c r="O225" s="91">
        <f t="shared" si="214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5"/>
        <v>0</v>
      </c>
      <c r="D226" s="134">
        <f>SUM(D227)</f>
        <v>0</v>
      </c>
      <c r="E226" s="76">
        <f t="shared" ref="E226" si="215">SUM(E227)</f>
        <v>0</v>
      </c>
      <c r="F226" s="95">
        <f>SUM(F227)</f>
        <v>0</v>
      </c>
      <c r="G226" s="240">
        <f>SUM(G227)</f>
        <v>0</v>
      </c>
      <c r="H226" s="76">
        <f t="shared" ref="H226:N226" si="216">SUM(H227)</f>
        <v>0</v>
      </c>
      <c r="I226" s="91">
        <f t="shared" si="216"/>
        <v>0</v>
      </c>
      <c r="J226" s="134">
        <f t="shared" si="216"/>
        <v>0</v>
      </c>
      <c r="K226" s="76">
        <f t="shared" si="216"/>
        <v>0</v>
      </c>
      <c r="L226" s="95">
        <f t="shared" si="216"/>
        <v>0</v>
      </c>
      <c r="M226" s="240">
        <f t="shared" si="216"/>
        <v>0</v>
      </c>
      <c r="N226" s="76">
        <f t="shared" si="216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65"/>
        <v>0</v>
      </c>
      <c r="D227" s="273">
        <v>0</v>
      </c>
      <c r="E227" s="45"/>
      <c r="F227" s="95">
        <f t="shared" ref="F227:F228" si="217">D227+E227</f>
        <v>0</v>
      </c>
      <c r="G227" s="239"/>
      <c r="H227" s="45"/>
      <c r="I227" s="91">
        <f t="shared" ref="I227:I228" si="218">G227+H227</f>
        <v>0</v>
      </c>
      <c r="J227" s="273"/>
      <c r="K227" s="45"/>
      <c r="L227" s="95">
        <f t="shared" ref="L227:L228" si="219">J227+K227</f>
        <v>0</v>
      </c>
      <c r="M227" s="239"/>
      <c r="N227" s="45"/>
      <c r="O227" s="91">
        <f t="shared" ref="O227:O228" si="220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5"/>
        <v>0</v>
      </c>
      <c r="D228" s="270">
        <v>0</v>
      </c>
      <c r="E228" s="77"/>
      <c r="F228" s="183">
        <f t="shared" si="217"/>
        <v>0</v>
      </c>
      <c r="G228" s="241"/>
      <c r="H228" s="77"/>
      <c r="I228" s="156">
        <f t="shared" si="218"/>
        <v>0</v>
      </c>
      <c r="J228" s="270"/>
      <c r="K228" s="77"/>
      <c r="L228" s="183">
        <f t="shared" si="219"/>
        <v>0</v>
      </c>
      <c r="M228" s="241"/>
      <c r="N228" s="77"/>
      <c r="O228" s="156">
        <f t="shared" si="220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5"/>
        <v>0</v>
      </c>
      <c r="D229" s="139">
        <f>D230+D250+D258</f>
        <v>0</v>
      </c>
      <c r="E229" s="71">
        <f t="shared" ref="E229" si="221">E230+E250+E258</f>
        <v>0</v>
      </c>
      <c r="F229" s="181">
        <f>F230+F250+F258</f>
        <v>0</v>
      </c>
      <c r="G229" s="236">
        <f>G230+G250+G258</f>
        <v>0</v>
      </c>
      <c r="H229" s="71">
        <f t="shared" ref="H229:N229" si="222">H230+H250+H258</f>
        <v>0</v>
      </c>
      <c r="I229" s="127">
        <f t="shared" si="222"/>
        <v>0</v>
      </c>
      <c r="J229" s="139">
        <f t="shared" si="222"/>
        <v>0</v>
      </c>
      <c r="K229" s="71">
        <f t="shared" si="222"/>
        <v>0</v>
      </c>
      <c r="L229" s="181">
        <f t="shared" si="222"/>
        <v>0</v>
      </c>
      <c r="M229" s="236">
        <f t="shared" si="222"/>
        <v>0</v>
      </c>
      <c r="N229" s="71">
        <f t="shared" si="222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5"/>
        <v>0</v>
      </c>
      <c r="D230" s="140">
        <f>SUM(D231,D232,D234,D237,D243,D244,D245)</f>
        <v>0</v>
      </c>
      <c r="E230" s="85">
        <f t="shared" ref="E230" si="223">SUM(E231,E232,E234,E237,E243,E244,E245)</f>
        <v>0</v>
      </c>
      <c r="F230" s="182">
        <f>SUM(F231,F232,F234,F237,F243,F244,F245)</f>
        <v>0</v>
      </c>
      <c r="G230" s="245">
        <f>SUM(G231,G232,G234,G237,G243,G244,G245)</f>
        <v>0</v>
      </c>
      <c r="H230" s="85">
        <f t="shared" ref="H230:N230" si="224">SUM(H231,H232,H234,H237,H243,H244,H245)</f>
        <v>0</v>
      </c>
      <c r="I230" s="126">
        <f t="shared" si="224"/>
        <v>0</v>
      </c>
      <c r="J230" s="140">
        <f t="shared" si="224"/>
        <v>0</v>
      </c>
      <c r="K230" s="85">
        <f t="shared" si="224"/>
        <v>0</v>
      </c>
      <c r="L230" s="182">
        <f t="shared" si="224"/>
        <v>0</v>
      </c>
      <c r="M230" s="24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65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5"/>
        <v>0</v>
      </c>
      <c r="D232" s="134">
        <f>SUM(D233)</f>
        <v>0</v>
      </c>
      <c r="E232" s="76">
        <f t="shared" ref="E232:O232" si="225">SUM(E233)</f>
        <v>0</v>
      </c>
      <c r="F232" s="95">
        <f t="shared" si="225"/>
        <v>0</v>
      </c>
      <c r="G232" s="240">
        <f>SUM(G233)</f>
        <v>0</v>
      </c>
      <c r="H232" s="76">
        <f t="shared" si="225"/>
        <v>0</v>
      </c>
      <c r="I232" s="91">
        <f t="shared" si="225"/>
        <v>0</v>
      </c>
      <c r="J232" s="134">
        <f t="shared" si="225"/>
        <v>0</v>
      </c>
      <c r="K232" s="76">
        <f t="shared" si="225"/>
        <v>0</v>
      </c>
      <c r="L232" s="95">
        <f t="shared" si="225"/>
        <v>0</v>
      </c>
      <c r="M232" s="240">
        <f t="shared" si="225"/>
        <v>0</v>
      </c>
      <c r="N232" s="76">
        <f t="shared" si="225"/>
        <v>0</v>
      </c>
      <c r="O232" s="91">
        <f t="shared" si="225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65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5"/>
        <v>0</v>
      </c>
      <c r="D234" s="134">
        <f>SUM(D235:D236)</f>
        <v>0</v>
      </c>
      <c r="E234" s="76">
        <f t="shared" ref="E234" si="226">SUM(E235:E236)</f>
        <v>0</v>
      </c>
      <c r="F234" s="95">
        <f>SUM(F235:F236)</f>
        <v>0</v>
      </c>
      <c r="G234" s="240">
        <f>SUM(G235:G236)</f>
        <v>0</v>
      </c>
      <c r="H234" s="76">
        <f t="shared" ref="H234:N234" si="227">SUM(H235:H236)</f>
        <v>0</v>
      </c>
      <c r="I234" s="91">
        <f t="shared" si="227"/>
        <v>0</v>
      </c>
      <c r="J234" s="134">
        <f t="shared" si="227"/>
        <v>0</v>
      </c>
      <c r="K234" s="76">
        <f t="shared" si="227"/>
        <v>0</v>
      </c>
      <c r="L234" s="95">
        <f t="shared" si="227"/>
        <v>0</v>
      </c>
      <c r="M234" s="240">
        <f t="shared" si="227"/>
        <v>0</v>
      </c>
      <c r="N234" s="76">
        <f t="shared" si="227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5"/>
        <v>0</v>
      </c>
      <c r="D235" s="273">
        <v>0</v>
      </c>
      <c r="E235" s="45"/>
      <c r="F235" s="95">
        <f t="shared" ref="F235:F236" si="228">D235+E235</f>
        <v>0</v>
      </c>
      <c r="G235" s="239"/>
      <c r="H235" s="45"/>
      <c r="I235" s="91">
        <f t="shared" ref="I235:I236" si="229">G235+H235</f>
        <v>0</v>
      </c>
      <c r="J235" s="273"/>
      <c r="K235" s="45"/>
      <c r="L235" s="95">
        <f t="shared" ref="L235:L236" si="230">J235+K235</f>
        <v>0</v>
      </c>
      <c r="M235" s="239"/>
      <c r="N235" s="45"/>
      <c r="O235" s="91">
        <f t="shared" ref="O235:O236" si="231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5"/>
        <v>0</v>
      </c>
      <c r="D236" s="273">
        <v>0</v>
      </c>
      <c r="E236" s="45"/>
      <c r="F236" s="95">
        <f t="shared" si="228"/>
        <v>0</v>
      </c>
      <c r="G236" s="239"/>
      <c r="H236" s="45"/>
      <c r="I236" s="91">
        <f t="shared" si="229"/>
        <v>0</v>
      </c>
      <c r="J236" s="273"/>
      <c r="K236" s="45"/>
      <c r="L236" s="95">
        <f t="shared" si="230"/>
        <v>0</v>
      </c>
      <c r="M236" s="239"/>
      <c r="N236" s="45"/>
      <c r="O236" s="91">
        <f t="shared" si="231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5"/>
        <v>0</v>
      </c>
      <c r="D237" s="134">
        <f>SUM(D238:D242)</f>
        <v>0</v>
      </c>
      <c r="E237" s="76">
        <f t="shared" ref="E237" si="232">SUM(E238:E242)</f>
        <v>0</v>
      </c>
      <c r="F237" s="95">
        <f>SUM(F238:F242)</f>
        <v>0</v>
      </c>
      <c r="G237" s="240">
        <f>SUM(G238:G242)</f>
        <v>0</v>
      </c>
      <c r="H237" s="76">
        <f t="shared" ref="H237:N237" si="233">SUM(H238:H242)</f>
        <v>0</v>
      </c>
      <c r="I237" s="91">
        <f t="shared" si="233"/>
        <v>0</v>
      </c>
      <c r="J237" s="134">
        <f t="shared" si="233"/>
        <v>0</v>
      </c>
      <c r="K237" s="76">
        <f t="shared" si="233"/>
        <v>0</v>
      </c>
      <c r="L237" s="95">
        <f t="shared" si="233"/>
        <v>0</v>
      </c>
      <c r="M237" s="240">
        <f t="shared" si="233"/>
        <v>0</v>
      </c>
      <c r="N237" s="76">
        <f t="shared" si="233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5"/>
        <v>0</v>
      </c>
      <c r="D238" s="273">
        <v>0</v>
      </c>
      <c r="E238" s="45"/>
      <c r="F238" s="95">
        <f t="shared" ref="F238:F244" si="234">D238+E238</f>
        <v>0</v>
      </c>
      <c r="G238" s="239"/>
      <c r="H238" s="45"/>
      <c r="I238" s="91">
        <f t="shared" ref="I238:I244" si="235">G238+H238</f>
        <v>0</v>
      </c>
      <c r="J238" s="273"/>
      <c r="K238" s="45"/>
      <c r="L238" s="95">
        <f t="shared" ref="L238:L244" si="236">J238+K238</f>
        <v>0</v>
      </c>
      <c r="M238" s="239"/>
      <c r="N238" s="45"/>
      <c r="O238" s="91">
        <f t="shared" ref="O238:O244" si="237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5"/>
        <v>0</v>
      </c>
      <c r="D239" s="273">
        <v>0</v>
      </c>
      <c r="E239" s="45"/>
      <c r="F239" s="95">
        <f t="shared" si="234"/>
        <v>0</v>
      </c>
      <c r="G239" s="239"/>
      <c r="H239" s="45"/>
      <c r="I239" s="91">
        <f t="shared" si="235"/>
        <v>0</v>
      </c>
      <c r="J239" s="273"/>
      <c r="K239" s="45"/>
      <c r="L239" s="95">
        <f t="shared" si="236"/>
        <v>0</v>
      </c>
      <c r="M239" s="239"/>
      <c r="N239" s="45"/>
      <c r="O239" s="91">
        <f t="shared" si="237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5"/>
        <v>0</v>
      </c>
      <c r="D240" s="273">
        <v>0</v>
      </c>
      <c r="E240" s="45"/>
      <c r="F240" s="95">
        <f t="shared" si="234"/>
        <v>0</v>
      </c>
      <c r="G240" s="239"/>
      <c r="H240" s="45"/>
      <c r="I240" s="91">
        <f t="shared" si="235"/>
        <v>0</v>
      </c>
      <c r="J240" s="273"/>
      <c r="K240" s="45"/>
      <c r="L240" s="95">
        <f t="shared" si="236"/>
        <v>0</v>
      </c>
      <c r="M240" s="239"/>
      <c r="N240" s="45"/>
      <c r="O240" s="91">
        <f t="shared" si="237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8">SUM(F241,I241,L241,O241)</f>
        <v>0</v>
      </c>
      <c r="D241" s="273">
        <v>0</v>
      </c>
      <c r="E241" s="45"/>
      <c r="F241" s="95">
        <f t="shared" si="234"/>
        <v>0</v>
      </c>
      <c r="G241" s="239"/>
      <c r="H241" s="45"/>
      <c r="I241" s="91">
        <f t="shared" si="235"/>
        <v>0</v>
      </c>
      <c r="J241" s="273"/>
      <c r="K241" s="45"/>
      <c r="L241" s="95">
        <f t="shared" si="236"/>
        <v>0</v>
      </c>
      <c r="M241" s="239"/>
      <c r="N241" s="45"/>
      <c r="O241" s="91">
        <f t="shared" si="237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8"/>
        <v>0</v>
      </c>
      <c r="D242" s="273">
        <v>0</v>
      </c>
      <c r="E242" s="45"/>
      <c r="F242" s="95">
        <f t="shared" si="234"/>
        <v>0</v>
      </c>
      <c r="G242" s="239"/>
      <c r="H242" s="45"/>
      <c r="I242" s="91">
        <f t="shared" si="235"/>
        <v>0</v>
      </c>
      <c r="J242" s="273"/>
      <c r="K242" s="45"/>
      <c r="L242" s="95">
        <f t="shared" si="236"/>
        <v>0</v>
      </c>
      <c r="M242" s="239"/>
      <c r="N242" s="45"/>
      <c r="O242" s="91">
        <f t="shared" si="237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8"/>
        <v>0</v>
      </c>
      <c r="D243" s="273">
        <v>0</v>
      </c>
      <c r="E243" s="45"/>
      <c r="F243" s="95">
        <f t="shared" si="234"/>
        <v>0</v>
      </c>
      <c r="G243" s="239"/>
      <c r="H243" s="45"/>
      <c r="I243" s="91">
        <f t="shared" si="235"/>
        <v>0</v>
      </c>
      <c r="J243" s="273"/>
      <c r="K243" s="45"/>
      <c r="L243" s="95">
        <f t="shared" si="236"/>
        <v>0</v>
      </c>
      <c r="M243" s="239"/>
      <c r="N243" s="45"/>
      <c r="O243" s="91">
        <f t="shared" si="237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8"/>
        <v>0</v>
      </c>
      <c r="D244" s="273">
        <v>0</v>
      </c>
      <c r="E244" s="45"/>
      <c r="F244" s="95">
        <f t="shared" si="234"/>
        <v>0</v>
      </c>
      <c r="G244" s="239"/>
      <c r="H244" s="45"/>
      <c r="I244" s="91">
        <f t="shared" si="235"/>
        <v>0</v>
      </c>
      <c r="J244" s="273"/>
      <c r="K244" s="45"/>
      <c r="L244" s="95">
        <f t="shared" si="236"/>
        <v>0</v>
      </c>
      <c r="M244" s="239"/>
      <c r="N244" s="45"/>
      <c r="O244" s="91">
        <f t="shared" si="237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38"/>
        <v>0</v>
      </c>
      <c r="D245" s="133">
        <f>SUM(D246:D249)</f>
        <v>0</v>
      </c>
      <c r="E245" s="79">
        <f t="shared" ref="E245" si="239">SUM(E246:E249)</f>
        <v>0</v>
      </c>
      <c r="F245" s="185">
        <f>SUM(F246:F249)</f>
        <v>0</v>
      </c>
      <c r="G245" s="242">
        <f>SUM(G246:G249)</f>
        <v>0</v>
      </c>
      <c r="H245" s="79">
        <f t="shared" ref="H245:O245" si="240">SUM(H246:H249)</f>
        <v>0</v>
      </c>
      <c r="I245" s="90">
        <f t="shared" si="240"/>
        <v>0</v>
      </c>
      <c r="J245" s="133">
        <f t="shared" si="240"/>
        <v>0</v>
      </c>
      <c r="K245" s="79">
        <f t="shared" si="240"/>
        <v>0</v>
      </c>
      <c r="L245" s="185">
        <f t="shared" si="240"/>
        <v>0</v>
      </c>
      <c r="M245" s="242">
        <f t="shared" si="240"/>
        <v>0</v>
      </c>
      <c r="N245" s="79">
        <f t="shared" si="240"/>
        <v>0</v>
      </c>
      <c r="O245" s="90">
        <f t="shared" si="240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8"/>
        <v>0</v>
      </c>
      <c r="D246" s="273">
        <v>0</v>
      </c>
      <c r="E246" s="45"/>
      <c r="F246" s="95">
        <f t="shared" ref="F246:F249" si="241">D246+E246</f>
        <v>0</v>
      </c>
      <c r="G246" s="239"/>
      <c r="H246" s="45"/>
      <c r="I246" s="91">
        <f t="shared" ref="I246:I249" si="242">G246+H246</f>
        <v>0</v>
      </c>
      <c r="J246" s="273"/>
      <c r="K246" s="45"/>
      <c r="L246" s="95">
        <f t="shared" ref="L246:L249" si="243">J246+K246</f>
        <v>0</v>
      </c>
      <c r="M246" s="239"/>
      <c r="N246" s="45"/>
      <c r="O246" s="91">
        <f t="shared" ref="O246:O249" si="244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8"/>
        <v>0</v>
      </c>
      <c r="D247" s="273">
        <v>0</v>
      </c>
      <c r="E247" s="45"/>
      <c r="F247" s="95">
        <f t="shared" si="241"/>
        <v>0</v>
      </c>
      <c r="G247" s="239"/>
      <c r="H247" s="45"/>
      <c r="I247" s="91">
        <f t="shared" si="242"/>
        <v>0</v>
      </c>
      <c r="J247" s="273"/>
      <c r="K247" s="45"/>
      <c r="L247" s="95">
        <f t="shared" si="243"/>
        <v>0</v>
      </c>
      <c r="M247" s="239"/>
      <c r="N247" s="45"/>
      <c r="O247" s="91">
        <f t="shared" si="244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8"/>
        <v>0</v>
      </c>
      <c r="D248" s="273">
        <v>0</v>
      </c>
      <c r="E248" s="45"/>
      <c r="F248" s="95">
        <f t="shared" si="241"/>
        <v>0</v>
      </c>
      <c r="G248" s="239"/>
      <c r="H248" s="45"/>
      <c r="I248" s="91">
        <f t="shared" si="242"/>
        <v>0</v>
      </c>
      <c r="J248" s="273"/>
      <c r="K248" s="45"/>
      <c r="L248" s="95">
        <f t="shared" si="243"/>
        <v>0</v>
      </c>
      <c r="M248" s="239"/>
      <c r="N248" s="45"/>
      <c r="O248" s="91">
        <f t="shared" si="244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8"/>
        <v>0</v>
      </c>
      <c r="D249" s="273">
        <v>0</v>
      </c>
      <c r="E249" s="45"/>
      <c r="F249" s="95">
        <f t="shared" si="241"/>
        <v>0</v>
      </c>
      <c r="G249" s="239"/>
      <c r="H249" s="45"/>
      <c r="I249" s="91">
        <f t="shared" si="242"/>
        <v>0</v>
      </c>
      <c r="J249" s="273"/>
      <c r="K249" s="45"/>
      <c r="L249" s="95">
        <f t="shared" si="243"/>
        <v>0</v>
      </c>
      <c r="M249" s="239"/>
      <c r="N249" s="45"/>
      <c r="O249" s="91">
        <f t="shared" si="244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8"/>
        <v>0</v>
      </c>
      <c r="D250" s="132">
        <f>SUM(D251,D256,D257)</f>
        <v>0</v>
      </c>
      <c r="E250" s="38">
        <f t="shared" ref="E250" si="245">SUM(E251,E256,E257)</f>
        <v>0</v>
      </c>
      <c r="F250" s="184">
        <f>SUM(F251,F256,F257)</f>
        <v>0</v>
      </c>
      <c r="G250" s="237">
        <f>SUM(G251,G256,G257)</f>
        <v>0</v>
      </c>
      <c r="H250" s="38">
        <f t="shared" ref="H250:O250" si="246">SUM(H251,H256,H257)</f>
        <v>0</v>
      </c>
      <c r="I250" s="125">
        <f t="shared" si="246"/>
        <v>0</v>
      </c>
      <c r="J250" s="132">
        <f t="shared" si="246"/>
        <v>0</v>
      </c>
      <c r="K250" s="38">
        <f t="shared" si="246"/>
        <v>0</v>
      </c>
      <c r="L250" s="184">
        <f t="shared" si="246"/>
        <v>0</v>
      </c>
      <c r="M250" s="237">
        <f t="shared" si="246"/>
        <v>0</v>
      </c>
      <c r="N250" s="38">
        <f t="shared" si="246"/>
        <v>0</v>
      </c>
      <c r="O250" s="125">
        <f t="shared" si="246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38"/>
        <v>0</v>
      </c>
      <c r="D251" s="133">
        <f>SUM(D252:D255)</f>
        <v>0</v>
      </c>
      <c r="E251" s="79">
        <f t="shared" ref="E251" si="247">SUM(E252:E255)</f>
        <v>0</v>
      </c>
      <c r="F251" s="185">
        <f>SUM(F252:F255)</f>
        <v>0</v>
      </c>
      <c r="G251" s="242">
        <f>SUM(G252:G255)</f>
        <v>0</v>
      </c>
      <c r="H251" s="79">
        <f t="shared" ref="H251:O251" si="248">SUM(H252:H255)</f>
        <v>0</v>
      </c>
      <c r="I251" s="90">
        <f t="shared" si="248"/>
        <v>0</v>
      </c>
      <c r="J251" s="133">
        <f t="shared" si="248"/>
        <v>0</v>
      </c>
      <c r="K251" s="79">
        <f t="shared" si="248"/>
        <v>0</v>
      </c>
      <c r="L251" s="185">
        <f t="shared" si="248"/>
        <v>0</v>
      </c>
      <c r="M251" s="242">
        <f t="shared" si="248"/>
        <v>0</v>
      </c>
      <c r="N251" s="79">
        <f t="shared" si="248"/>
        <v>0</v>
      </c>
      <c r="O251" s="90">
        <f t="shared" si="248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8"/>
        <v>0</v>
      </c>
      <c r="D252" s="273">
        <v>0</v>
      </c>
      <c r="E252" s="45"/>
      <c r="F252" s="95">
        <f t="shared" ref="F252:F257" si="249">D252+E252</f>
        <v>0</v>
      </c>
      <c r="G252" s="239"/>
      <c r="H252" s="45"/>
      <c r="I252" s="91">
        <f t="shared" ref="I252:I257" si="250">G252+H252</f>
        <v>0</v>
      </c>
      <c r="J252" s="273"/>
      <c r="K252" s="45"/>
      <c r="L252" s="95">
        <f t="shared" ref="L252:L257" si="251">J252+K252</f>
        <v>0</v>
      </c>
      <c r="M252" s="239"/>
      <c r="N252" s="45"/>
      <c r="O252" s="91">
        <f t="shared" ref="O252:O257" si="252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8"/>
        <v>0</v>
      </c>
      <c r="D253" s="273">
        <v>0</v>
      </c>
      <c r="E253" s="45"/>
      <c r="F253" s="95">
        <f t="shared" si="249"/>
        <v>0</v>
      </c>
      <c r="G253" s="239"/>
      <c r="H253" s="45"/>
      <c r="I253" s="91">
        <f t="shared" si="250"/>
        <v>0</v>
      </c>
      <c r="J253" s="273"/>
      <c r="K253" s="45"/>
      <c r="L253" s="95">
        <f t="shared" si="251"/>
        <v>0</v>
      </c>
      <c r="M253" s="239"/>
      <c r="N253" s="45"/>
      <c r="O253" s="91">
        <f t="shared" si="252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8"/>
        <v>0</v>
      </c>
      <c r="D254" s="273">
        <v>0</v>
      </c>
      <c r="E254" s="45"/>
      <c r="F254" s="95">
        <f t="shared" si="249"/>
        <v>0</v>
      </c>
      <c r="G254" s="239"/>
      <c r="H254" s="45"/>
      <c r="I254" s="91">
        <f t="shared" si="250"/>
        <v>0</v>
      </c>
      <c r="J254" s="273"/>
      <c r="K254" s="45"/>
      <c r="L254" s="95">
        <f t="shared" si="251"/>
        <v>0</v>
      </c>
      <c r="M254" s="239"/>
      <c r="N254" s="45"/>
      <c r="O254" s="91">
        <f t="shared" si="252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8"/>
        <v>0</v>
      </c>
      <c r="D255" s="272">
        <v>0</v>
      </c>
      <c r="E255" s="42"/>
      <c r="F255" s="185">
        <f t="shared" si="249"/>
        <v>0</v>
      </c>
      <c r="G255" s="229"/>
      <c r="H255" s="42"/>
      <c r="I255" s="90">
        <f t="shared" si="250"/>
        <v>0</v>
      </c>
      <c r="J255" s="272"/>
      <c r="K255" s="42"/>
      <c r="L255" s="185">
        <f t="shared" si="251"/>
        <v>0</v>
      </c>
      <c r="M255" s="229"/>
      <c r="N255" s="42"/>
      <c r="O255" s="90">
        <f t="shared" si="252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38"/>
        <v>0</v>
      </c>
      <c r="D256" s="274">
        <v>0</v>
      </c>
      <c r="E256" s="84"/>
      <c r="F256" s="343">
        <f t="shared" si="249"/>
        <v>0</v>
      </c>
      <c r="G256" s="244"/>
      <c r="H256" s="84"/>
      <c r="I256" s="158">
        <f t="shared" si="250"/>
        <v>0</v>
      </c>
      <c r="J256" s="274"/>
      <c r="K256" s="84"/>
      <c r="L256" s="343">
        <f t="shared" si="251"/>
        <v>0</v>
      </c>
      <c r="M256" s="244"/>
      <c r="N256" s="84"/>
      <c r="O256" s="158">
        <f t="shared" si="252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8"/>
        <v>0</v>
      </c>
      <c r="D257" s="273">
        <v>0</v>
      </c>
      <c r="E257" s="45"/>
      <c r="F257" s="95">
        <f t="shared" si="249"/>
        <v>0</v>
      </c>
      <c r="G257" s="239"/>
      <c r="H257" s="45"/>
      <c r="I257" s="91">
        <f t="shared" si="250"/>
        <v>0</v>
      </c>
      <c r="J257" s="273"/>
      <c r="K257" s="45"/>
      <c r="L257" s="95">
        <f t="shared" si="251"/>
        <v>0</v>
      </c>
      <c r="M257" s="239"/>
      <c r="N257" s="45"/>
      <c r="O257" s="91">
        <f t="shared" si="252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38"/>
        <v>0</v>
      </c>
      <c r="D258" s="132">
        <f>SUM(D259,D263)</f>
        <v>0</v>
      </c>
      <c r="E258" s="38">
        <f t="shared" ref="E258" si="253">SUM(E259,E263)</f>
        <v>0</v>
      </c>
      <c r="F258" s="184">
        <f>SUM(F259,F263)</f>
        <v>0</v>
      </c>
      <c r="G258" s="237">
        <f>SUM(G259,G263)</f>
        <v>0</v>
      </c>
      <c r="H258" s="38">
        <f t="shared" ref="H258:O258" si="254">SUM(H259,H263)</f>
        <v>0</v>
      </c>
      <c r="I258" s="125">
        <f t="shared" si="254"/>
        <v>0</v>
      </c>
      <c r="J258" s="132">
        <f t="shared" si="254"/>
        <v>0</v>
      </c>
      <c r="K258" s="38">
        <f t="shared" si="254"/>
        <v>0</v>
      </c>
      <c r="L258" s="184">
        <f t="shared" si="254"/>
        <v>0</v>
      </c>
      <c r="M258" s="237">
        <f t="shared" si="254"/>
        <v>0</v>
      </c>
      <c r="N258" s="38">
        <f t="shared" si="254"/>
        <v>0</v>
      </c>
      <c r="O258" s="125">
        <f t="shared" si="254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8"/>
        <v>0</v>
      </c>
      <c r="D259" s="133">
        <f>SUM(D260:D262)</f>
        <v>0</v>
      </c>
      <c r="E259" s="79">
        <f t="shared" ref="E259" si="255">SUM(E260:E262)</f>
        <v>0</v>
      </c>
      <c r="F259" s="185">
        <f>SUM(F260:F262)</f>
        <v>0</v>
      </c>
      <c r="G259" s="242">
        <f>SUM(G260:G262)</f>
        <v>0</v>
      </c>
      <c r="H259" s="79">
        <f t="shared" ref="H259:O259" si="256">SUM(H260:H262)</f>
        <v>0</v>
      </c>
      <c r="I259" s="90">
        <f t="shared" si="256"/>
        <v>0</v>
      </c>
      <c r="J259" s="133">
        <f t="shared" si="256"/>
        <v>0</v>
      </c>
      <c r="K259" s="79">
        <f t="shared" si="256"/>
        <v>0</v>
      </c>
      <c r="L259" s="185">
        <f t="shared" si="256"/>
        <v>0</v>
      </c>
      <c r="M259" s="242">
        <f t="shared" si="256"/>
        <v>0</v>
      </c>
      <c r="N259" s="79">
        <f t="shared" si="256"/>
        <v>0</v>
      </c>
      <c r="O259" s="157">
        <f t="shared" si="256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8"/>
        <v>0</v>
      </c>
      <c r="D260" s="273">
        <v>0</v>
      </c>
      <c r="E260" s="45"/>
      <c r="F260" s="95">
        <f t="shared" ref="F260:F262" si="257">D260+E260</f>
        <v>0</v>
      </c>
      <c r="G260" s="239"/>
      <c r="H260" s="45"/>
      <c r="I260" s="91">
        <f t="shared" ref="I260:I262" si="258">G260+H260</f>
        <v>0</v>
      </c>
      <c r="J260" s="273"/>
      <c r="K260" s="45"/>
      <c r="L260" s="95">
        <f t="shared" ref="L260:L262" si="259">J260+K260</f>
        <v>0</v>
      </c>
      <c r="M260" s="239"/>
      <c r="N260" s="45"/>
      <c r="O260" s="91">
        <f t="shared" ref="O260:O262" si="260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8"/>
        <v>0</v>
      </c>
      <c r="D261" s="273">
        <v>0</v>
      </c>
      <c r="E261" s="45"/>
      <c r="F261" s="95">
        <f t="shared" si="257"/>
        <v>0</v>
      </c>
      <c r="G261" s="239"/>
      <c r="H261" s="45"/>
      <c r="I261" s="91">
        <f t="shared" si="258"/>
        <v>0</v>
      </c>
      <c r="J261" s="273"/>
      <c r="K261" s="45"/>
      <c r="L261" s="95">
        <f t="shared" si="259"/>
        <v>0</v>
      </c>
      <c r="M261" s="239"/>
      <c r="N261" s="45"/>
      <c r="O261" s="91">
        <f t="shared" si="260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8"/>
        <v>0</v>
      </c>
      <c r="D262" s="273">
        <v>0</v>
      </c>
      <c r="E262" s="45"/>
      <c r="F262" s="95">
        <f t="shared" si="257"/>
        <v>0</v>
      </c>
      <c r="G262" s="239"/>
      <c r="H262" s="45"/>
      <c r="I262" s="91">
        <f t="shared" si="258"/>
        <v>0</v>
      </c>
      <c r="J262" s="273"/>
      <c r="K262" s="45"/>
      <c r="L262" s="95">
        <f t="shared" si="259"/>
        <v>0</v>
      </c>
      <c r="M262" s="239"/>
      <c r="N262" s="45"/>
      <c r="O262" s="91">
        <f t="shared" si="260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8"/>
        <v>0</v>
      </c>
      <c r="D263" s="134">
        <f>SUM(D264:D267)</f>
        <v>0</v>
      </c>
      <c r="E263" s="76">
        <f t="shared" ref="E263" si="261">SUM(E264:E267)</f>
        <v>0</v>
      </c>
      <c r="F263" s="95">
        <f>SUM(F264:F267)</f>
        <v>0</v>
      </c>
      <c r="G263" s="240">
        <f>SUM(G264:G267)</f>
        <v>0</v>
      </c>
      <c r="H263" s="76">
        <f t="shared" ref="H263:N263" si="262">SUM(H264:H267)</f>
        <v>0</v>
      </c>
      <c r="I263" s="91">
        <f t="shared" si="262"/>
        <v>0</v>
      </c>
      <c r="J263" s="134">
        <f t="shared" si="262"/>
        <v>0</v>
      </c>
      <c r="K263" s="76">
        <f t="shared" si="262"/>
        <v>0</v>
      </c>
      <c r="L263" s="95">
        <f t="shared" si="262"/>
        <v>0</v>
      </c>
      <c r="M263" s="240">
        <f t="shared" si="262"/>
        <v>0</v>
      </c>
      <c r="N263" s="76">
        <f t="shared" si="262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8"/>
        <v>0</v>
      </c>
      <c r="D264" s="273">
        <v>0</v>
      </c>
      <c r="E264" s="45"/>
      <c r="F264" s="95">
        <f t="shared" ref="F264:F267" si="263">D264+E264</f>
        <v>0</v>
      </c>
      <c r="G264" s="239"/>
      <c r="H264" s="45"/>
      <c r="I264" s="91">
        <f t="shared" ref="I264:I267" si="264">G264+H264</f>
        <v>0</v>
      </c>
      <c r="J264" s="273"/>
      <c r="K264" s="45"/>
      <c r="L264" s="95">
        <f t="shared" ref="L264:L267" si="265">J264+K264</f>
        <v>0</v>
      </c>
      <c r="M264" s="239"/>
      <c r="N264" s="45"/>
      <c r="O264" s="91">
        <f t="shared" ref="O264:O267" si="266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8"/>
        <v>0</v>
      </c>
      <c r="D265" s="273">
        <v>0</v>
      </c>
      <c r="E265" s="45"/>
      <c r="F265" s="95">
        <f t="shared" si="263"/>
        <v>0</v>
      </c>
      <c r="G265" s="239"/>
      <c r="H265" s="45"/>
      <c r="I265" s="91">
        <f t="shared" si="264"/>
        <v>0</v>
      </c>
      <c r="J265" s="273"/>
      <c r="K265" s="45"/>
      <c r="L265" s="95">
        <f t="shared" si="265"/>
        <v>0</v>
      </c>
      <c r="M265" s="239"/>
      <c r="N265" s="45"/>
      <c r="O265" s="91">
        <f t="shared" si="266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38"/>
        <v>0</v>
      </c>
      <c r="D266" s="273">
        <v>0</v>
      </c>
      <c r="E266" s="45"/>
      <c r="F266" s="95">
        <f t="shared" si="263"/>
        <v>0</v>
      </c>
      <c r="G266" s="239"/>
      <c r="H266" s="45"/>
      <c r="I266" s="91">
        <f t="shared" si="264"/>
        <v>0</v>
      </c>
      <c r="J266" s="273"/>
      <c r="K266" s="45"/>
      <c r="L266" s="95">
        <f t="shared" si="265"/>
        <v>0</v>
      </c>
      <c r="M266" s="239"/>
      <c r="N266" s="45"/>
      <c r="O266" s="91">
        <f t="shared" si="266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38"/>
        <v>0</v>
      </c>
      <c r="D267" s="273">
        <v>0</v>
      </c>
      <c r="E267" s="45"/>
      <c r="F267" s="95">
        <f t="shared" si="263"/>
        <v>0</v>
      </c>
      <c r="G267" s="239"/>
      <c r="H267" s="45"/>
      <c r="I267" s="91">
        <f t="shared" si="264"/>
        <v>0</v>
      </c>
      <c r="J267" s="273"/>
      <c r="K267" s="45"/>
      <c r="L267" s="95">
        <f t="shared" si="265"/>
        <v>0</v>
      </c>
      <c r="M267" s="239"/>
      <c r="N267" s="45"/>
      <c r="O267" s="91">
        <f t="shared" si="266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7">SUM(E269,E279)</f>
        <v>0</v>
      </c>
      <c r="F268" s="275">
        <f>SUM(F269,F279)</f>
        <v>0</v>
      </c>
      <c r="G268" s="246">
        <f>SUM(G269,G279)</f>
        <v>0</v>
      </c>
      <c r="H268" s="98">
        <f t="shared" ref="H268:N268" si="268">SUM(H269,H279)</f>
        <v>0</v>
      </c>
      <c r="I268" s="285">
        <f t="shared" si="268"/>
        <v>0</v>
      </c>
      <c r="J268" s="141">
        <f t="shared" si="268"/>
        <v>0</v>
      </c>
      <c r="K268" s="98">
        <f t="shared" si="268"/>
        <v>0</v>
      </c>
      <c r="L268" s="275">
        <f t="shared" si="268"/>
        <v>0</v>
      </c>
      <c r="M268" s="246">
        <f t="shared" si="268"/>
        <v>0</v>
      </c>
      <c r="N268" s="98">
        <f t="shared" si="268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38"/>
        <v>0</v>
      </c>
      <c r="D269" s="132">
        <f>SUM(D270,D271,D274,D275,D278)</f>
        <v>0</v>
      </c>
      <c r="E269" s="38">
        <f t="shared" ref="E269" si="269">SUM(E270,E271,E274,E275,E278)</f>
        <v>0</v>
      </c>
      <c r="F269" s="184">
        <f>SUM(F270,F271,F274,F275,F278)</f>
        <v>0</v>
      </c>
      <c r="G269" s="237">
        <f>SUM(G270,G271,G274,G275,G278)</f>
        <v>0</v>
      </c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8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38"/>
        <v>0</v>
      </c>
      <c r="D271" s="134">
        <f>SUM(D272:D273)</f>
        <v>0</v>
      </c>
      <c r="E271" s="76">
        <f t="shared" ref="E271" si="270">SUM(E272:E273)</f>
        <v>0</v>
      </c>
      <c r="F271" s="95">
        <f>SUM(F272:F273)</f>
        <v>0</v>
      </c>
      <c r="G271" s="240">
        <f>SUM(G272:G273)</f>
        <v>0</v>
      </c>
      <c r="H271" s="76">
        <f t="shared" ref="H271:O271" si="271">SUM(H272:H273)</f>
        <v>0</v>
      </c>
      <c r="I271" s="91">
        <f t="shared" si="271"/>
        <v>0</v>
      </c>
      <c r="J271" s="134">
        <f t="shared" si="271"/>
        <v>0</v>
      </c>
      <c r="K271" s="76">
        <f t="shared" si="271"/>
        <v>0</v>
      </c>
      <c r="L271" s="95">
        <f t="shared" si="271"/>
        <v>0</v>
      </c>
      <c r="M271" s="240">
        <f t="shared" si="271"/>
        <v>0</v>
      </c>
      <c r="N271" s="76">
        <f t="shared" si="271"/>
        <v>0</v>
      </c>
      <c r="O271" s="91">
        <f t="shared" si="271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8"/>
        <v>0</v>
      </c>
      <c r="D272" s="273">
        <v>0</v>
      </c>
      <c r="E272" s="45"/>
      <c r="F272" s="95">
        <f t="shared" ref="F272:F274" si="272">D272+E272</f>
        <v>0</v>
      </c>
      <c r="G272" s="239"/>
      <c r="H272" s="45"/>
      <c r="I272" s="91">
        <f t="shared" ref="I272:I274" si="273">G272+H272</f>
        <v>0</v>
      </c>
      <c r="J272" s="273"/>
      <c r="K272" s="45"/>
      <c r="L272" s="95">
        <f t="shared" ref="L272:L274" si="274">J272+K272</f>
        <v>0</v>
      </c>
      <c r="M272" s="239"/>
      <c r="N272" s="45"/>
      <c r="O272" s="91">
        <f t="shared" ref="O272:O274" si="275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8"/>
        <v>0</v>
      </c>
      <c r="D273" s="273">
        <v>0</v>
      </c>
      <c r="E273" s="45"/>
      <c r="F273" s="95">
        <f t="shared" si="272"/>
        <v>0</v>
      </c>
      <c r="G273" s="239"/>
      <c r="H273" s="45"/>
      <c r="I273" s="91">
        <f t="shared" si="273"/>
        <v>0</v>
      </c>
      <c r="J273" s="273"/>
      <c r="K273" s="45"/>
      <c r="L273" s="95">
        <f t="shared" si="274"/>
        <v>0</v>
      </c>
      <c r="M273" s="239"/>
      <c r="N273" s="45"/>
      <c r="O273" s="91">
        <f t="shared" si="275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8"/>
        <v>0</v>
      </c>
      <c r="D274" s="273">
        <v>0</v>
      </c>
      <c r="E274" s="45"/>
      <c r="F274" s="95">
        <f t="shared" si="272"/>
        <v>0</v>
      </c>
      <c r="G274" s="239"/>
      <c r="H274" s="45"/>
      <c r="I274" s="91">
        <f t="shared" si="273"/>
        <v>0</v>
      </c>
      <c r="J274" s="273"/>
      <c r="K274" s="45"/>
      <c r="L274" s="95">
        <f t="shared" si="274"/>
        <v>0</v>
      </c>
      <c r="M274" s="239"/>
      <c r="N274" s="45"/>
      <c r="O274" s="91">
        <f t="shared" si="275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8"/>
        <v>0</v>
      </c>
      <c r="D275" s="134">
        <f>SUM(D276:D277)</f>
        <v>0</v>
      </c>
      <c r="E275" s="76">
        <f t="shared" ref="E275" si="276">SUM(E276:E277)</f>
        <v>0</v>
      </c>
      <c r="F275" s="95">
        <f>SUM(F276:F277)</f>
        <v>0</v>
      </c>
      <c r="G275" s="240">
        <f>SUM(G276:G277)</f>
        <v>0</v>
      </c>
      <c r="H275" s="76">
        <f t="shared" ref="H275:O275" si="277">SUM(H276:H277)</f>
        <v>0</v>
      </c>
      <c r="I275" s="91">
        <f t="shared" si="277"/>
        <v>0</v>
      </c>
      <c r="J275" s="134">
        <f t="shared" si="277"/>
        <v>0</v>
      </c>
      <c r="K275" s="76">
        <f t="shared" si="277"/>
        <v>0</v>
      </c>
      <c r="L275" s="95">
        <f t="shared" si="277"/>
        <v>0</v>
      </c>
      <c r="M275" s="240">
        <f t="shared" si="277"/>
        <v>0</v>
      </c>
      <c r="N275" s="76">
        <f t="shared" si="277"/>
        <v>0</v>
      </c>
      <c r="O275" s="91">
        <f t="shared" si="277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8"/>
        <v>0</v>
      </c>
      <c r="D276" s="273">
        <v>0</v>
      </c>
      <c r="E276" s="45"/>
      <c r="F276" s="95">
        <f t="shared" ref="F276:F278" si="278">D276+E276</f>
        <v>0</v>
      </c>
      <c r="G276" s="239"/>
      <c r="H276" s="45"/>
      <c r="I276" s="91">
        <f t="shared" ref="I276:I278" si="279">G276+H276</f>
        <v>0</v>
      </c>
      <c r="J276" s="273"/>
      <c r="K276" s="45"/>
      <c r="L276" s="95">
        <f t="shared" ref="L276:L278" si="280">J276+K276</f>
        <v>0</v>
      </c>
      <c r="M276" s="239"/>
      <c r="N276" s="45"/>
      <c r="O276" s="91">
        <f t="shared" ref="O276:O278" si="281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38"/>
        <v>0</v>
      </c>
      <c r="D277" s="273">
        <v>0</v>
      </c>
      <c r="E277" s="45"/>
      <c r="F277" s="95">
        <f t="shared" si="278"/>
        <v>0</v>
      </c>
      <c r="G277" s="239"/>
      <c r="H277" s="45"/>
      <c r="I277" s="91">
        <f t="shared" si="279"/>
        <v>0</v>
      </c>
      <c r="J277" s="273"/>
      <c r="K277" s="45"/>
      <c r="L277" s="95">
        <f t="shared" si="280"/>
        <v>0</v>
      </c>
      <c r="M277" s="239"/>
      <c r="N277" s="45"/>
      <c r="O277" s="91">
        <f t="shared" si="281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8"/>
        <v>0</v>
      </c>
      <c r="D278" s="272">
        <v>0</v>
      </c>
      <c r="E278" s="42"/>
      <c r="F278" s="185">
        <f t="shared" si="278"/>
        <v>0</v>
      </c>
      <c r="G278" s="229"/>
      <c r="H278" s="42"/>
      <c r="I278" s="90">
        <f t="shared" si="279"/>
        <v>0</v>
      </c>
      <c r="J278" s="272"/>
      <c r="K278" s="42"/>
      <c r="L278" s="185">
        <f t="shared" si="280"/>
        <v>0</v>
      </c>
      <c r="M278" s="229"/>
      <c r="N278" s="42"/>
      <c r="O278" s="90">
        <f t="shared" si="281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8"/>
        <v>0</v>
      </c>
      <c r="D279" s="142">
        <f>D280</f>
        <v>0</v>
      </c>
      <c r="E279" s="109">
        <f t="shared" ref="E279:O279" si="282">E280</f>
        <v>0</v>
      </c>
      <c r="F279" s="186">
        <f t="shared" si="282"/>
        <v>0</v>
      </c>
      <c r="G279" s="247">
        <f>G280</f>
        <v>0</v>
      </c>
      <c r="H279" s="109">
        <f t="shared" si="282"/>
        <v>0</v>
      </c>
      <c r="I279" s="286">
        <f t="shared" si="282"/>
        <v>0</v>
      </c>
      <c r="J279" s="142">
        <f t="shared" si="282"/>
        <v>0</v>
      </c>
      <c r="K279" s="109">
        <f t="shared" si="282"/>
        <v>0</v>
      </c>
      <c r="L279" s="186">
        <f t="shared" si="282"/>
        <v>0</v>
      </c>
      <c r="M279" s="247">
        <f t="shared" si="282"/>
        <v>0</v>
      </c>
      <c r="N279" s="109">
        <f t="shared" si="282"/>
        <v>0</v>
      </c>
      <c r="O279" s="286">
        <f t="shared" si="282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8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8"/>
        <v>0</v>
      </c>
      <c r="D281" s="134">
        <f>SUM(D282:D283)</f>
        <v>0</v>
      </c>
      <c r="E281" s="76">
        <f t="shared" ref="E281" si="283">SUM(E282:E283)</f>
        <v>0</v>
      </c>
      <c r="F281" s="95">
        <f>SUM(F282:F283)</f>
        <v>0</v>
      </c>
      <c r="G281" s="240">
        <f>SUM(G282:G283)</f>
        <v>0</v>
      </c>
      <c r="H281" s="76">
        <f t="shared" ref="H281:O281" si="284">SUM(H282:H283)</f>
        <v>0</v>
      </c>
      <c r="I281" s="91">
        <f t="shared" si="284"/>
        <v>0</v>
      </c>
      <c r="J281" s="134">
        <f t="shared" si="284"/>
        <v>0</v>
      </c>
      <c r="K281" s="76">
        <f t="shared" si="284"/>
        <v>0</v>
      </c>
      <c r="L281" s="95">
        <f t="shared" si="284"/>
        <v>0</v>
      </c>
      <c r="M281" s="240">
        <f t="shared" si="284"/>
        <v>0</v>
      </c>
      <c r="N281" s="76">
        <f t="shared" si="284"/>
        <v>0</v>
      </c>
      <c r="O281" s="91">
        <f t="shared" si="284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8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38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8"/>
        <v>3422687</v>
      </c>
      <c r="D284" s="143">
        <f>SUM(D281,D268,D229,D194,D186,D172,D74,D52)</f>
        <v>2465570</v>
      </c>
      <c r="E284" s="114">
        <f t="shared" ref="E284:O284" si="285">SUM(E281,E268,E229,E194,E186,E172,E74,E52)</f>
        <v>60117</v>
      </c>
      <c r="F284" s="115">
        <f t="shared" si="285"/>
        <v>2525687</v>
      </c>
      <c r="G284" s="249">
        <f>SUM(G281,G268,G229,G194,G186,G172,G74,G52)</f>
        <v>897000</v>
      </c>
      <c r="H284" s="114">
        <f t="shared" si="285"/>
        <v>0</v>
      </c>
      <c r="I284" s="287">
        <f t="shared" si="285"/>
        <v>897000</v>
      </c>
      <c r="J284" s="143">
        <f t="shared" si="285"/>
        <v>0</v>
      </c>
      <c r="K284" s="114">
        <f t="shared" si="285"/>
        <v>0</v>
      </c>
      <c r="L284" s="115">
        <f t="shared" si="285"/>
        <v>0</v>
      </c>
      <c r="M284" s="249">
        <f t="shared" si="285"/>
        <v>0</v>
      </c>
      <c r="N284" s="114">
        <f t="shared" si="285"/>
        <v>0</v>
      </c>
      <c r="O284" s="287">
        <f t="shared" si="285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8"/>
        <v>0</v>
      </c>
      <c r="D285" s="144">
        <f>SUM(D24,D25,D41,D42)-D50</f>
        <v>0</v>
      </c>
      <c r="E285" s="117">
        <f t="shared" ref="E285:F285" si="286">SUM(E24,E25,E41,E42)-E50</f>
        <v>0</v>
      </c>
      <c r="F285" s="118">
        <f t="shared" si="286"/>
        <v>0</v>
      </c>
      <c r="G285" s="250">
        <f>SUM(G24,G42)-G50</f>
        <v>0</v>
      </c>
      <c r="H285" s="117">
        <f t="shared" ref="H285:I285" si="287">SUM(H24,H42)-H50</f>
        <v>0</v>
      </c>
      <c r="I285" s="128">
        <f t="shared" si="287"/>
        <v>0</v>
      </c>
      <c r="J285" s="144">
        <f>SUM(J26,J42)-J50</f>
        <v>0</v>
      </c>
      <c r="K285" s="117">
        <f t="shared" ref="K285:L285" si="288">SUM(K26,K42)-K50</f>
        <v>0</v>
      </c>
      <c r="L285" s="118">
        <f t="shared" si="288"/>
        <v>0</v>
      </c>
      <c r="M285" s="250">
        <f>SUM(M44)-M50</f>
        <v>0</v>
      </c>
      <c r="N285" s="117">
        <f t="shared" ref="N285:O285" si="289">SUM(N44)-N50</f>
        <v>0</v>
      </c>
      <c r="O285" s="128">
        <f t="shared" si="289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8"/>
        <v>0</v>
      </c>
      <c r="D286" s="145">
        <f>SUM(D287,D288)-D295+D296</f>
        <v>0</v>
      </c>
      <c r="E286" s="103">
        <f t="shared" ref="E286:O286" si="290">SUM(E287,E288)-E295+E296</f>
        <v>0</v>
      </c>
      <c r="F286" s="112">
        <f t="shared" si="290"/>
        <v>0</v>
      </c>
      <c r="G286" s="251">
        <f>SUM(G287,G288)-G295+G296</f>
        <v>0</v>
      </c>
      <c r="H286" s="103">
        <f t="shared" si="290"/>
        <v>0</v>
      </c>
      <c r="I286" s="116">
        <f t="shared" si="290"/>
        <v>0</v>
      </c>
      <c r="J286" s="145">
        <f t="shared" si="290"/>
        <v>0</v>
      </c>
      <c r="K286" s="103">
        <f t="shared" si="290"/>
        <v>0</v>
      </c>
      <c r="L286" s="112">
        <f t="shared" si="290"/>
        <v>0</v>
      </c>
      <c r="M286" s="251">
        <f t="shared" si="290"/>
        <v>0</v>
      </c>
      <c r="N286" s="103">
        <f t="shared" si="290"/>
        <v>0</v>
      </c>
      <c r="O286" s="116">
        <f t="shared" si="290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8"/>
        <v>0</v>
      </c>
      <c r="D287" s="136">
        <f>D21-D281</f>
        <v>0</v>
      </c>
      <c r="E287" s="64">
        <f t="shared" ref="E287:O287" si="291">E21-E281</f>
        <v>0</v>
      </c>
      <c r="F287" s="178">
        <f t="shared" si="291"/>
        <v>0</v>
      </c>
      <c r="G287" s="233">
        <f>G21-G281</f>
        <v>0</v>
      </c>
      <c r="H287" s="64">
        <f t="shared" si="291"/>
        <v>0</v>
      </c>
      <c r="I287" s="120">
        <f t="shared" si="291"/>
        <v>0</v>
      </c>
      <c r="J287" s="136">
        <f t="shared" si="291"/>
        <v>0</v>
      </c>
      <c r="K287" s="64">
        <f t="shared" si="291"/>
        <v>0</v>
      </c>
      <c r="L287" s="178">
        <f t="shared" si="291"/>
        <v>0</v>
      </c>
      <c r="M287" s="233">
        <f t="shared" si="291"/>
        <v>0</v>
      </c>
      <c r="N287" s="64">
        <f t="shared" si="291"/>
        <v>0</v>
      </c>
      <c r="O287" s="120">
        <f t="shared" si="291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8"/>
        <v>0</v>
      </c>
      <c r="D288" s="145">
        <f>SUM(D289,D291,D293)-SUM(D290,D292,D294)</f>
        <v>0</v>
      </c>
      <c r="E288" s="103">
        <f t="shared" ref="E288:O288" si="292">SUM(E289,E291,E293)-SUM(E290,E292,E294)</f>
        <v>0</v>
      </c>
      <c r="F288" s="112">
        <f t="shared" si="292"/>
        <v>0</v>
      </c>
      <c r="G288" s="251">
        <f>SUM(G289,G291,G293)-SUM(G290,G292,G294)</f>
        <v>0</v>
      </c>
      <c r="H288" s="103">
        <f t="shared" si="292"/>
        <v>0</v>
      </c>
      <c r="I288" s="116">
        <f t="shared" si="292"/>
        <v>0</v>
      </c>
      <c r="J288" s="145">
        <f t="shared" si="292"/>
        <v>0</v>
      </c>
      <c r="K288" s="103">
        <f t="shared" si="292"/>
        <v>0</v>
      </c>
      <c r="L288" s="112">
        <f t="shared" si="292"/>
        <v>0</v>
      </c>
      <c r="M288" s="251">
        <f t="shared" si="292"/>
        <v>0</v>
      </c>
      <c r="N288" s="103">
        <f t="shared" si="292"/>
        <v>0</v>
      </c>
      <c r="O288" s="116">
        <f t="shared" si="292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8"/>
        <v>0</v>
      </c>
      <c r="D289" s="265"/>
      <c r="E289" s="49"/>
      <c r="F289" s="344">
        <f t="shared" ref="F289:F296" si="293">E289+D289</f>
        <v>0</v>
      </c>
      <c r="G289" s="248"/>
      <c r="H289" s="49"/>
      <c r="I289" s="157">
        <f t="shared" ref="I289:I296" si="294">H289+G289</f>
        <v>0</v>
      </c>
      <c r="J289" s="265"/>
      <c r="K289" s="49"/>
      <c r="L289" s="344">
        <f t="shared" ref="L289:L296" si="295">K289+J289</f>
        <v>0</v>
      </c>
      <c r="M289" s="248"/>
      <c r="N289" s="49"/>
      <c r="O289" s="157">
        <f t="shared" ref="O289:O296" si="296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38"/>
        <v>0</v>
      </c>
      <c r="D290" s="273"/>
      <c r="E290" s="45"/>
      <c r="F290" s="95">
        <f t="shared" si="293"/>
        <v>0</v>
      </c>
      <c r="G290" s="239"/>
      <c r="H290" s="45"/>
      <c r="I290" s="91">
        <f t="shared" si="294"/>
        <v>0</v>
      </c>
      <c r="J290" s="273"/>
      <c r="K290" s="45"/>
      <c r="L290" s="95">
        <f t="shared" si="295"/>
        <v>0</v>
      </c>
      <c r="M290" s="239"/>
      <c r="N290" s="45"/>
      <c r="O290" s="91">
        <f t="shared" si="296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8"/>
        <v>0</v>
      </c>
      <c r="D291" s="273"/>
      <c r="E291" s="45"/>
      <c r="F291" s="95">
        <f t="shared" si="293"/>
        <v>0</v>
      </c>
      <c r="G291" s="239"/>
      <c r="H291" s="45"/>
      <c r="I291" s="91">
        <f t="shared" si="294"/>
        <v>0</v>
      </c>
      <c r="J291" s="273"/>
      <c r="K291" s="45"/>
      <c r="L291" s="95">
        <f t="shared" si="295"/>
        <v>0</v>
      </c>
      <c r="M291" s="239"/>
      <c r="N291" s="45"/>
      <c r="O291" s="91">
        <f t="shared" si="296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3"/>
        <v>0</v>
      </c>
      <c r="G292" s="239"/>
      <c r="H292" s="45"/>
      <c r="I292" s="91">
        <f t="shared" si="294"/>
        <v>0</v>
      </c>
      <c r="J292" s="273"/>
      <c r="K292" s="45"/>
      <c r="L292" s="95">
        <f t="shared" si="295"/>
        <v>0</v>
      </c>
      <c r="M292" s="239"/>
      <c r="N292" s="45"/>
      <c r="O292" s="91">
        <f t="shared" si="296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8"/>
        <v>0</v>
      </c>
      <c r="D293" s="273"/>
      <c r="E293" s="45"/>
      <c r="F293" s="95">
        <f t="shared" si="293"/>
        <v>0</v>
      </c>
      <c r="G293" s="239"/>
      <c r="H293" s="45"/>
      <c r="I293" s="91">
        <f t="shared" si="294"/>
        <v>0</v>
      </c>
      <c r="J293" s="273"/>
      <c r="K293" s="45"/>
      <c r="L293" s="95">
        <f t="shared" si="295"/>
        <v>0</v>
      </c>
      <c r="M293" s="239"/>
      <c r="N293" s="45"/>
      <c r="O293" s="91">
        <f t="shared" si="296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38"/>
        <v>0</v>
      </c>
      <c r="D294" s="274"/>
      <c r="E294" s="84"/>
      <c r="F294" s="343">
        <f t="shared" si="293"/>
        <v>0</v>
      </c>
      <c r="G294" s="244"/>
      <c r="H294" s="84"/>
      <c r="I294" s="158">
        <f t="shared" si="294"/>
        <v>0</v>
      </c>
      <c r="J294" s="274"/>
      <c r="K294" s="84"/>
      <c r="L294" s="343">
        <f t="shared" si="295"/>
        <v>0</v>
      </c>
      <c r="M294" s="244"/>
      <c r="N294" s="84"/>
      <c r="O294" s="158">
        <f t="shared" si="296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8"/>
        <v>0</v>
      </c>
      <c r="D295" s="276"/>
      <c r="E295" s="122"/>
      <c r="F295" s="118">
        <f t="shared" si="293"/>
        <v>0</v>
      </c>
      <c r="G295" s="252"/>
      <c r="H295" s="122"/>
      <c r="I295" s="128">
        <f t="shared" si="294"/>
        <v>0</v>
      </c>
      <c r="J295" s="276"/>
      <c r="K295" s="122"/>
      <c r="L295" s="118">
        <f t="shared" si="295"/>
        <v>0</v>
      </c>
      <c r="M295" s="252"/>
      <c r="N295" s="122"/>
      <c r="O295" s="128">
        <f t="shared" si="296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3"/>
        <v>0</v>
      </c>
      <c r="G296" s="243"/>
      <c r="H296" s="80"/>
      <c r="I296" s="125">
        <f t="shared" si="294"/>
        <v>0</v>
      </c>
      <c r="J296" s="257"/>
      <c r="K296" s="80"/>
      <c r="L296" s="184">
        <f t="shared" si="295"/>
        <v>0</v>
      </c>
      <c r="M296" s="243"/>
      <c r="N296" s="80"/>
      <c r="O296" s="125">
        <f t="shared" si="296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" hidden="1" customHeight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" hidden="1" customHeight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d1LDU7B8yRwg/SR4nNhINbJkfhNGBozOjR4zxOMdcgPzyKz0LE5jIvC0tAv/HKYcQv3S+DYF6un6vBT3HxGnZw==" saltValue="8F8Pak8EHnqQ25l7HDvVww==" spinCount="100000" sheet="1" objects="1" scenarios="1" formatCells="0" formatColumns="0" formatRows="0"/>
  <autoFilter ref="A18:P296">
    <filterColumn colId="2">
      <filters blank="1">
        <filter val="171 303"/>
        <filter val="173 303"/>
        <filter val="199 562"/>
        <filter val="2 000"/>
        <filter val="3 049 822"/>
        <filter val="3 249 384"/>
        <filter val="3 422 687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39.pielikums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6" sqref="T6"/>
    </sheetView>
  </sheetViews>
  <sheetFormatPr defaultRowHeight="12" outlineLevelCol="1" x14ac:dyDescent="0.25"/>
  <cols>
    <col min="1" max="1" width="10.42578125" style="6" customWidth="1"/>
    <col min="2" max="2" width="33.5703125" style="6" customWidth="1"/>
    <col min="3" max="3" width="8" style="6" customWidth="1"/>
    <col min="4" max="4" width="8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362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4" customHeight="1" x14ac:dyDescent="0.25">
      <c r="A7" s="2" t="s">
        <v>4</v>
      </c>
      <c r="B7" s="3"/>
      <c r="C7" s="862" t="s">
        <v>365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3398753</v>
      </c>
      <c r="D20" s="130">
        <f>SUM(D21,D24,D25,D41,D42)</f>
        <v>2525687</v>
      </c>
      <c r="E20" s="278">
        <f>SUM(E21,E24,E25,E41,E42)</f>
        <v>-23934</v>
      </c>
      <c r="F20" s="360">
        <f>SUM(F21,F24,F25,F41,F42)</f>
        <v>2501753</v>
      </c>
      <c r="G20" s="219">
        <f>SUM(G21,G24,G42)</f>
        <v>897000</v>
      </c>
      <c r="H20" s="278">
        <f t="shared" ref="H20:I20" si="0">SUM(H21,H24,H42)</f>
        <v>0</v>
      </c>
      <c r="I20" s="360">
        <f t="shared" si="0"/>
        <v>897000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>SUM(G22:G23)</f>
        <v>0</v>
      </c>
      <c r="H21" s="25">
        <f t="shared" ref="H21:O21" si="5">SUM(H22:H23)</f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3398753</v>
      </c>
      <c r="D24" s="256">
        <v>2525687</v>
      </c>
      <c r="E24" s="354">
        <v>-23934</v>
      </c>
      <c r="F24" s="361">
        <f t="shared" si="8"/>
        <v>2501753</v>
      </c>
      <c r="G24" s="223">
        <f>G50</f>
        <v>897000</v>
      </c>
      <c r="H24" s="354"/>
      <c r="I24" s="361">
        <f t="shared" ref="I24" si="9">G24+H24</f>
        <v>897000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12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>G43</f>
        <v>0</v>
      </c>
      <c r="H42" s="52">
        <f t="shared" ref="H42:K42" si="20">H43</f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3398753</v>
      </c>
      <c r="D49" s="136">
        <f>SUM(D50,D281)</f>
        <v>2525687</v>
      </c>
      <c r="E49" s="120">
        <f t="shared" ref="E49" si="25">SUM(E50,E281)</f>
        <v>-23934</v>
      </c>
      <c r="F49" s="366">
        <f>SUM(F50,F281)</f>
        <v>2501753</v>
      </c>
      <c r="G49" s="233">
        <f>SUM(G50,G281)</f>
        <v>897000</v>
      </c>
      <c r="H49" s="120">
        <f t="shared" ref="H49:O49" si="26">SUM(H50,H281)</f>
        <v>0</v>
      </c>
      <c r="I49" s="366">
        <f t="shared" si="26"/>
        <v>897000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3398753</v>
      </c>
      <c r="D50" s="137">
        <f>SUM(D51,D193)</f>
        <v>2525687</v>
      </c>
      <c r="E50" s="283">
        <f t="shared" ref="E50" si="27">SUM(E51,E193)</f>
        <v>-23934</v>
      </c>
      <c r="F50" s="367">
        <f>SUM(F51,F193)</f>
        <v>2501753</v>
      </c>
      <c r="G50" s="234">
        <f>SUM(G51,G193)</f>
        <v>897000</v>
      </c>
      <c r="H50" s="283">
        <f t="shared" ref="H50:O50" si="28">SUM(H51,H193)</f>
        <v>0</v>
      </c>
      <c r="I50" s="367">
        <f t="shared" si="28"/>
        <v>897000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173303</v>
      </c>
      <c r="D51" s="138">
        <f>SUM(D52,D74,D172,D186)</f>
        <v>173303</v>
      </c>
      <c r="E51" s="284">
        <f t="shared" ref="E51" si="29">SUM(E52,E74,E172,E186)</f>
        <v>0</v>
      </c>
      <c r="F51" s="368">
        <f>SUM(F52,F74,F172,F186)</f>
        <v>173303</v>
      </c>
      <c r="G51" s="235">
        <f>SUM(G52,G74,G172,G186)</f>
        <v>0</v>
      </c>
      <c r="H51" s="284">
        <f t="shared" ref="H51:O51" si="30">SUM(H52,H74,H172,H186)</f>
        <v>0</v>
      </c>
      <c r="I51" s="368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>SUM(G53,G66)</f>
        <v>0</v>
      </c>
      <c r="H52" s="71">
        <f t="shared" ref="H52:O52" si="32">SUM(H53,H66)</f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>SUM(G54,G57,G65)</f>
        <v>0</v>
      </c>
      <c r="H53" s="38">
        <f t="shared" ref="H53:N53" si="34">SUM(H54,H57,H65)</f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>SUM(G55:G56)</f>
        <v>0</v>
      </c>
      <c r="H54" s="74">
        <f t="shared" ref="H54" si="35">SUM(H55:H56)</f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>SUM(G58:G64)</f>
        <v>0</v>
      </c>
      <c r="H57" s="76">
        <f t="shared" ref="H57:N57" si="39">SUM(H58:H64)</f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24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>SUM(G67:G68)</f>
        <v>0</v>
      </c>
      <c r="H66" s="38">
        <f t="shared" ref="H66:N66" si="45">SUM(H67:H68)</f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>SUM(G69:G73)</f>
        <v>0</v>
      </c>
      <c r="H68" s="76">
        <f t="shared" ref="H68:O68" si="47">SUM(H69:H73)</f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48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48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173303</v>
      </c>
      <c r="D74" s="139">
        <f>SUM(D75,D82,D129,D163,D164,D171)</f>
        <v>173303</v>
      </c>
      <c r="E74" s="127">
        <f t="shared" ref="E74" si="52">SUM(E75,E82,E129,E163,E164,E171)</f>
        <v>0</v>
      </c>
      <c r="F74" s="369">
        <f>SUM(F75,F82,F129,F163,F164,F171)</f>
        <v>173303</v>
      </c>
      <c r="G74" s="236">
        <f>SUM(G75,G82,G129,G163,G164,G171)</f>
        <v>0</v>
      </c>
      <c r="H74" s="127">
        <f t="shared" ref="H74:O74" si="53">SUM(H75,H82,H129,H163,H164,H171)</f>
        <v>0</v>
      </c>
      <c r="I74" s="369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>SUM(G76,G79)</f>
        <v>0</v>
      </c>
      <c r="H75" s="38">
        <f t="shared" ref="H75:O75" si="55">SUM(H76,H79)</f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>SUM(G77:G78)</f>
        <v>0</v>
      </c>
      <c r="H76" s="79">
        <f t="shared" ref="H76:O76" si="57">SUM(H77:H78)</f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>SUM(G80:G81)</f>
        <v>0</v>
      </c>
      <c r="H79" s="76">
        <f t="shared" ref="H79:O79" si="63">SUM(H80:H81)</f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173303</v>
      </c>
      <c r="D82" s="132">
        <f>SUM(D83,D88,D94,D102,D111,D115,D121,D127)</f>
        <v>173303</v>
      </c>
      <c r="E82" s="125">
        <f t="shared" ref="E82" si="68">SUM(E83,E88,E94,E102,E111,E115,E121,E127)</f>
        <v>0</v>
      </c>
      <c r="F82" s="370">
        <f>SUM(F83,F88,F94,F102,F111,F115,F121,F127)</f>
        <v>173303</v>
      </c>
      <c r="G82" s="237">
        <f>SUM(G83,G88,G94,G102,G111,G115,G121,G127)</f>
        <v>0</v>
      </c>
      <c r="H82" s="125">
        <f t="shared" ref="H82:O82" si="69">SUM(H83,H88,H94,H102,H111,H115,H121,H127)</f>
        <v>0</v>
      </c>
      <c r="I82" s="370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>SUM(G84:G87)</f>
        <v>0</v>
      </c>
      <c r="H83" s="74">
        <f t="shared" ref="H83:O83" si="71">SUM(H84:H87)</f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>SUM(G89:G93)</f>
        <v>0</v>
      </c>
      <c r="H88" s="76">
        <f t="shared" ref="H88:O88" si="77">SUM(H89:H93)</f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2000</v>
      </c>
      <c r="D94" s="134">
        <f>SUM(D95:D101)</f>
        <v>2000</v>
      </c>
      <c r="E94" s="91">
        <f t="shared" ref="E94" si="82">SUM(E95:E101)</f>
        <v>0</v>
      </c>
      <c r="F94" s="373">
        <f>SUM(F95:F101)</f>
        <v>2000</v>
      </c>
      <c r="G94" s="240">
        <f>SUM(G95:G101)</f>
        <v>0</v>
      </c>
      <c r="H94" s="91">
        <f t="shared" ref="H94:N94" si="83">SUM(H95:H101)</f>
        <v>0</v>
      </c>
      <c r="I94" s="373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x14ac:dyDescent="0.25">
      <c r="A101" s="30">
        <v>2239</v>
      </c>
      <c r="B101" s="43" t="s">
        <v>98</v>
      </c>
      <c r="C101" s="199">
        <f t="shared" si="24"/>
        <v>2000</v>
      </c>
      <c r="D101" s="273">
        <v>2000</v>
      </c>
      <c r="E101" s="359"/>
      <c r="F101" s="373">
        <f t="shared" si="84"/>
        <v>2000</v>
      </c>
      <c r="G101" s="239"/>
      <c r="H101" s="359"/>
      <c r="I101" s="373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24" x14ac:dyDescent="0.25">
      <c r="A102" s="75">
        <v>2240</v>
      </c>
      <c r="B102" s="43" t="s">
        <v>99</v>
      </c>
      <c r="C102" s="199">
        <f t="shared" si="24"/>
        <v>171303</v>
      </c>
      <c r="D102" s="134">
        <f>SUM(D103:D110)</f>
        <v>171303</v>
      </c>
      <c r="E102" s="91">
        <f t="shared" ref="E102" si="88">SUM(E103:E110)</f>
        <v>0</v>
      </c>
      <c r="F102" s="373">
        <f>SUM(F103:F110)</f>
        <v>171303</v>
      </c>
      <c r="G102" s="240">
        <f>SUM(G103:G110)</f>
        <v>0</v>
      </c>
      <c r="H102" s="91">
        <f t="shared" ref="H102:N102" si="89">SUM(H103:H110)</f>
        <v>0</v>
      </c>
      <c r="I102" s="373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x14ac:dyDescent="0.25">
      <c r="A103" s="30">
        <v>2241</v>
      </c>
      <c r="B103" s="43" t="s">
        <v>100</v>
      </c>
      <c r="C103" s="199">
        <f t="shared" si="24"/>
        <v>171303</v>
      </c>
      <c r="D103" s="273">
        <v>171303</v>
      </c>
      <c r="E103" s="359"/>
      <c r="F103" s="373">
        <f t="shared" ref="F103:F110" si="90">D103+E103</f>
        <v>171303</v>
      </c>
      <c r="G103" s="239"/>
      <c r="H103" s="359"/>
      <c r="I103" s="373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>SUM(G112:G114)</f>
        <v>0</v>
      </c>
      <c r="H111" s="76">
        <f t="shared" ref="H111:N111" si="95">SUM(H112:H114)</f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>SUM(G116:G120)</f>
        <v>0</v>
      </c>
      <c r="H115" s="76">
        <f t="shared" ref="H115:N115" si="102">SUM(H116:H120)</f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>SUM(G122:G126)</f>
        <v>0</v>
      </c>
      <c r="H121" s="76">
        <f t="shared" ref="H121:N121" si="108">SUM(H122:H126)</f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>SUM(G128)</f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4">SUM(E130,E135,E139,E140,E143,E150,E158,E159,E162)</f>
        <v>0</v>
      </c>
      <c r="F129" s="184">
        <f>SUM(F130,F135,F139,F140,F143,F150,F158,F159,F162)</f>
        <v>0</v>
      </c>
      <c r="G129" s="237">
        <f>SUM(G130,G135,G139,G140,G143,G150,G158,G159,G162)</f>
        <v>0</v>
      </c>
      <c r="H129" s="38">
        <f t="shared" ref="H129:N129" si="115">SUM(H130,H135,H139,H140,H143,H150,H158,H159,H162)</f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>SUM(D131:D134)</f>
        <v>0</v>
      </c>
      <c r="E130" s="79">
        <f t="shared" ref="E130:O130" si="116">SUM(E131:E134)</f>
        <v>0</v>
      </c>
      <c r="F130" s="185">
        <f t="shared" si="116"/>
        <v>0</v>
      </c>
      <c r="G130" s="242">
        <f>SUM(G131:G134)</f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>SUM(G136:G138)</f>
        <v>0</v>
      </c>
      <c r="H135" s="76">
        <f>SUM(H136:H138)</f>
        <v>0</v>
      </c>
      <c r="I135" s="91">
        <f t="shared" ref="I135:N135" si="121">SUM(I136:I138)</f>
        <v>0</v>
      </c>
      <c r="J135" s="134">
        <f t="shared" si="121"/>
        <v>0</v>
      </c>
      <c r="K135" s="76">
        <f t="shared" si="121"/>
        <v>0</v>
      </c>
      <c r="L135" s="95">
        <f t="shared" si="121"/>
        <v>0</v>
      </c>
      <c r="M135" s="240">
        <f t="shared" si="121"/>
        <v>0</v>
      </c>
      <c r="N135" s="76">
        <f t="shared" si="121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2">D136+E136</f>
        <v>0</v>
      </c>
      <c r="G136" s="239"/>
      <c r="H136" s="45"/>
      <c r="I136" s="91">
        <f t="shared" ref="I136:I139" si="123">G136+H136</f>
        <v>0</v>
      </c>
      <c r="J136" s="273"/>
      <c r="K136" s="45"/>
      <c r="L136" s="95">
        <f t="shared" ref="L136:L139" si="124">J136+K136</f>
        <v>0</v>
      </c>
      <c r="M136" s="239"/>
      <c r="N136" s="45"/>
      <c r="O136" s="91">
        <f t="shared" ref="O136:O139" si="125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2"/>
        <v>0</v>
      </c>
      <c r="G137" s="239"/>
      <c r="H137" s="45"/>
      <c r="I137" s="91">
        <f t="shared" si="123"/>
        <v>0</v>
      </c>
      <c r="J137" s="273"/>
      <c r="K137" s="45"/>
      <c r="L137" s="95">
        <f t="shared" si="124"/>
        <v>0</v>
      </c>
      <c r="M137" s="239"/>
      <c r="N137" s="45"/>
      <c r="O137" s="91">
        <f t="shared" si="125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2"/>
        <v>0</v>
      </c>
      <c r="G138" s="239"/>
      <c r="H138" s="45"/>
      <c r="I138" s="91">
        <f t="shared" si="123"/>
        <v>0</v>
      </c>
      <c r="J138" s="273"/>
      <c r="K138" s="45"/>
      <c r="L138" s="95">
        <f t="shared" si="124"/>
        <v>0</v>
      </c>
      <c r="M138" s="239"/>
      <c r="N138" s="45"/>
      <c r="O138" s="91">
        <f t="shared" si="125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2"/>
        <v>0</v>
      </c>
      <c r="G139" s="239"/>
      <c r="H139" s="45"/>
      <c r="I139" s="91">
        <f t="shared" si="123"/>
        <v>0</v>
      </c>
      <c r="J139" s="273"/>
      <c r="K139" s="45"/>
      <c r="L139" s="95">
        <f t="shared" si="124"/>
        <v>0</v>
      </c>
      <c r="M139" s="239"/>
      <c r="N139" s="45"/>
      <c r="O139" s="91">
        <f t="shared" si="125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>SUM(G141:G142)</f>
        <v>0</v>
      </c>
      <c r="H140" s="76">
        <f t="shared" ref="H140:N140" si="126">SUM(H141:H142)</f>
        <v>0</v>
      </c>
      <c r="I140" s="91">
        <f t="shared" si="126"/>
        <v>0</v>
      </c>
      <c r="J140" s="134">
        <f t="shared" si="126"/>
        <v>0</v>
      </c>
      <c r="K140" s="76">
        <f t="shared" si="126"/>
        <v>0</v>
      </c>
      <c r="L140" s="95">
        <f t="shared" si="126"/>
        <v>0</v>
      </c>
      <c r="M140" s="240">
        <f t="shared" si="126"/>
        <v>0</v>
      </c>
      <c r="N140" s="76">
        <f t="shared" si="126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7">D141+E141</f>
        <v>0</v>
      </c>
      <c r="G141" s="239"/>
      <c r="H141" s="45"/>
      <c r="I141" s="91">
        <f t="shared" ref="I141:I142" si="128">G141+H141</f>
        <v>0</v>
      </c>
      <c r="J141" s="273"/>
      <c r="K141" s="45"/>
      <c r="L141" s="95">
        <f t="shared" ref="L141:L142" si="129">J141+K141</f>
        <v>0</v>
      </c>
      <c r="M141" s="239"/>
      <c r="N141" s="45"/>
      <c r="O141" s="91">
        <f t="shared" ref="O141:O142" si="130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7"/>
        <v>0</v>
      </c>
      <c r="G142" s="239"/>
      <c r="H142" s="45"/>
      <c r="I142" s="91">
        <f t="shared" si="128"/>
        <v>0</v>
      </c>
      <c r="J142" s="273"/>
      <c r="K142" s="45"/>
      <c r="L142" s="95">
        <f t="shared" si="129"/>
        <v>0</v>
      </c>
      <c r="M142" s="239"/>
      <c r="N142" s="45"/>
      <c r="O142" s="91">
        <f t="shared" si="130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>SUM(G144:G149)</f>
        <v>0</v>
      </c>
      <c r="H143" s="74">
        <f t="shared" ref="H143:N143" si="131">SUM(H144:H149)</f>
        <v>0</v>
      </c>
      <c r="I143" s="156">
        <f t="shared" si="131"/>
        <v>0</v>
      </c>
      <c r="J143" s="86">
        <f t="shared" si="131"/>
        <v>0</v>
      </c>
      <c r="K143" s="74">
        <f t="shared" si="131"/>
        <v>0</v>
      </c>
      <c r="L143" s="183">
        <f t="shared" si="131"/>
        <v>0</v>
      </c>
      <c r="M143" s="238">
        <f t="shared" si="131"/>
        <v>0</v>
      </c>
      <c r="N143" s="74">
        <f t="shared" si="131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2">D144+E144</f>
        <v>0</v>
      </c>
      <c r="G144" s="229"/>
      <c r="H144" s="42"/>
      <c r="I144" s="90">
        <f t="shared" ref="I144:I149" si="133">G144+H144</f>
        <v>0</v>
      </c>
      <c r="J144" s="272"/>
      <c r="K144" s="42"/>
      <c r="L144" s="185">
        <f t="shared" ref="L144:L149" si="134">J144+K144</f>
        <v>0</v>
      </c>
      <c r="M144" s="229"/>
      <c r="N144" s="42"/>
      <c r="O144" s="90">
        <f t="shared" ref="O144:O149" si="135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2"/>
        <v>0</v>
      </c>
      <c r="G145" s="239"/>
      <c r="H145" s="45"/>
      <c r="I145" s="91">
        <f t="shared" si="133"/>
        <v>0</v>
      </c>
      <c r="J145" s="273"/>
      <c r="K145" s="45"/>
      <c r="L145" s="95">
        <f t="shared" si="134"/>
        <v>0</v>
      </c>
      <c r="M145" s="239"/>
      <c r="N145" s="45"/>
      <c r="O145" s="91">
        <f t="shared" si="135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2"/>
        <v>0</v>
      </c>
      <c r="G146" s="239"/>
      <c r="H146" s="45"/>
      <c r="I146" s="91">
        <f t="shared" si="133"/>
        <v>0</v>
      </c>
      <c r="J146" s="273"/>
      <c r="K146" s="45"/>
      <c r="L146" s="95">
        <f t="shared" si="134"/>
        <v>0</v>
      </c>
      <c r="M146" s="239"/>
      <c r="N146" s="45"/>
      <c r="O146" s="91">
        <f t="shared" si="135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2"/>
        <v>0</v>
      </c>
      <c r="G147" s="239"/>
      <c r="H147" s="45"/>
      <c r="I147" s="91">
        <f t="shared" si="133"/>
        <v>0</v>
      </c>
      <c r="J147" s="273"/>
      <c r="K147" s="45"/>
      <c r="L147" s="95">
        <f t="shared" si="134"/>
        <v>0</v>
      </c>
      <c r="M147" s="239"/>
      <c r="N147" s="45"/>
      <c r="O147" s="91">
        <f t="shared" si="135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2"/>
        <v>0</v>
      </c>
      <c r="G148" s="239"/>
      <c r="H148" s="45"/>
      <c r="I148" s="91">
        <f t="shared" si="133"/>
        <v>0</v>
      </c>
      <c r="J148" s="273"/>
      <c r="K148" s="45"/>
      <c r="L148" s="95">
        <f t="shared" si="134"/>
        <v>0</v>
      </c>
      <c r="M148" s="239"/>
      <c r="N148" s="45"/>
      <c r="O148" s="91">
        <f t="shared" si="135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2"/>
        <v>0</v>
      </c>
      <c r="G149" s="239"/>
      <c r="H149" s="45"/>
      <c r="I149" s="91">
        <f t="shared" si="133"/>
        <v>0</v>
      </c>
      <c r="J149" s="273"/>
      <c r="K149" s="45"/>
      <c r="L149" s="95">
        <f t="shared" si="134"/>
        <v>0</v>
      </c>
      <c r="M149" s="239"/>
      <c r="N149" s="45"/>
      <c r="O149" s="91">
        <f t="shared" si="135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>SUM(G151:G157)</f>
        <v>0</v>
      </c>
      <c r="H150" s="76">
        <f t="shared" ref="H150:N150" si="136">SUM(H151:H157)</f>
        <v>0</v>
      </c>
      <c r="I150" s="91">
        <f t="shared" si="136"/>
        <v>0</v>
      </c>
      <c r="J150" s="134">
        <f t="shared" si="136"/>
        <v>0</v>
      </c>
      <c r="K150" s="76">
        <f t="shared" si="136"/>
        <v>0</v>
      </c>
      <c r="L150" s="95">
        <f t="shared" si="136"/>
        <v>0</v>
      </c>
      <c r="M150" s="240">
        <f t="shared" si="136"/>
        <v>0</v>
      </c>
      <c r="N150" s="76">
        <f t="shared" si="136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7">D151+E151</f>
        <v>0</v>
      </c>
      <c r="G151" s="239"/>
      <c r="H151" s="45"/>
      <c r="I151" s="91">
        <f t="shared" ref="I151:I158" si="138">G151+H151</f>
        <v>0</v>
      </c>
      <c r="J151" s="273"/>
      <c r="K151" s="45"/>
      <c r="L151" s="95">
        <f t="shared" ref="L151:L158" si="139">J151+K151</f>
        <v>0</v>
      </c>
      <c r="M151" s="239"/>
      <c r="N151" s="45"/>
      <c r="O151" s="91">
        <f t="shared" ref="O151:O158" si="140">M151+N151</f>
        <v>0</v>
      </c>
      <c r="P151" s="300"/>
      <c r="Q151" s="306"/>
    </row>
    <row r="152" spans="1:17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7"/>
        <v>0</v>
      </c>
      <c r="G152" s="239"/>
      <c r="H152" s="45"/>
      <c r="I152" s="91">
        <f t="shared" si="138"/>
        <v>0</v>
      </c>
      <c r="J152" s="273"/>
      <c r="K152" s="45"/>
      <c r="L152" s="95">
        <f t="shared" si="139"/>
        <v>0</v>
      </c>
      <c r="M152" s="239"/>
      <c r="N152" s="45"/>
      <c r="O152" s="91">
        <f t="shared" si="140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7"/>
        <v>0</v>
      </c>
      <c r="G153" s="239"/>
      <c r="H153" s="45"/>
      <c r="I153" s="91">
        <f t="shared" si="138"/>
        <v>0</v>
      </c>
      <c r="J153" s="273"/>
      <c r="K153" s="45"/>
      <c r="L153" s="95">
        <f t="shared" si="139"/>
        <v>0</v>
      </c>
      <c r="M153" s="239"/>
      <c r="N153" s="45"/>
      <c r="O153" s="91">
        <f t="shared" si="140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7"/>
        <v>0</v>
      </c>
      <c r="G154" s="239"/>
      <c r="H154" s="45"/>
      <c r="I154" s="91">
        <f t="shared" si="138"/>
        <v>0</v>
      </c>
      <c r="J154" s="273"/>
      <c r="K154" s="45"/>
      <c r="L154" s="95">
        <f t="shared" si="139"/>
        <v>0</v>
      </c>
      <c r="M154" s="239"/>
      <c r="N154" s="45"/>
      <c r="O154" s="91">
        <f t="shared" si="140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7"/>
        <v>0</v>
      </c>
      <c r="G155" s="239"/>
      <c r="H155" s="45"/>
      <c r="I155" s="91">
        <f t="shared" si="138"/>
        <v>0</v>
      </c>
      <c r="J155" s="273"/>
      <c r="K155" s="45"/>
      <c r="L155" s="95">
        <f t="shared" si="139"/>
        <v>0</v>
      </c>
      <c r="M155" s="239"/>
      <c r="N155" s="45"/>
      <c r="O155" s="91">
        <f t="shared" si="140"/>
        <v>0</v>
      </c>
      <c r="P155" s="300"/>
      <c r="Q155" s="306"/>
    </row>
    <row r="156" spans="1:17" ht="24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7"/>
        <v>0</v>
      </c>
      <c r="G156" s="239"/>
      <c r="H156" s="45"/>
      <c r="I156" s="91">
        <f t="shared" si="138"/>
        <v>0</v>
      </c>
      <c r="J156" s="273"/>
      <c r="K156" s="45"/>
      <c r="L156" s="95">
        <f t="shared" si="139"/>
        <v>0</v>
      </c>
      <c r="M156" s="239"/>
      <c r="N156" s="45"/>
      <c r="O156" s="91">
        <f t="shared" si="140"/>
        <v>0</v>
      </c>
      <c r="P156" s="300"/>
      <c r="Q156" s="306"/>
    </row>
    <row r="157" spans="1:17" ht="36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7"/>
        <v>0</v>
      </c>
      <c r="G157" s="239"/>
      <c r="H157" s="45"/>
      <c r="I157" s="91">
        <f t="shared" si="138"/>
        <v>0</v>
      </c>
      <c r="J157" s="273"/>
      <c r="K157" s="45"/>
      <c r="L157" s="95">
        <f t="shared" si="139"/>
        <v>0</v>
      </c>
      <c r="M157" s="239"/>
      <c r="N157" s="45"/>
      <c r="O157" s="91">
        <f t="shared" si="140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7"/>
        <v>0</v>
      </c>
      <c r="G158" s="241"/>
      <c r="H158" s="77"/>
      <c r="I158" s="156">
        <f t="shared" si="138"/>
        <v>0</v>
      </c>
      <c r="J158" s="270"/>
      <c r="K158" s="77"/>
      <c r="L158" s="183">
        <f t="shared" si="139"/>
        <v>0</v>
      </c>
      <c r="M158" s="241"/>
      <c r="N158" s="77"/>
      <c r="O158" s="156">
        <f t="shared" si="140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1">SUM(E160:E161)</f>
        <v>0</v>
      </c>
      <c r="F159" s="183">
        <f>SUM(F160:F161)</f>
        <v>0</v>
      </c>
      <c r="G159" s="238">
        <f>SUM(G160:G161)</f>
        <v>0</v>
      </c>
      <c r="H159" s="74">
        <f t="shared" ref="H159:N159" si="142">SUM(H160:H161)</f>
        <v>0</v>
      </c>
      <c r="I159" s="156">
        <f t="shared" si="142"/>
        <v>0</v>
      </c>
      <c r="J159" s="86">
        <f t="shared" si="142"/>
        <v>0</v>
      </c>
      <c r="K159" s="74">
        <f t="shared" si="142"/>
        <v>0</v>
      </c>
      <c r="L159" s="183">
        <f t="shared" si="142"/>
        <v>0</v>
      </c>
      <c r="M159" s="238">
        <f t="shared" si="142"/>
        <v>0</v>
      </c>
      <c r="N159" s="74">
        <f t="shared" si="142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3">D160+E160</f>
        <v>0</v>
      </c>
      <c r="G160" s="229"/>
      <c r="H160" s="42"/>
      <c r="I160" s="90">
        <f t="shared" ref="I160:I163" si="144">G160+H160</f>
        <v>0</v>
      </c>
      <c r="J160" s="272"/>
      <c r="K160" s="42"/>
      <c r="L160" s="185">
        <f t="shared" ref="L160:L163" si="145">J160+K160</f>
        <v>0</v>
      </c>
      <c r="M160" s="229"/>
      <c r="N160" s="42"/>
      <c r="O160" s="90">
        <f t="shared" ref="O160:O163" si="146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3"/>
        <v>0</v>
      </c>
      <c r="G161" s="239"/>
      <c r="H161" s="45"/>
      <c r="I161" s="91">
        <f t="shared" si="144"/>
        <v>0</v>
      </c>
      <c r="J161" s="273"/>
      <c r="K161" s="45"/>
      <c r="L161" s="95">
        <f t="shared" si="145"/>
        <v>0</v>
      </c>
      <c r="M161" s="239"/>
      <c r="N161" s="45"/>
      <c r="O161" s="91">
        <f t="shared" si="146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3"/>
        <v>0</v>
      </c>
      <c r="G162" s="241"/>
      <c r="H162" s="77"/>
      <c r="I162" s="156">
        <f t="shared" si="144"/>
        <v>0</v>
      </c>
      <c r="J162" s="270"/>
      <c r="K162" s="77"/>
      <c r="L162" s="183">
        <f t="shared" si="145"/>
        <v>0</v>
      </c>
      <c r="M162" s="241"/>
      <c r="N162" s="77"/>
      <c r="O162" s="156">
        <f t="shared" si="146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3"/>
        <v>0</v>
      </c>
      <c r="G163" s="243"/>
      <c r="H163" s="80"/>
      <c r="I163" s="125">
        <f t="shared" si="144"/>
        <v>0</v>
      </c>
      <c r="J163" s="257"/>
      <c r="K163" s="80"/>
      <c r="L163" s="184">
        <f t="shared" si="145"/>
        <v>0</v>
      </c>
      <c r="M163" s="243"/>
      <c r="N163" s="80"/>
      <c r="O163" s="125">
        <f t="shared" si="146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7">SUM(E165,E170)</f>
        <v>0</v>
      </c>
      <c r="F164" s="184">
        <f>SUM(F165,F170)</f>
        <v>0</v>
      </c>
      <c r="G164" s="237">
        <f>SUM(G165,G170)</f>
        <v>0</v>
      </c>
      <c r="H164" s="38">
        <f t="shared" ref="H164:O164" si="148">SUM(H165,H170)</f>
        <v>0</v>
      </c>
      <c r="I164" s="125">
        <f t="shared" si="148"/>
        <v>0</v>
      </c>
      <c r="J164" s="132">
        <f t="shared" si="148"/>
        <v>0</v>
      </c>
      <c r="K164" s="38">
        <f t="shared" si="148"/>
        <v>0</v>
      </c>
      <c r="L164" s="184">
        <f t="shared" si="148"/>
        <v>0</v>
      </c>
      <c r="M164" s="237">
        <f t="shared" si="148"/>
        <v>0</v>
      </c>
      <c r="N164" s="38">
        <f t="shared" si="148"/>
        <v>0</v>
      </c>
      <c r="O164" s="125">
        <f t="shared" si="148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49">SUM(E166:E169)</f>
        <v>0</v>
      </c>
      <c r="F165" s="185">
        <f>SUM(F166:F169)</f>
        <v>0</v>
      </c>
      <c r="G165" s="242">
        <f>SUM(G166:G169)</f>
        <v>0</v>
      </c>
      <c r="H165" s="79">
        <f t="shared" ref="H165:O165" si="150">SUM(H166:H169)</f>
        <v>0</v>
      </c>
      <c r="I165" s="90">
        <f t="shared" si="150"/>
        <v>0</v>
      </c>
      <c r="J165" s="133">
        <f t="shared" si="150"/>
        <v>0</v>
      </c>
      <c r="K165" s="79">
        <f t="shared" si="150"/>
        <v>0</v>
      </c>
      <c r="L165" s="185">
        <f t="shared" si="150"/>
        <v>0</v>
      </c>
      <c r="M165" s="242">
        <f t="shared" si="150"/>
        <v>0</v>
      </c>
      <c r="N165" s="79">
        <f t="shared" si="150"/>
        <v>0</v>
      </c>
      <c r="O165" s="157">
        <f t="shared" si="150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1">D166+E166</f>
        <v>0</v>
      </c>
      <c r="G166" s="239"/>
      <c r="H166" s="45"/>
      <c r="I166" s="91">
        <f t="shared" ref="I166:I171" si="152">G166+H166</f>
        <v>0</v>
      </c>
      <c r="J166" s="273"/>
      <c r="K166" s="45"/>
      <c r="L166" s="95">
        <f t="shared" ref="L166:L171" si="153">J166+K166</f>
        <v>0</v>
      </c>
      <c r="M166" s="239"/>
      <c r="N166" s="45"/>
      <c r="O166" s="91">
        <f t="shared" ref="O166:O171" si="154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1"/>
        <v>0</v>
      </c>
      <c r="G167" s="239"/>
      <c r="H167" s="45"/>
      <c r="I167" s="91">
        <f t="shared" si="152"/>
        <v>0</v>
      </c>
      <c r="J167" s="273"/>
      <c r="K167" s="45"/>
      <c r="L167" s="95">
        <f t="shared" si="153"/>
        <v>0</v>
      </c>
      <c r="M167" s="239"/>
      <c r="N167" s="45"/>
      <c r="O167" s="91">
        <f t="shared" si="154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1"/>
        <v>0</v>
      </c>
      <c r="G168" s="239"/>
      <c r="H168" s="45"/>
      <c r="I168" s="91">
        <f t="shared" si="152"/>
        <v>0</v>
      </c>
      <c r="J168" s="273"/>
      <c r="K168" s="45"/>
      <c r="L168" s="95">
        <f t="shared" si="153"/>
        <v>0</v>
      </c>
      <c r="M168" s="239"/>
      <c r="N168" s="45"/>
      <c r="O168" s="91">
        <f t="shared" si="154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1"/>
        <v>0</v>
      </c>
      <c r="G169" s="239"/>
      <c r="H169" s="45"/>
      <c r="I169" s="91">
        <f t="shared" si="152"/>
        <v>0</v>
      </c>
      <c r="J169" s="273"/>
      <c r="K169" s="45"/>
      <c r="L169" s="95">
        <f t="shared" si="153"/>
        <v>0</v>
      </c>
      <c r="M169" s="239"/>
      <c r="N169" s="45"/>
      <c r="O169" s="91">
        <f t="shared" si="154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1"/>
        <v>0</v>
      </c>
      <c r="G170" s="239"/>
      <c r="H170" s="45"/>
      <c r="I170" s="91">
        <f t="shared" si="152"/>
        <v>0</v>
      </c>
      <c r="J170" s="273"/>
      <c r="K170" s="45"/>
      <c r="L170" s="95">
        <f t="shared" si="153"/>
        <v>0</v>
      </c>
      <c r="M170" s="239"/>
      <c r="N170" s="45"/>
      <c r="O170" s="91">
        <f t="shared" si="154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1"/>
        <v>0</v>
      </c>
      <c r="G171" s="221"/>
      <c r="H171" s="28"/>
      <c r="I171" s="345">
        <f t="shared" si="152"/>
        <v>0</v>
      </c>
      <c r="J171" s="254"/>
      <c r="K171" s="28"/>
      <c r="L171" s="339">
        <f t="shared" si="153"/>
        <v>0</v>
      </c>
      <c r="M171" s="221"/>
      <c r="N171" s="28"/>
      <c r="O171" s="345">
        <f t="shared" si="154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5">SUM(E173,E183)</f>
        <v>0</v>
      </c>
      <c r="F172" s="181">
        <f>SUM(F173,F183)</f>
        <v>0</v>
      </c>
      <c r="G172" s="236">
        <f>SUM(G173,G183)</f>
        <v>0</v>
      </c>
      <c r="H172" s="71">
        <f t="shared" ref="H172:N172" si="156">SUM(H173,H183)</f>
        <v>0</v>
      </c>
      <c r="I172" s="127">
        <f t="shared" si="156"/>
        <v>0</v>
      </c>
      <c r="J172" s="139">
        <f t="shared" si="156"/>
        <v>0</v>
      </c>
      <c r="K172" s="71">
        <f t="shared" si="156"/>
        <v>0</v>
      </c>
      <c r="L172" s="181">
        <f t="shared" si="156"/>
        <v>0</v>
      </c>
      <c r="M172" s="236">
        <f t="shared" si="156"/>
        <v>0</v>
      </c>
      <c r="N172" s="71">
        <f t="shared" si="156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7">SUM(E174,E178)</f>
        <v>0</v>
      </c>
      <c r="F173" s="184">
        <f>SUM(F174,F178)</f>
        <v>0</v>
      </c>
      <c r="G173" s="237">
        <f>SUM(G174,G178)</f>
        <v>0</v>
      </c>
      <c r="H173" s="38">
        <f t="shared" ref="H173:O173" si="158">SUM(H174,H178)</f>
        <v>0</v>
      </c>
      <c r="I173" s="125">
        <f t="shared" si="158"/>
        <v>0</v>
      </c>
      <c r="J173" s="132">
        <f t="shared" si="158"/>
        <v>0</v>
      </c>
      <c r="K173" s="38">
        <f t="shared" si="158"/>
        <v>0</v>
      </c>
      <c r="L173" s="184">
        <f t="shared" si="158"/>
        <v>0</v>
      </c>
      <c r="M173" s="237">
        <f t="shared" si="158"/>
        <v>0</v>
      </c>
      <c r="N173" s="38">
        <f t="shared" si="158"/>
        <v>0</v>
      </c>
      <c r="O173" s="126">
        <f t="shared" si="158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59">SUM(E175:E177)</f>
        <v>0</v>
      </c>
      <c r="F174" s="185">
        <f>SUM(F175:F177)</f>
        <v>0</v>
      </c>
      <c r="G174" s="242">
        <f>SUM(G175:G177)</f>
        <v>0</v>
      </c>
      <c r="H174" s="79">
        <f t="shared" ref="H174:N174" si="160">SUM(H175:H177)</f>
        <v>0</v>
      </c>
      <c r="I174" s="90">
        <f t="shared" si="160"/>
        <v>0</v>
      </c>
      <c r="J174" s="133">
        <f t="shared" si="160"/>
        <v>0</v>
      </c>
      <c r="K174" s="79">
        <f t="shared" si="160"/>
        <v>0</v>
      </c>
      <c r="L174" s="185">
        <f t="shared" si="160"/>
        <v>0</v>
      </c>
      <c r="M174" s="242">
        <f t="shared" si="160"/>
        <v>0</v>
      </c>
      <c r="N174" s="79">
        <f t="shared" si="160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1">D175+E175</f>
        <v>0</v>
      </c>
      <c r="G175" s="239"/>
      <c r="H175" s="45"/>
      <c r="I175" s="91">
        <f t="shared" ref="I175:I177" si="162">G175+H175</f>
        <v>0</v>
      </c>
      <c r="J175" s="273"/>
      <c r="K175" s="45"/>
      <c r="L175" s="95">
        <f t="shared" ref="L175:L177" si="163">J175+K175</f>
        <v>0</v>
      </c>
      <c r="M175" s="239"/>
      <c r="N175" s="45"/>
      <c r="O175" s="91">
        <f t="shared" ref="O175:O177" si="164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1"/>
        <v>0</v>
      </c>
      <c r="G176" s="239"/>
      <c r="H176" s="45"/>
      <c r="I176" s="91">
        <f t="shared" si="162"/>
        <v>0</v>
      </c>
      <c r="J176" s="273"/>
      <c r="K176" s="45"/>
      <c r="L176" s="95">
        <f t="shared" si="163"/>
        <v>0</v>
      </c>
      <c r="M176" s="239"/>
      <c r="N176" s="45"/>
      <c r="O176" s="91">
        <f t="shared" si="164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5">SUM(F177,I177,L177,O177)</f>
        <v>0</v>
      </c>
      <c r="D177" s="273">
        <v>0</v>
      </c>
      <c r="E177" s="45"/>
      <c r="F177" s="95">
        <f t="shared" si="161"/>
        <v>0</v>
      </c>
      <c r="G177" s="239"/>
      <c r="H177" s="45"/>
      <c r="I177" s="91">
        <f t="shared" si="162"/>
        <v>0</v>
      </c>
      <c r="J177" s="273"/>
      <c r="K177" s="45"/>
      <c r="L177" s="95">
        <f t="shared" si="163"/>
        <v>0</v>
      </c>
      <c r="M177" s="239"/>
      <c r="N177" s="45"/>
      <c r="O177" s="91">
        <f t="shared" si="164"/>
        <v>0</v>
      </c>
      <c r="P177" s="300"/>
      <c r="Q177" s="306"/>
    </row>
    <row r="178" spans="1:17" ht="72" hidden="1" x14ac:dyDescent="0.25">
      <c r="A178" s="404">
        <v>3290</v>
      </c>
      <c r="B178" s="40" t="s">
        <v>302</v>
      </c>
      <c r="C178" s="210">
        <f t="shared" si="165"/>
        <v>0</v>
      </c>
      <c r="D178" s="133">
        <f>SUM(D179:D182)</f>
        <v>0</v>
      </c>
      <c r="E178" s="79">
        <f t="shared" ref="E178" si="166">SUM(E179:E182)</f>
        <v>0</v>
      </c>
      <c r="F178" s="185">
        <f>SUM(F179:F182)</f>
        <v>0</v>
      </c>
      <c r="G178" s="242">
        <f>SUM(G179:G182)</f>
        <v>0</v>
      </c>
      <c r="H178" s="79">
        <f t="shared" ref="H178:O178" si="167">SUM(H179:H182)</f>
        <v>0</v>
      </c>
      <c r="I178" s="90">
        <f t="shared" si="167"/>
        <v>0</v>
      </c>
      <c r="J178" s="133">
        <f t="shared" si="167"/>
        <v>0</v>
      </c>
      <c r="K178" s="79">
        <f t="shared" si="167"/>
        <v>0</v>
      </c>
      <c r="L178" s="185">
        <f t="shared" si="167"/>
        <v>0</v>
      </c>
      <c r="M178" s="242">
        <f t="shared" si="167"/>
        <v>0</v>
      </c>
      <c r="N178" s="79">
        <f t="shared" si="167"/>
        <v>0</v>
      </c>
      <c r="O178" s="158">
        <f t="shared" si="167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5"/>
        <v>0</v>
      </c>
      <c r="D179" s="273">
        <v>0</v>
      </c>
      <c r="E179" s="45"/>
      <c r="F179" s="95">
        <f t="shared" ref="F179:F182" si="168">D179+E179</f>
        <v>0</v>
      </c>
      <c r="G179" s="239"/>
      <c r="H179" s="45"/>
      <c r="I179" s="91">
        <f t="shared" ref="I179:I182" si="169">G179+H179</f>
        <v>0</v>
      </c>
      <c r="J179" s="273"/>
      <c r="K179" s="45"/>
      <c r="L179" s="95">
        <f t="shared" ref="L179:L182" si="170">J179+K179</f>
        <v>0</v>
      </c>
      <c r="M179" s="239"/>
      <c r="N179" s="45"/>
      <c r="O179" s="91">
        <f t="shared" ref="O179:O182" si="171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5"/>
        <v>0</v>
      </c>
      <c r="D180" s="273">
        <v>0</v>
      </c>
      <c r="E180" s="45"/>
      <c r="F180" s="95">
        <f t="shared" si="168"/>
        <v>0</v>
      </c>
      <c r="G180" s="239"/>
      <c r="H180" s="45"/>
      <c r="I180" s="91">
        <f t="shared" si="169"/>
        <v>0</v>
      </c>
      <c r="J180" s="273"/>
      <c r="K180" s="45"/>
      <c r="L180" s="95">
        <f t="shared" si="170"/>
        <v>0</v>
      </c>
      <c r="M180" s="239"/>
      <c r="N180" s="45"/>
      <c r="O180" s="91">
        <f t="shared" si="171"/>
        <v>0</v>
      </c>
      <c r="P180" s="300"/>
      <c r="Q180" s="306"/>
    </row>
    <row r="181" spans="1:17" ht="60" hidden="1" x14ac:dyDescent="0.25">
      <c r="A181" s="30">
        <v>3293</v>
      </c>
      <c r="B181" s="43" t="s">
        <v>175</v>
      </c>
      <c r="C181" s="199">
        <f t="shared" si="165"/>
        <v>0</v>
      </c>
      <c r="D181" s="273">
        <v>0</v>
      </c>
      <c r="E181" s="45"/>
      <c r="F181" s="95">
        <f t="shared" si="168"/>
        <v>0</v>
      </c>
      <c r="G181" s="239"/>
      <c r="H181" s="45"/>
      <c r="I181" s="91">
        <f t="shared" si="169"/>
        <v>0</v>
      </c>
      <c r="J181" s="273"/>
      <c r="K181" s="45"/>
      <c r="L181" s="95">
        <f t="shared" si="170"/>
        <v>0</v>
      </c>
      <c r="M181" s="239"/>
      <c r="N181" s="45"/>
      <c r="O181" s="91">
        <f t="shared" si="171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5"/>
        <v>0</v>
      </c>
      <c r="D182" s="274">
        <v>0</v>
      </c>
      <c r="E182" s="84"/>
      <c r="F182" s="343">
        <f t="shared" si="168"/>
        <v>0</v>
      </c>
      <c r="G182" s="244"/>
      <c r="H182" s="84"/>
      <c r="I182" s="158">
        <f t="shared" si="169"/>
        <v>0</v>
      </c>
      <c r="J182" s="274"/>
      <c r="K182" s="84"/>
      <c r="L182" s="343">
        <f t="shared" si="170"/>
        <v>0</v>
      </c>
      <c r="M182" s="244"/>
      <c r="N182" s="84"/>
      <c r="O182" s="158">
        <f t="shared" si="171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5"/>
        <v>0</v>
      </c>
      <c r="D183" s="140">
        <f>SUM(D184:D185)</f>
        <v>0</v>
      </c>
      <c r="E183" s="85">
        <f t="shared" ref="E183" si="172">SUM(E184:E185)</f>
        <v>0</v>
      </c>
      <c r="F183" s="182">
        <f>SUM(F184:F185)</f>
        <v>0</v>
      </c>
      <c r="G183" s="245">
        <f>SUM(G184:G185)</f>
        <v>0</v>
      </c>
      <c r="H183" s="85">
        <f t="shared" ref="H183:O183" si="173">SUM(H184:H185)</f>
        <v>0</v>
      </c>
      <c r="I183" s="126">
        <f t="shared" si="173"/>
        <v>0</v>
      </c>
      <c r="J183" s="140">
        <f t="shared" si="173"/>
        <v>0</v>
      </c>
      <c r="K183" s="85">
        <f t="shared" si="173"/>
        <v>0</v>
      </c>
      <c r="L183" s="182">
        <f t="shared" si="173"/>
        <v>0</v>
      </c>
      <c r="M183" s="245">
        <f t="shared" si="173"/>
        <v>0</v>
      </c>
      <c r="N183" s="85">
        <f t="shared" si="173"/>
        <v>0</v>
      </c>
      <c r="O183" s="126">
        <f t="shared" si="173"/>
        <v>0</v>
      </c>
      <c r="P183" s="325"/>
      <c r="Q183" s="306"/>
    </row>
    <row r="184" spans="1:17" ht="36" hidden="1" x14ac:dyDescent="0.25">
      <c r="A184" s="57">
        <v>3310</v>
      </c>
      <c r="B184" s="58" t="s">
        <v>178</v>
      </c>
      <c r="C184" s="204">
        <f t="shared" si="165"/>
        <v>0</v>
      </c>
      <c r="D184" s="270">
        <v>0</v>
      </c>
      <c r="E184" s="77"/>
      <c r="F184" s="183">
        <f t="shared" ref="F184:F185" si="174">D184+E184</f>
        <v>0</v>
      </c>
      <c r="G184" s="241"/>
      <c r="H184" s="77"/>
      <c r="I184" s="156">
        <f t="shared" ref="I184:I185" si="175">G184+H184</f>
        <v>0</v>
      </c>
      <c r="J184" s="270"/>
      <c r="K184" s="77"/>
      <c r="L184" s="183">
        <f t="shared" ref="L184:L185" si="176">J184+K184</f>
        <v>0</v>
      </c>
      <c r="M184" s="241"/>
      <c r="N184" s="77"/>
      <c r="O184" s="156">
        <f t="shared" ref="O184:O185" si="177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5"/>
        <v>0</v>
      </c>
      <c r="D185" s="272">
        <v>0</v>
      </c>
      <c r="E185" s="42"/>
      <c r="F185" s="185">
        <f t="shared" si="174"/>
        <v>0</v>
      </c>
      <c r="G185" s="229"/>
      <c r="H185" s="42"/>
      <c r="I185" s="90">
        <f t="shared" si="175"/>
        <v>0</v>
      </c>
      <c r="J185" s="272"/>
      <c r="K185" s="42"/>
      <c r="L185" s="185">
        <f t="shared" si="176"/>
        <v>0</v>
      </c>
      <c r="M185" s="229"/>
      <c r="N185" s="42"/>
      <c r="O185" s="90">
        <f t="shared" si="177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5"/>
        <v>0</v>
      </c>
      <c r="D186" s="139">
        <f>SUM(D187,D190)</f>
        <v>0</v>
      </c>
      <c r="E186" s="71">
        <f t="shared" ref="E186" si="178">SUM(E187,E190)</f>
        <v>0</v>
      </c>
      <c r="F186" s="181">
        <f>SUM(F187,F190)</f>
        <v>0</v>
      </c>
      <c r="G186" s="236">
        <f>SUM(G187,G190)</f>
        <v>0</v>
      </c>
      <c r="H186" s="71">
        <f t="shared" ref="H186:N186" si="179">SUM(H187,H190)</f>
        <v>0</v>
      </c>
      <c r="I186" s="127">
        <f t="shared" si="179"/>
        <v>0</v>
      </c>
      <c r="J186" s="139">
        <f t="shared" si="179"/>
        <v>0</v>
      </c>
      <c r="K186" s="71">
        <f t="shared" si="179"/>
        <v>0</v>
      </c>
      <c r="L186" s="181">
        <f t="shared" si="179"/>
        <v>0</v>
      </c>
      <c r="M186" s="236">
        <f t="shared" si="179"/>
        <v>0</v>
      </c>
      <c r="N186" s="71">
        <f t="shared" si="179"/>
        <v>0</v>
      </c>
      <c r="O186" s="127">
        <f>SUM(O187,O190)</f>
        <v>0</v>
      </c>
      <c r="P186" s="324"/>
      <c r="Q186" s="306"/>
    </row>
    <row r="187" spans="1:17" hidden="1" x14ac:dyDescent="0.25">
      <c r="A187" s="88">
        <v>4200</v>
      </c>
      <c r="B187" s="72" t="s">
        <v>181</v>
      </c>
      <c r="C187" s="197">
        <f t="shared" si="165"/>
        <v>0</v>
      </c>
      <c r="D187" s="132">
        <f>SUM(D188,D189)</f>
        <v>0</v>
      </c>
      <c r="E187" s="38">
        <f t="shared" ref="E187" si="180">SUM(E188,E189)</f>
        <v>0</v>
      </c>
      <c r="F187" s="184">
        <f>SUM(F188,F189)</f>
        <v>0</v>
      </c>
      <c r="G187" s="237">
        <f>SUM(G188,G189)</f>
        <v>0</v>
      </c>
      <c r="H187" s="38">
        <f t="shared" ref="H187:N187" si="181">SUM(H188,H189)</f>
        <v>0</v>
      </c>
      <c r="I187" s="125">
        <f t="shared" si="181"/>
        <v>0</v>
      </c>
      <c r="J187" s="132">
        <f t="shared" si="181"/>
        <v>0</v>
      </c>
      <c r="K187" s="38">
        <f t="shared" si="181"/>
        <v>0</v>
      </c>
      <c r="L187" s="184">
        <f t="shared" si="181"/>
        <v>0</v>
      </c>
      <c r="M187" s="237">
        <f t="shared" si="181"/>
        <v>0</v>
      </c>
      <c r="N187" s="38">
        <f t="shared" si="181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5"/>
        <v>0</v>
      </c>
      <c r="D188" s="272">
        <v>0</v>
      </c>
      <c r="E188" s="42"/>
      <c r="F188" s="185">
        <f t="shared" ref="F188:F189" si="182">D188+E188</f>
        <v>0</v>
      </c>
      <c r="G188" s="229"/>
      <c r="H188" s="42"/>
      <c r="I188" s="90">
        <f t="shared" ref="I188:I189" si="183">G188+H188</f>
        <v>0</v>
      </c>
      <c r="J188" s="272"/>
      <c r="K188" s="42"/>
      <c r="L188" s="185">
        <f t="shared" ref="L188:L189" si="184">J188+K188</f>
        <v>0</v>
      </c>
      <c r="M188" s="229"/>
      <c r="N188" s="42"/>
      <c r="O188" s="90">
        <f t="shared" ref="O188:O189" si="185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5"/>
        <v>0</v>
      </c>
      <c r="D189" s="273">
        <v>0</v>
      </c>
      <c r="E189" s="45"/>
      <c r="F189" s="95">
        <f t="shared" si="182"/>
        <v>0</v>
      </c>
      <c r="G189" s="239"/>
      <c r="H189" s="45"/>
      <c r="I189" s="91">
        <f t="shared" si="183"/>
        <v>0</v>
      </c>
      <c r="J189" s="273"/>
      <c r="K189" s="45"/>
      <c r="L189" s="95">
        <f t="shared" si="184"/>
        <v>0</v>
      </c>
      <c r="M189" s="239"/>
      <c r="N189" s="45"/>
      <c r="O189" s="91">
        <f t="shared" si="185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5"/>
        <v>0</v>
      </c>
      <c r="D190" s="132">
        <f>SUM(D191)</f>
        <v>0</v>
      </c>
      <c r="E190" s="38">
        <f t="shared" ref="E190" si="186">SUM(E191)</f>
        <v>0</v>
      </c>
      <c r="F190" s="184">
        <f>SUM(F191)</f>
        <v>0</v>
      </c>
      <c r="G190" s="237">
        <f>SUM(G191)</f>
        <v>0</v>
      </c>
      <c r="H190" s="38">
        <f t="shared" ref="H190:N190" si="187">SUM(H191)</f>
        <v>0</v>
      </c>
      <c r="I190" s="125">
        <f t="shared" si="187"/>
        <v>0</v>
      </c>
      <c r="J190" s="132">
        <f t="shared" si="187"/>
        <v>0</v>
      </c>
      <c r="K190" s="38">
        <f t="shared" si="187"/>
        <v>0</v>
      </c>
      <c r="L190" s="184">
        <f t="shared" si="187"/>
        <v>0</v>
      </c>
      <c r="M190" s="237">
        <f t="shared" si="187"/>
        <v>0</v>
      </c>
      <c r="N190" s="38">
        <f t="shared" si="187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5"/>
        <v>0</v>
      </c>
      <c r="D191" s="133">
        <f>SUM(D192:D192)</f>
        <v>0</v>
      </c>
      <c r="E191" s="79">
        <f t="shared" ref="E191" si="188">SUM(E192:E192)</f>
        <v>0</v>
      </c>
      <c r="F191" s="185">
        <f>SUM(F192:F192)</f>
        <v>0</v>
      </c>
      <c r="G191" s="242">
        <f>SUM(G192:G192)</f>
        <v>0</v>
      </c>
      <c r="H191" s="79">
        <f t="shared" ref="H191:N191" si="189">SUM(H192:H192)</f>
        <v>0</v>
      </c>
      <c r="I191" s="90">
        <f t="shared" si="189"/>
        <v>0</v>
      </c>
      <c r="J191" s="133">
        <f t="shared" si="189"/>
        <v>0</v>
      </c>
      <c r="K191" s="79">
        <f t="shared" si="189"/>
        <v>0</v>
      </c>
      <c r="L191" s="185">
        <f t="shared" si="189"/>
        <v>0</v>
      </c>
      <c r="M191" s="242">
        <f t="shared" si="189"/>
        <v>0</v>
      </c>
      <c r="N191" s="79">
        <f t="shared" si="189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5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5"/>
        <v>3225450</v>
      </c>
      <c r="D193" s="138">
        <f>SUM(D194,D229,D268)</f>
        <v>2352384</v>
      </c>
      <c r="E193" s="284">
        <f t="shared" ref="E193" si="190">SUM(E194,E229,E268)</f>
        <v>-23934</v>
      </c>
      <c r="F193" s="368">
        <f>SUM(F194,F229,F268)</f>
        <v>2328450</v>
      </c>
      <c r="G193" s="235">
        <f>SUM(G194,G229,G268)</f>
        <v>897000</v>
      </c>
      <c r="H193" s="284">
        <f t="shared" ref="H193:N193" si="191">SUM(H194,H229,H268)</f>
        <v>0</v>
      </c>
      <c r="I193" s="368">
        <f t="shared" si="191"/>
        <v>897000</v>
      </c>
      <c r="J193" s="138">
        <f t="shared" si="191"/>
        <v>0</v>
      </c>
      <c r="K193" s="69">
        <f t="shared" si="191"/>
        <v>0</v>
      </c>
      <c r="L193" s="180">
        <f t="shared" si="191"/>
        <v>0</v>
      </c>
      <c r="M193" s="235">
        <f t="shared" si="191"/>
        <v>0</v>
      </c>
      <c r="N193" s="69">
        <f t="shared" si="191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5"/>
        <v>3225450</v>
      </c>
      <c r="D194" s="139">
        <f>D195+D203</f>
        <v>2352384</v>
      </c>
      <c r="E194" s="127">
        <f t="shared" ref="E194" si="192">E195+E203</f>
        <v>-23934</v>
      </c>
      <c r="F194" s="369">
        <f>F195+F203</f>
        <v>2328450</v>
      </c>
      <c r="G194" s="236">
        <f>G195+G203</f>
        <v>897000</v>
      </c>
      <c r="H194" s="127">
        <f t="shared" ref="H194:N194" si="193">H195+H203</f>
        <v>0</v>
      </c>
      <c r="I194" s="369">
        <f t="shared" si="193"/>
        <v>897000</v>
      </c>
      <c r="J194" s="139">
        <f t="shared" si="193"/>
        <v>0</v>
      </c>
      <c r="K194" s="71">
        <f t="shared" si="193"/>
        <v>0</v>
      </c>
      <c r="L194" s="181">
        <f t="shared" si="193"/>
        <v>0</v>
      </c>
      <c r="M194" s="236">
        <f t="shared" si="193"/>
        <v>0</v>
      </c>
      <c r="N194" s="71">
        <f t="shared" si="193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5"/>
        <v>0</v>
      </c>
      <c r="D195" s="132">
        <f>D196+D197+D200+D201+D202</f>
        <v>0</v>
      </c>
      <c r="E195" s="38">
        <f t="shared" ref="E195" si="194">E196+E197+E200+E201+E202</f>
        <v>0</v>
      </c>
      <c r="F195" s="184">
        <f>F196+F197+F200+F201+F202</f>
        <v>0</v>
      </c>
      <c r="G195" s="237">
        <f>G196+G197+G200+G201+G202</f>
        <v>0</v>
      </c>
      <c r="H195" s="38">
        <f t="shared" ref="H195:N195" si="195">H196+H197+H200+H201+H202</f>
        <v>0</v>
      </c>
      <c r="I195" s="125">
        <f t="shared" si="195"/>
        <v>0</v>
      </c>
      <c r="J195" s="132">
        <f t="shared" si="195"/>
        <v>0</v>
      </c>
      <c r="K195" s="38">
        <f t="shared" si="195"/>
        <v>0</v>
      </c>
      <c r="L195" s="184">
        <f t="shared" si="195"/>
        <v>0</v>
      </c>
      <c r="M195" s="237">
        <f t="shared" si="195"/>
        <v>0</v>
      </c>
      <c r="N195" s="38">
        <f t="shared" si="195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5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5"/>
        <v>0</v>
      </c>
      <c r="D197" s="134">
        <f>D198+D199</f>
        <v>0</v>
      </c>
      <c r="E197" s="76">
        <f t="shared" ref="E197" si="196">E198+E199</f>
        <v>0</v>
      </c>
      <c r="F197" s="95">
        <f>F198+F199</f>
        <v>0</v>
      </c>
      <c r="G197" s="240">
        <f>G198+G199</f>
        <v>0</v>
      </c>
      <c r="H197" s="76">
        <f t="shared" ref="H197:O197" si="197">H198+H199</f>
        <v>0</v>
      </c>
      <c r="I197" s="91">
        <f t="shared" si="197"/>
        <v>0</v>
      </c>
      <c r="J197" s="134">
        <f t="shared" si="197"/>
        <v>0</v>
      </c>
      <c r="K197" s="76">
        <f t="shared" si="197"/>
        <v>0</v>
      </c>
      <c r="L197" s="95">
        <f t="shared" si="197"/>
        <v>0</v>
      </c>
      <c r="M197" s="240">
        <f t="shared" si="197"/>
        <v>0</v>
      </c>
      <c r="N197" s="76">
        <f t="shared" si="197"/>
        <v>0</v>
      </c>
      <c r="O197" s="91">
        <f t="shared" si="197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5"/>
        <v>0</v>
      </c>
      <c r="D198" s="273">
        <v>0</v>
      </c>
      <c r="E198" s="45"/>
      <c r="F198" s="95">
        <f t="shared" ref="F198:F202" si="198">D198+E198</f>
        <v>0</v>
      </c>
      <c r="G198" s="239"/>
      <c r="H198" s="45"/>
      <c r="I198" s="91">
        <f t="shared" ref="I198:I202" si="199">G198+H198</f>
        <v>0</v>
      </c>
      <c r="J198" s="273"/>
      <c r="K198" s="45"/>
      <c r="L198" s="95">
        <f t="shared" ref="L198:L202" si="200">J198+K198</f>
        <v>0</v>
      </c>
      <c r="M198" s="239"/>
      <c r="N198" s="45"/>
      <c r="O198" s="91">
        <f t="shared" ref="O198:O202" si="201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5"/>
        <v>0</v>
      </c>
      <c r="D199" s="273">
        <v>0</v>
      </c>
      <c r="E199" s="45"/>
      <c r="F199" s="95">
        <f t="shared" si="198"/>
        <v>0</v>
      </c>
      <c r="G199" s="239"/>
      <c r="H199" s="45"/>
      <c r="I199" s="91">
        <f t="shared" si="199"/>
        <v>0</v>
      </c>
      <c r="J199" s="273"/>
      <c r="K199" s="45"/>
      <c r="L199" s="95">
        <f t="shared" si="200"/>
        <v>0</v>
      </c>
      <c r="M199" s="239"/>
      <c r="N199" s="45"/>
      <c r="O199" s="91">
        <f t="shared" si="201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5"/>
        <v>0</v>
      </c>
      <c r="D200" s="273">
        <v>0</v>
      </c>
      <c r="E200" s="45"/>
      <c r="F200" s="95">
        <f t="shared" si="198"/>
        <v>0</v>
      </c>
      <c r="G200" s="239"/>
      <c r="H200" s="45"/>
      <c r="I200" s="91">
        <f t="shared" si="199"/>
        <v>0</v>
      </c>
      <c r="J200" s="273"/>
      <c r="K200" s="45"/>
      <c r="L200" s="95">
        <f t="shared" si="200"/>
        <v>0</v>
      </c>
      <c r="M200" s="239"/>
      <c r="N200" s="45"/>
      <c r="O200" s="91">
        <f t="shared" si="201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5"/>
        <v>0</v>
      </c>
      <c r="D201" s="273">
        <v>0</v>
      </c>
      <c r="E201" s="45"/>
      <c r="F201" s="95">
        <f t="shared" si="198"/>
        <v>0</v>
      </c>
      <c r="G201" s="239"/>
      <c r="H201" s="45"/>
      <c r="I201" s="91">
        <f t="shared" si="199"/>
        <v>0</v>
      </c>
      <c r="J201" s="273"/>
      <c r="K201" s="45"/>
      <c r="L201" s="95">
        <f t="shared" si="200"/>
        <v>0</v>
      </c>
      <c r="M201" s="239"/>
      <c r="N201" s="45"/>
      <c r="O201" s="91">
        <f t="shared" si="201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5"/>
        <v>0</v>
      </c>
      <c r="D202" s="273">
        <v>0</v>
      </c>
      <c r="E202" s="45"/>
      <c r="F202" s="95">
        <f t="shared" si="198"/>
        <v>0</v>
      </c>
      <c r="G202" s="239"/>
      <c r="H202" s="45"/>
      <c r="I202" s="91">
        <f t="shared" si="199"/>
        <v>0</v>
      </c>
      <c r="J202" s="273"/>
      <c r="K202" s="45"/>
      <c r="L202" s="95">
        <f t="shared" si="200"/>
        <v>0</v>
      </c>
      <c r="M202" s="239"/>
      <c r="N202" s="45"/>
      <c r="O202" s="91">
        <f t="shared" si="201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5"/>
        <v>3225450</v>
      </c>
      <c r="D203" s="132">
        <f>D204+D214+D215+D224+D225+D226+D228</f>
        <v>2352384</v>
      </c>
      <c r="E203" s="125">
        <f t="shared" ref="E203" si="202">E204+E214+E215+E224+E225+E226+E228</f>
        <v>-23934</v>
      </c>
      <c r="F203" s="370">
        <f>F204+F214+F215+F224+F225+F226+F228</f>
        <v>2328450</v>
      </c>
      <c r="G203" s="237">
        <f>G204+G214+G215+G224+G225+G226+G228</f>
        <v>897000</v>
      </c>
      <c r="H203" s="125">
        <f t="shared" ref="H203:O203" si="203">H204+H214+H215+H224+H225+H226+H228</f>
        <v>0</v>
      </c>
      <c r="I203" s="370">
        <f t="shared" si="203"/>
        <v>897000</v>
      </c>
      <c r="J203" s="132">
        <f t="shared" si="203"/>
        <v>0</v>
      </c>
      <c r="K203" s="38">
        <f t="shared" si="203"/>
        <v>0</v>
      </c>
      <c r="L203" s="184">
        <f t="shared" si="203"/>
        <v>0</v>
      </c>
      <c r="M203" s="237">
        <f t="shared" si="203"/>
        <v>0</v>
      </c>
      <c r="N203" s="38">
        <f t="shared" si="203"/>
        <v>0</v>
      </c>
      <c r="O203" s="125">
        <f t="shared" si="203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5"/>
        <v>0</v>
      </c>
      <c r="D204" s="86">
        <f>SUM(D205:D213)</f>
        <v>0</v>
      </c>
      <c r="E204" s="74">
        <f>SUM(E205:E213)</f>
        <v>0</v>
      </c>
      <c r="F204" s="183">
        <f t="shared" ref="F204:N204" si="204">SUM(F205:F213)</f>
        <v>0</v>
      </c>
      <c r="G204" s="238">
        <f>SUM(G205:G213)</f>
        <v>0</v>
      </c>
      <c r="H204" s="74">
        <f t="shared" si="204"/>
        <v>0</v>
      </c>
      <c r="I204" s="156">
        <f t="shared" si="204"/>
        <v>0</v>
      </c>
      <c r="J204" s="86">
        <f t="shared" si="204"/>
        <v>0</v>
      </c>
      <c r="K204" s="74">
        <f t="shared" si="204"/>
        <v>0</v>
      </c>
      <c r="L204" s="183">
        <f t="shared" si="204"/>
        <v>0</v>
      </c>
      <c r="M204" s="238">
        <f t="shared" si="204"/>
        <v>0</v>
      </c>
      <c r="N204" s="74">
        <f t="shared" si="204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5"/>
        <v>0</v>
      </c>
      <c r="D205" s="272">
        <v>0</v>
      </c>
      <c r="E205" s="42"/>
      <c r="F205" s="185">
        <f t="shared" ref="F205:F214" si="205">D205+E205</f>
        <v>0</v>
      </c>
      <c r="G205" s="229"/>
      <c r="H205" s="42"/>
      <c r="I205" s="90">
        <f t="shared" ref="I205:I214" si="206">G205+H205</f>
        <v>0</v>
      </c>
      <c r="J205" s="272"/>
      <c r="K205" s="42"/>
      <c r="L205" s="185">
        <f t="shared" ref="L205:L214" si="207">J205+K205</f>
        <v>0</v>
      </c>
      <c r="M205" s="229"/>
      <c r="N205" s="42"/>
      <c r="O205" s="90">
        <f t="shared" ref="O205:O214" si="208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5"/>
        <v>0</v>
      </c>
      <c r="D206" s="273">
        <v>0</v>
      </c>
      <c r="E206" s="45"/>
      <c r="F206" s="95">
        <f t="shared" si="205"/>
        <v>0</v>
      </c>
      <c r="G206" s="239"/>
      <c r="H206" s="45"/>
      <c r="I206" s="91">
        <f t="shared" si="206"/>
        <v>0</v>
      </c>
      <c r="J206" s="273"/>
      <c r="K206" s="45"/>
      <c r="L206" s="95">
        <f t="shared" si="207"/>
        <v>0</v>
      </c>
      <c r="M206" s="239"/>
      <c r="N206" s="45"/>
      <c r="O206" s="91">
        <f t="shared" si="208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5"/>
        <v>0</v>
      </c>
      <c r="D207" s="273">
        <v>0</v>
      </c>
      <c r="E207" s="45"/>
      <c r="F207" s="95">
        <f t="shared" si="205"/>
        <v>0</v>
      </c>
      <c r="G207" s="239"/>
      <c r="H207" s="45"/>
      <c r="I207" s="91">
        <f t="shared" si="206"/>
        <v>0</v>
      </c>
      <c r="J207" s="273"/>
      <c r="K207" s="45"/>
      <c r="L207" s="95">
        <f t="shared" si="207"/>
        <v>0</v>
      </c>
      <c r="M207" s="239"/>
      <c r="N207" s="45"/>
      <c r="O207" s="91">
        <f t="shared" si="208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5"/>
        <v>0</v>
      </c>
      <c r="D208" s="273">
        <v>0</v>
      </c>
      <c r="E208" s="45"/>
      <c r="F208" s="95">
        <f t="shared" si="205"/>
        <v>0</v>
      </c>
      <c r="G208" s="239"/>
      <c r="H208" s="45"/>
      <c r="I208" s="91">
        <f t="shared" si="206"/>
        <v>0</v>
      </c>
      <c r="J208" s="273"/>
      <c r="K208" s="45"/>
      <c r="L208" s="95">
        <f t="shared" si="207"/>
        <v>0</v>
      </c>
      <c r="M208" s="239"/>
      <c r="N208" s="45"/>
      <c r="O208" s="91">
        <f t="shared" si="208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5"/>
        <v>0</v>
      </c>
      <c r="D209" s="273">
        <v>0</v>
      </c>
      <c r="E209" s="45"/>
      <c r="F209" s="95">
        <f t="shared" si="205"/>
        <v>0</v>
      </c>
      <c r="G209" s="239"/>
      <c r="H209" s="45"/>
      <c r="I209" s="91">
        <f t="shared" si="206"/>
        <v>0</v>
      </c>
      <c r="J209" s="273"/>
      <c r="K209" s="45"/>
      <c r="L209" s="95">
        <f t="shared" si="207"/>
        <v>0</v>
      </c>
      <c r="M209" s="239"/>
      <c r="N209" s="45"/>
      <c r="O209" s="91">
        <f t="shared" si="208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5"/>
        <v>0</v>
      </c>
      <c r="D210" s="273">
        <v>0</v>
      </c>
      <c r="E210" s="45"/>
      <c r="F210" s="95">
        <f t="shared" si="205"/>
        <v>0</v>
      </c>
      <c r="G210" s="239"/>
      <c r="H210" s="45"/>
      <c r="I210" s="91">
        <f t="shared" si="206"/>
        <v>0</v>
      </c>
      <c r="J210" s="273"/>
      <c r="K210" s="45"/>
      <c r="L210" s="95">
        <f t="shared" si="207"/>
        <v>0</v>
      </c>
      <c r="M210" s="239"/>
      <c r="N210" s="45"/>
      <c r="O210" s="91">
        <f t="shared" si="208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5"/>
        <v>0</v>
      </c>
      <c r="D211" s="273">
        <v>0</v>
      </c>
      <c r="E211" s="45"/>
      <c r="F211" s="95">
        <f t="shared" si="205"/>
        <v>0</v>
      </c>
      <c r="G211" s="239"/>
      <c r="H211" s="45"/>
      <c r="I211" s="91">
        <f t="shared" si="206"/>
        <v>0</v>
      </c>
      <c r="J211" s="273"/>
      <c r="K211" s="45"/>
      <c r="L211" s="95">
        <f t="shared" si="207"/>
        <v>0</v>
      </c>
      <c r="M211" s="239"/>
      <c r="N211" s="45"/>
      <c r="O211" s="91">
        <f t="shared" si="208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5"/>
        <v>0</v>
      </c>
      <c r="D212" s="273">
        <v>0</v>
      </c>
      <c r="E212" s="45"/>
      <c r="F212" s="95">
        <f t="shared" si="205"/>
        <v>0</v>
      </c>
      <c r="G212" s="239"/>
      <c r="H212" s="45"/>
      <c r="I212" s="91">
        <f t="shared" si="206"/>
        <v>0</v>
      </c>
      <c r="J212" s="273"/>
      <c r="K212" s="45"/>
      <c r="L212" s="95">
        <f t="shared" si="207"/>
        <v>0</v>
      </c>
      <c r="M212" s="239"/>
      <c r="N212" s="45"/>
      <c r="O212" s="91">
        <f t="shared" si="208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5"/>
        <v>0</v>
      </c>
      <c r="D213" s="273">
        <v>0</v>
      </c>
      <c r="E213" s="45"/>
      <c r="F213" s="95">
        <f t="shared" si="205"/>
        <v>0</v>
      </c>
      <c r="G213" s="239"/>
      <c r="H213" s="45"/>
      <c r="I213" s="91">
        <f t="shared" si="206"/>
        <v>0</v>
      </c>
      <c r="J213" s="273"/>
      <c r="K213" s="45"/>
      <c r="L213" s="95">
        <f t="shared" si="207"/>
        <v>0</v>
      </c>
      <c r="M213" s="239"/>
      <c r="N213" s="45"/>
      <c r="O213" s="91">
        <f t="shared" si="208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5"/>
        <v>0</v>
      </c>
      <c r="D214" s="273">
        <v>0</v>
      </c>
      <c r="E214" s="45"/>
      <c r="F214" s="95">
        <f t="shared" si="205"/>
        <v>0</v>
      </c>
      <c r="G214" s="239"/>
      <c r="H214" s="45"/>
      <c r="I214" s="91">
        <f t="shared" si="206"/>
        <v>0</v>
      </c>
      <c r="J214" s="273"/>
      <c r="K214" s="45"/>
      <c r="L214" s="95">
        <f t="shared" si="207"/>
        <v>0</v>
      </c>
      <c r="M214" s="239"/>
      <c r="N214" s="45"/>
      <c r="O214" s="91">
        <f t="shared" si="208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5"/>
        <v>0</v>
      </c>
      <c r="D215" s="134">
        <f>SUM(D216:D223)</f>
        <v>0</v>
      </c>
      <c r="E215" s="76">
        <f t="shared" ref="E215" si="209">SUM(E216:E223)</f>
        <v>0</v>
      </c>
      <c r="F215" s="95">
        <f>SUM(F216:F223)</f>
        <v>0</v>
      </c>
      <c r="G215" s="240">
        <f>SUM(G216:G223)</f>
        <v>0</v>
      </c>
      <c r="H215" s="76">
        <f t="shared" ref="H215:N215" si="210">SUM(H216:H223)</f>
        <v>0</v>
      </c>
      <c r="I215" s="91">
        <f t="shared" si="210"/>
        <v>0</v>
      </c>
      <c r="J215" s="134">
        <f t="shared" si="210"/>
        <v>0</v>
      </c>
      <c r="K215" s="76">
        <f t="shared" si="210"/>
        <v>0</v>
      </c>
      <c r="L215" s="95">
        <f t="shared" si="210"/>
        <v>0</v>
      </c>
      <c r="M215" s="240">
        <f t="shared" si="210"/>
        <v>0</v>
      </c>
      <c r="N215" s="76">
        <f t="shared" si="210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5"/>
        <v>0</v>
      </c>
      <c r="D216" s="273">
        <v>0</v>
      </c>
      <c r="E216" s="45"/>
      <c r="F216" s="95">
        <f t="shared" ref="F216:F225" si="211">D216+E216</f>
        <v>0</v>
      </c>
      <c r="G216" s="239"/>
      <c r="H216" s="45"/>
      <c r="I216" s="91">
        <f t="shared" ref="I216:I225" si="212">G216+H216</f>
        <v>0</v>
      </c>
      <c r="J216" s="273"/>
      <c r="K216" s="45"/>
      <c r="L216" s="95">
        <f t="shared" ref="L216:L225" si="213">J216+K216</f>
        <v>0</v>
      </c>
      <c r="M216" s="239"/>
      <c r="N216" s="45"/>
      <c r="O216" s="91">
        <f t="shared" ref="O216:O225" si="214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5"/>
        <v>0</v>
      </c>
      <c r="D217" s="273">
        <v>0</v>
      </c>
      <c r="E217" s="45"/>
      <c r="F217" s="95">
        <f t="shared" si="211"/>
        <v>0</v>
      </c>
      <c r="G217" s="239"/>
      <c r="H217" s="45"/>
      <c r="I217" s="91">
        <f t="shared" si="212"/>
        <v>0</v>
      </c>
      <c r="J217" s="273"/>
      <c r="K217" s="45"/>
      <c r="L217" s="95">
        <f t="shared" si="213"/>
        <v>0</v>
      </c>
      <c r="M217" s="239"/>
      <c r="N217" s="45"/>
      <c r="O217" s="91">
        <f t="shared" si="214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5"/>
        <v>0</v>
      </c>
      <c r="D218" s="273">
        <v>0</v>
      </c>
      <c r="E218" s="45"/>
      <c r="F218" s="95">
        <f t="shared" si="211"/>
        <v>0</v>
      </c>
      <c r="G218" s="239"/>
      <c r="H218" s="45"/>
      <c r="I218" s="91">
        <f t="shared" si="212"/>
        <v>0</v>
      </c>
      <c r="J218" s="273"/>
      <c r="K218" s="45"/>
      <c r="L218" s="95">
        <f t="shared" si="213"/>
        <v>0</v>
      </c>
      <c r="M218" s="239"/>
      <c r="N218" s="45"/>
      <c r="O218" s="91">
        <f t="shared" si="214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5"/>
        <v>0</v>
      </c>
      <c r="D219" s="273">
        <v>0</v>
      </c>
      <c r="E219" s="45"/>
      <c r="F219" s="95">
        <f t="shared" si="211"/>
        <v>0</v>
      </c>
      <c r="G219" s="239"/>
      <c r="H219" s="45"/>
      <c r="I219" s="91">
        <f t="shared" si="212"/>
        <v>0</v>
      </c>
      <c r="J219" s="273"/>
      <c r="K219" s="45"/>
      <c r="L219" s="95">
        <f t="shared" si="213"/>
        <v>0</v>
      </c>
      <c r="M219" s="239"/>
      <c r="N219" s="45"/>
      <c r="O219" s="91">
        <f t="shared" si="214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5"/>
        <v>0</v>
      </c>
      <c r="D220" s="273">
        <v>0</v>
      </c>
      <c r="E220" s="45"/>
      <c r="F220" s="95">
        <f t="shared" si="211"/>
        <v>0</v>
      </c>
      <c r="G220" s="239"/>
      <c r="H220" s="45"/>
      <c r="I220" s="91">
        <f t="shared" si="212"/>
        <v>0</v>
      </c>
      <c r="J220" s="273"/>
      <c r="K220" s="45"/>
      <c r="L220" s="95">
        <f t="shared" si="213"/>
        <v>0</v>
      </c>
      <c r="M220" s="239"/>
      <c r="N220" s="45"/>
      <c r="O220" s="91">
        <f t="shared" si="214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5"/>
        <v>0</v>
      </c>
      <c r="D221" s="273">
        <v>0</v>
      </c>
      <c r="E221" s="45"/>
      <c r="F221" s="95">
        <f t="shared" si="211"/>
        <v>0</v>
      </c>
      <c r="G221" s="239"/>
      <c r="H221" s="45"/>
      <c r="I221" s="91">
        <f t="shared" si="212"/>
        <v>0</v>
      </c>
      <c r="J221" s="273"/>
      <c r="K221" s="45"/>
      <c r="L221" s="95">
        <f t="shared" si="213"/>
        <v>0</v>
      </c>
      <c r="M221" s="239"/>
      <c r="N221" s="45"/>
      <c r="O221" s="91">
        <f t="shared" si="214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5"/>
        <v>0</v>
      </c>
      <c r="D222" s="273">
        <v>0</v>
      </c>
      <c r="E222" s="45"/>
      <c r="F222" s="95">
        <f t="shared" si="211"/>
        <v>0</v>
      </c>
      <c r="G222" s="239"/>
      <c r="H222" s="45"/>
      <c r="I222" s="91">
        <f t="shared" si="212"/>
        <v>0</v>
      </c>
      <c r="J222" s="273"/>
      <c r="K222" s="45"/>
      <c r="L222" s="95">
        <f t="shared" si="213"/>
        <v>0</v>
      </c>
      <c r="M222" s="239"/>
      <c r="N222" s="45"/>
      <c r="O222" s="91">
        <f t="shared" si="214"/>
        <v>0</v>
      </c>
      <c r="P222" s="300"/>
      <c r="Q222" s="306"/>
    </row>
    <row r="223" spans="1:17" hidden="1" x14ac:dyDescent="0.25">
      <c r="A223" s="30">
        <v>5239</v>
      </c>
      <c r="B223" s="43" t="s">
        <v>217</v>
      </c>
      <c r="C223" s="199">
        <f t="shared" si="165"/>
        <v>0</v>
      </c>
      <c r="D223" s="273">
        <v>0</v>
      </c>
      <c r="E223" s="45"/>
      <c r="F223" s="95">
        <f t="shared" si="211"/>
        <v>0</v>
      </c>
      <c r="G223" s="239"/>
      <c r="H223" s="45"/>
      <c r="I223" s="91">
        <f t="shared" si="212"/>
        <v>0</v>
      </c>
      <c r="J223" s="273"/>
      <c r="K223" s="45"/>
      <c r="L223" s="95">
        <f t="shared" si="213"/>
        <v>0</v>
      </c>
      <c r="M223" s="239"/>
      <c r="N223" s="45"/>
      <c r="O223" s="91">
        <f t="shared" si="214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5"/>
        <v>199562</v>
      </c>
      <c r="D224" s="273">
        <v>199562</v>
      </c>
      <c r="E224" s="359"/>
      <c r="F224" s="373">
        <f t="shared" si="211"/>
        <v>199562</v>
      </c>
      <c r="G224" s="239"/>
      <c r="H224" s="359"/>
      <c r="I224" s="373">
        <f t="shared" si="212"/>
        <v>0</v>
      </c>
      <c r="J224" s="273"/>
      <c r="K224" s="45"/>
      <c r="L224" s="95">
        <f t="shared" si="213"/>
        <v>0</v>
      </c>
      <c r="M224" s="239"/>
      <c r="N224" s="45"/>
      <c r="O224" s="91">
        <f t="shared" si="214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5"/>
        <v>3025888</v>
      </c>
      <c r="D225" s="273">
        <v>2152822</v>
      </c>
      <c r="E225" s="359">
        <v>-23934</v>
      </c>
      <c r="F225" s="373">
        <f t="shared" si="211"/>
        <v>2128888</v>
      </c>
      <c r="G225" s="239">
        <v>897000</v>
      </c>
      <c r="H225" s="359"/>
      <c r="I225" s="373">
        <f t="shared" si="212"/>
        <v>897000</v>
      </c>
      <c r="J225" s="273"/>
      <c r="K225" s="45"/>
      <c r="L225" s="95">
        <f t="shared" si="213"/>
        <v>0</v>
      </c>
      <c r="M225" s="239"/>
      <c r="N225" s="45"/>
      <c r="O225" s="91">
        <f t="shared" si="214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5"/>
        <v>0</v>
      </c>
      <c r="D226" s="134">
        <f>SUM(D227)</f>
        <v>0</v>
      </c>
      <c r="E226" s="76">
        <f t="shared" ref="E226" si="215">SUM(E227)</f>
        <v>0</v>
      </c>
      <c r="F226" s="95">
        <f>SUM(F227)</f>
        <v>0</v>
      </c>
      <c r="G226" s="240">
        <f>SUM(G227)</f>
        <v>0</v>
      </c>
      <c r="H226" s="76">
        <f t="shared" ref="H226:N226" si="216">SUM(H227)</f>
        <v>0</v>
      </c>
      <c r="I226" s="91">
        <f t="shared" si="216"/>
        <v>0</v>
      </c>
      <c r="J226" s="134">
        <f t="shared" si="216"/>
        <v>0</v>
      </c>
      <c r="K226" s="76">
        <f t="shared" si="216"/>
        <v>0</v>
      </c>
      <c r="L226" s="95">
        <f t="shared" si="216"/>
        <v>0</v>
      </c>
      <c r="M226" s="240">
        <f t="shared" si="216"/>
        <v>0</v>
      </c>
      <c r="N226" s="76">
        <f t="shared" si="216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5"/>
        <v>0</v>
      </c>
      <c r="D227" s="273">
        <v>0</v>
      </c>
      <c r="E227" s="45"/>
      <c r="F227" s="95">
        <f t="shared" ref="F227:F228" si="217">D227+E227</f>
        <v>0</v>
      </c>
      <c r="G227" s="239"/>
      <c r="H227" s="45"/>
      <c r="I227" s="91">
        <f t="shared" ref="I227:I228" si="218">G227+H227</f>
        <v>0</v>
      </c>
      <c r="J227" s="273"/>
      <c r="K227" s="45"/>
      <c r="L227" s="95">
        <f t="shared" ref="L227:L228" si="219">J227+K227</f>
        <v>0</v>
      </c>
      <c r="M227" s="239"/>
      <c r="N227" s="45"/>
      <c r="O227" s="91">
        <f t="shared" ref="O227:O228" si="220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5"/>
        <v>0</v>
      </c>
      <c r="D228" s="270">
        <v>0</v>
      </c>
      <c r="E228" s="77"/>
      <c r="F228" s="183">
        <f t="shared" si="217"/>
        <v>0</v>
      </c>
      <c r="G228" s="241"/>
      <c r="H228" s="77"/>
      <c r="I228" s="156">
        <f t="shared" si="218"/>
        <v>0</v>
      </c>
      <c r="J228" s="270"/>
      <c r="K228" s="77"/>
      <c r="L228" s="183">
        <f t="shared" si="219"/>
        <v>0</v>
      </c>
      <c r="M228" s="241"/>
      <c r="N228" s="77"/>
      <c r="O228" s="156">
        <f t="shared" si="220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5"/>
        <v>0</v>
      </c>
      <c r="D229" s="139">
        <f>D230+D250+D258</f>
        <v>0</v>
      </c>
      <c r="E229" s="71">
        <f t="shared" ref="E229" si="221">E230+E250+E258</f>
        <v>0</v>
      </c>
      <c r="F229" s="181">
        <f>F230+F250+F258</f>
        <v>0</v>
      </c>
      <c r="G229" s="236">
        <f>G230+G250+G258</f>
        <v>0</v>
      </c>
      <c r="H229" s="71">
        <f t="shared" ref="H229:N229" si="222">H230+H250+H258</f>
        <v>0</v>
      </c>
      <c r="I229" s="127">
        <f t="shared" si="222"/>
        <v>0</v>
      </c>
      <c r="J229" s="139">
        <f t="shared" si="222"/>
        <v>0</v>
      </c>
      <c r="K229" s="71">
        <f t="shared" si="222"/>
        <v>0</v>
      </c>
      <c r="L229" s="181">
        <f t="shared" si="222"/>
        <v>0</v>
      </c>
      <c r="M229" s="236">
        <f t="shared" si="222"/>
        <v>0</v>
      </c>
      <c r="N229" s="71">
        <f t="shared" si="222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5"/>
        <v>0</v>
      </c>
      <c r="D230" s="140">
        <f>SUM(D231,D232,D234,D237,D243,D244,D245)</f>
        <v>0</v>
      </c>
      <c r="E230" s="85">
        <f t="shared" ref="E230" si="223">SUM(E231,E232,E234,E237,E243,E244,E245)</f>
        <v>0</v>
      </c>
      <c r="F230" s="182">
        <f>SUM(F231,F232,F234,F237,F243,F244,F245)</f>
        <v>0</v>
      </c>
      <c r="G230" s="245">
        <f>SUM(G231,G232,G234,G237,G243,G244,G245)</f>
        <v>0</v>
      </c>
      <c r="H230" s="85">
        <f t="shared" ref="H230:N230" si="224">SUM(H231,H232,H234,H237,H243,H244,H245)</f>
        <v>0</v>
      </c>
      <c r="I230" s="126">
        <f t="shared" si="224"/>
        <v>0</v>
      </c>
      <c r="J230" s="140">
        <f t="shared" si="224"/>
        <v>0</v>
      </c>
      <c r="K230" s="85">
        <f t="shared" si="224"/>
        <v>0</v>
      </c>
      <c r="L230" s="182">
        <f t="shared" si="224"/>
        <v>0</v>
      </c>
      <c r="M230" s="24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325"/>
      <c r="Q230" s="306"/>
    </row>
    <row r="231" spans="1:17" hidden="1" x14ac:dyDescent="0.25">
      <c r="A231" s="404">
        <v>6220</v>
      </c>
      <c r="B231" s="40" t="s">
        <v>225</v>
      </c>
      <c r="C231" s="198">
        <f t="shared" si="165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5"/>
        <v>0</v>
      </c>
      <c r="D232" s="134">
        <f>SUM(D233)</f>
        <v>0</v>
      </c>
      <c r="E232" s="76">
        <f t="shared" ref="E232:O232" si="225">SUM(E233)</f>
        <v>0</v>
      </c>
      <c r="F232" s="95">
        <f t="shared" si="225"/>
        <v>0</v>
      </c>
      <c r="G232" s="240">
        <f>SUM(G233)</f>
        <v>0</v>
      </c>
      <c r="H232" s="76">
        <f t="shared" si="225"/>
        <v>0</v>
      </c>
      <c r="I232" s="91">
        <f t="shared" si="225"/>
        <v>0</v>
      </c>
      <c r="J232" s="134">
        <f t="shared" si="225"/>
        <v>0</v>
      </c>
      <c r="K232" s="76">
        <f t="shared" si="225"/>
        <v>0</v>
      </c>
      <c r="L232" s="95">
        <f t="shared" si="225"/>
        <v>0</v>
      </c>
      <c r="M232" s="240">
        <f t="shared" si="225"/>
        <v>0</v>
      </c>
      <c r="N232" s="76">
        <f t="shared" si="225"/>
        <v>0</v>
      </c>
      <c r="O232" s="91">
        <f t="shared" si="225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5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5"/>
        <v>0</v>
      </c>
      <c r="D234" s="134">
        <f>SUM(D235:D236)</f>
        <v>0</v>
      </c>
      <c r="E234" s="76">
        <f t="shared" ref="E234" si="226">SUM(E235:E236)</f>
        <v>0</v>
      </c>
      <c r="F234" s="95">
        <f>SUM(F235:F236)</f>
        <v>0</v>
      </c>
      <c r="G234" s="240">
        <f>SUM(G235:G236)</f>
        <v>0</v>
      </c>
      <c r="H234" s="76">
        <f t="shared" ref="H234:N234" si="227">SUM(H235:H236)</f>
        <v>0</v>
      </c>
      <c r="I234" s="91">
        <f t="shared" si="227"/>
        <v>0</v>
      </c>
      <c r="J234" s="134">
        <f t="shared" si="227"/>
        <v>0</v>
      </c>
      <c r="K234" s="76">
        <f t="shared" si="227"/>
        <v>0</v>
      </c>
      <c r="L234" s="95">
        <f t="shared" si="227"/>
        <v>0</v>
      </c>
      <c r="M234" s="240">
        <f t="shared" si="227"/>
        <v>0</v>
      </c>
      <c r="N234" s="76">
        <f t="shared" si="227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5"/>
        <v>0</v>
      </c>
      <c r="D235" s="273">
        <v>0</v>
      </c>
      <c r="E235" s="45"/>
      <c r="F235" s="95">
        <f t="shared" ref="F235:F236" si="228">D235+E235</f>
        <v>0</v>
      </c>
      <c r="G235" s="239"/>
      <c r="H235" s="45"/>
      <c r="I235" s="91">
        <f t="shared" ref="I235:I236" si="229">G235+H235</f>
        <v>0</v>
      </c>
      <c r="J235" s="273"/>
      <c r="K235" s="45"/>
      <c r="L235" s="95">
        <f t="shared" ref="L235:L236" si="230">J235+K235</f>
        <v>0</v>
      </c>
      <c r="M235" s="239"/>
      <c r="N235" s="45"/>
      <c r="O235" s="91">
        <f t="shared" ref="O235:O236" si="231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5"/>
        <v>0</v>
      </c>
      <c r="D236" s="273">
        <v>0</v>
      </c>
      <c r="E236" s="45"/>
      <c r="F236" s="95">
        <f t="shared" si="228"/>
        <v>0</v>
      </c>
      <c r="G236" s="239"/>
      <c r="H236" s="45"/>
      <c r="I236" s="91">
        <f t="shared" si="229"/>
        <v>0</v>
      </c>
      <c r="J236" s="273"/>
      <c r="K236" s="45"/>
      <c r="L236" s="95">
        <f t="shared" si="230"/>
        <v>0</v>
      </c>
      <c r="M236" s="239"/>
      <c r="N236" s="45"/>
      <c r="O236" s="91">
        <f t="shared" si="231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5"/>
        <v>0</v>
      </c>
      <c r="D237" s="134">
        <f>SUM(D238:D242)</f>
        <v>0</v>
      </c>
      <c r="E237" s="76">
        <f t="shared" ref="E237" si="232">SUM(E238:E242)</f>
        <v>0</v>
      </c>
      <c r="F237" s="95">
        <f>SUM(F238:F242)</f>
        <v>0</v>
      </c>
      <c r="G237" s="240">
        <f>SUM(G238:G242)</f>
        <v>0</v>
      </c>
      <c r="H237" s="76">
        <f t="shared" ref="H237:N237" si="233">SUM(H238:H242)</f>
        <v>0</v>
      </c>
      <c r="I237" s="91">
        <f t="shared" si="233"/>
        <v>0</v>
      </c>
      <c r="J237" s="134">
        <f t="shared" si="233"/>
        <v>0</v>
      </c>
      <c r="K237" s="76">
        <f t="shared" si="233"/>
        <v>0</v>
      </c>
      <c r="L237" s="95">
        <f t="shared" si="233"/>
        <v>0</v>
      </c>
      <c r="M237" s="240">
        <f t="shared" si="233"/>
        <v>0</v>
      </c>
      <c r="N237" s="76">
        <f t="shared" si="233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5"/>
        <v>0</v>
      </c>
      <c r="D238" s="273">
        <v>0</v>
      </c>
      <c r="E238" s="45"/>
      <c r="F238" s="95">
        <f t="shared" ref="F238:F244" si="234">D238+E238</f>
        <v>0</v>
      </c>
      <c r="G238" s="239"/>
      <c r="H238" s="45"/>
      <c r="I238" s="91">
        <f t="shared" ref="I238:I244" si="235">G238+H238</f>
        <v>0</v>
      </c>
      <c r="J238" s="273"/>
      <c r="K238" s="45"/>
      <c r="L238" s="95">
        <f t="shared" ref="L238:L244" si="236">J238+K238</f>
        <v>0</v>
      </c>
      <c r="M238" s="239"/>
      <c r="N238" s="45"/>
      <c r="O238" s="91">
        <f t="shared" ref="O238:O244" si="237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5"/>
        <v>0</v>
      </c>
      <c r="D239" s="273">
        <v>0</v>
      </c>
      <c r="E239" s="45"/>
      <c r="F239" s="95">
        <f t="shared" si="234"/>
        <v>0</v>
      </c>
      <c r="G239" s="239"/>
      <c r="H239" s="45"/>
      <c r="I239" s="91">
        <f t="shared" si="235"/>
        <v>0</v>
      </c>
      <c r="J239" s="273"/>
      <c r="K239" s="45"/>
      <c r="L239" s="95">
        <f t="shared" si="236"/>
        <v>0</v>
      </c>
      <c r="M239" s="239"/>
      <c r="N239" s="45"/>
      <c r="O239" s="91">
        <f t="shared" si="237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5"/>
        <v>0</v>
      </c>
      <c r="D240" s="273">
        <v>0</v>
      </c>
      <c r="E240" s="45"/>
      <c r="F240" s="95">
        <f t="shared" si="234"/>
        <v>0</v>
      </c>
      <c r="G240" s="239"/>
      <c r="H240" s="45"/>
      <c r="I240" s="91">
        <f t="shared" si="235"/>
        <v>0</v>
      </c>
      <c r="J240" s="273"/>
      <c r="K240" s="45"/>
      <c r="L240" s="95">
        <f t="shared" si="236"/>
        <v>0</v>
      </c>
      <c r="M240" s="239"/>
      <c r="N240" s="45"/>
      <c r="O240" s="91">
        <f t="shared" si="237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8">SUM(F241,I241,L241,O241)</f>
        <v>0</v>
      </c>
      <c r="D241" s="273">
        <v>0</v>
      </c>
      <c r="E241" s="45"/>
      <c r="F241" s="95">
        <f t="shared" si="234"/>
        <v>0</v>
      </c>
      <c r="G241" s="239"/>
      <c r="H241" s="45"/>
      <c r="I241" s="91">
        <f t="shared" si="235"/>
        <v>0</v>
      </c>
      <c r="J241" s="273"/>
      <c r="K241" s="45"/>
      <c r="L241" s="95">
        <f t="shared" si="236"/>
        <v>0</v>
      </c>
      <c r="M241" s="239"/>
      <c r="N241" s="45"/>
      <c r="O241" s="91">
        <f t="shared" si="237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8"/>
        <v>0</v>
      </c>
      <c r="D242" s="273">
        <v>0</v>
      </c>
      <c r="E242" s="45"/>
      <c r="F242" s="95">
        <f t="shared" si="234"/>
        <v>0</v>
      </c>
      <c r="G242" s="239"/>
      <c r="H242" s="45"/>
      <c r="I242" s="91">
        <f t="shared" si="235"/>
        <v>0</v>
      </c>
      <c r="J242" s="273"/>
      <c r="K242" s="45"/>
      <c r="L242" s="95">
        <f t="shared" si="236"/>
        <v>0</v>
      </c>
      <c r="M242" s="239"/>
      <c r="N242" s="45"/>
      <c r="O242" s="91">
        <f t="shared" si="237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8"/>
        <v>0</v>
      </c>
      <c r="D243" s="273">
        <v>0</v>
      </c>
      <c r="E243" s="45"/>
      <c r="F243" s="95">
        <f t="shared" si="234"/>
        <v>0</v>
      </c>
      <c r="G243" s="239"/>
      <c r="H243" s="45"/>
      <c r="I243" s="91">
        <f t="shared" si="235"/>
        <v>0</v>
      </c>
      <c r="J243" s="273"/>
      <c r="K243" s="45"/>
      <c r="L243" s="95">
        <f t="shared" si="236"/>
        <v>0</v>
      </c>
      <c r="M243" s="239"/>
      <c r="N243" s="45"/>
      <c r="O243" s="91">
        <f t="shared" si="237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8"/>
        <v>0</v>
      </c>
      <c r="D244" s="273">
        <v>0</v>
      </c>
      <c r="E244" s="45"/>
      <c r="F244" s="95">
        <f t="shared" si="234"/>
        <v>0</v>
      </c>
      <c r="G244" s="239"/>
      <c r="H244" s="45"/>
      <c r="I244" s="91">
        <f t="shared" si="235"/>
        <v>0</v>
      </c>
      <c r="J244" s="273"/>
      <c r="K244" s="45"/>
      <c r="L244" s="95">
        <f t="shared" si="236"/>
        <v>0</v>
      </c>
      <c r="M244" s="239"/>
      <c r="N244" s="45"/>
      <c r="O244" s="91">
        <f t="shared" si="237"/>
        <v>0</v>
      </c>
      <c r="P244" s="300"/>
      <c r="Q244" s="306"/>
    </row>
    <row r="245" spans="1:17" hidden="1" x14ac:dyDescent="0.25">
      <c r="A245" s="404">
        <v>6290</v>
      </c>
      <c r="B245" s="40" t="s">
        <v>239</v>
      </c>
      <c r="C245" s="210">
        <f t="shared" si="238"/>
        <v>0</v>
      </c>
      <c r="D245" s="133">
        <f>SUM(D246:D249)</f>
        <v>0</v>
      </c>
      <c r="E245" s="79">
        <f t="shared" ref="E245" si="239">SUM(E246:E249)</f>
        <v>0</v>
      </c>
      <c r="F245" s="185">
        <f>SUM(F246:F249)</f>
        <v>0</v>
      </c>
      <c r="G245" s="242">
        <f>SUM(G246:G249)</f>
        <v>0</v>
      </c>
      <c r="H245" s="79">
        <f t="shared" ref="H245:O245" si="240">SUM(H246:H249)</f>
        <v>0</v>
      </c>
      <c r="I245" s="90">
        <f t="shared" si="240"/>
        <v>0</v>
      </c>
      <c r="J245" s="133">
        <f t="shared" si="240"/>
        <v>0</v>
      </c>
      <c r="K245" s="79">
        <f t="shared" si="240"/>
        <v>0</v>
      </c>
      <c r="L245" s="185">
        <f t="shared" si="240"/>
        <v>0</v>
      </c>
      <c r="M245" s="242">
        <f t="shared" si="240"/>
        <v>0</v>
      </c>
      <c r="N245" s="79">
        <f t="shared" si="240"/>
        <v>0</v>
      </c>
      <c r="O245" s="90">
        <f t="shared" si="240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8"/>
        <v>0</v>
      </c>
      <c r="D246" s="273">
        <v>0</v>
      </c>
      <c r="E246" s="45"/>
      <c r="F246" s="95">
        <f t="shared" ref="F246:F249" si="241">D246+E246</f>
        <v>0</v>
      </c>
      <c r="G246" s="239"/>
      <c r="H246" s="45"/>
      <c r="I246" s="91">
        <f t="shared" ref="I246:I249" si="242">G246+H246</f>
        <v>0</v>
      </c>
      <c r="J246" s="273"/>
      <c r="K246" s="45"/>
      <c r="L246" s="95">
        <f t="shared" ref="L246:L249" si="243">J246+K246</f>
        <v>0</v>
      </c>
      <c r="M246" s="239"/>
      <c r="N246" s="45"/>
      <c r="O246" s="91">
        <f t="shared" ref="O246:O249" si="244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8"/>
        <v>0</v>
      </c>
      <c r="D247" s="273">
        <v>0</v>
      </c>
      <c r="E247" s="45"/>
      <c r="F247" s="95">
        <f t="shared" si="241"/>
        <v>0</v>
      </c>
      <c r="G247" s="239"/>
      <c r="H247" s="45"/>
      <c r="I247" s="91">
        <f t="shared" si="242"/>
        <v>0</v>
      </c>
      <c r="J247" s="273"/>
      <c r="K247" s="45"/>
      <c r="L247" s="95">
        <f t="shared" si="243"/>
        <v>0</v>
      </c>
      <c r="M247" s="239"/>
      <c r="N247" s="45"/>
      <c r="O247" s="91">
        <f t="shared" si="244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8"/>
        <v>0</v>
      </c>
      <c r="D248" s="273">
        <v>0</v>
      </c>
      <c r="E248" s="45"/>
      <c r="F248" s="95">
        <f t="shared" si="241"/>
        <v>0</v>
      </c>
      <c r="G248" s="239"/>
      <c r="H248" s="45"/>
      <c r="I248" s="91">
        <f t="shared" si="242"/>
        <v>0</v>
      </c>
      <c r="J248" s="273"/>
      <c r="K248" s="45"/>
      <c r="L248" s="95">
        <f t="shared" si="243"/>
        <v>0</v>
      </c>
      <c r="M248" s="239"/>
      <c r="N248" s="45"/>
      <c r="O248" s="91">
        <f t="shared" si="244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8"/>
        <v>0</v>
      </c>
      <c r="D249" s="273">
        <v>0</v>
      </c>
      <c r="E249" s="45"/>
      <c r="F249" s="95">
        <f t="shared" si="241"/>
        <v>0</v>
      </c>
      <c r="G249" s="239"/>
      <c r="H249" s="45"/>
      <c r="I249" s="91">
        <f t="shared" si="242"/>
        <v>0</v>
      </c>
      <c r="J249" s="273"/>
      <c r="K249" s="45"/>
      <c r="L249" s="95">
        <f t="shared" si="243"/>
        <v>0</v>
      </c>
      <c r="M249" s="239"/>
      <c r="N249" s="45"/>
      <c r="O249" s="91">
        <f t="shared" si="244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8"/>
        <v>0</v>
      </c>
      <c r="D250" s="132">
        <f>SUM(D251,D256,D257)</f>
        <v>0</v>
      </c>
      <c r="E250" s="38">
        <f t="shared" ref="E250" si="245">SUM(E251,E256,E257)</f>
        <v>0</v>
      </c>
      <c r="F250" s="184">
        <f>SUM(F251,F256,F257)</f>
        <v>0</v>
      </c>
      <c r="G250" s="237">
        <f>SUM(G251,G256,G257)</f>
        <v>0</v>
      </c>
      <c r="H250" s="38">
        <f t="shared" ref="H250:O250" si="246">SUM(H251,H256,H257)</f>
        <v>0</v>
      </c>
      <c r="I250" s="125">
        <f t="shared" si="246"/>
        <v>0</v>
      </c>
      <c r="J250" s="132">
        <f t="shared" si="246"/>
        <v>0</v>
      </c>
      <c r="K250" s="38">
        <f t="shared" si="246"/>
        <v>0</v>
      </c>
      <c r="L250" s="184">
        <f t="shared" si="246"/>
        <v>0</v>
      </c>
      <c r="M250" s="237">
        <f t="shared" si="246"/>
        <v>0</v>
      </c>
      <c r="N250" s="38">
        <f t="shared" si="246"/>
        <v>0</v>
      </c>
      <c r="O250" s="125">
        <f t="shared" si="246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38"/>
        <v>0</v>
      </c>
      <c r="D251" s="133">
        <f>SUM(D252:D255)</f>
        <v>0</v>
      </c>
      <c r="E251" s="79">
        <f t="shared" ref="E251" si="247">SUM(E252:E255)</f>
        <v>0</v>
      </c>
      <c r="F251" s="185">
        <f>SUM(F252:F255)</f>
        <v>0</v>
      </c>
      <c r="G251" s="242">
        <f>SUM(G252:G255)</f>
        <v>0</v>
      </c>
      <c r="H251" s="79">
        <f t="shared" ref="H251:O251" si="248">SUM(H252:H255)</f>
        <v>0</v>
      </c>
      <c r="I251" s="90">
        <f t="shared" si="248"/>
        <v>0</v>
      </c>
      <c r="J251" s="133">
        <f t="shared" si="248"/>
        <v>0</v>
      </c>
      <c r="K251" s="79">
        <f t="shared" si="248"/>
        <v>0</v>
      </c>
      <c r="L251" s="185">
        <f t="shared" si="248"/>
        <v>0</v>
      </c>
      <c r="M251" s="242">
        <f t="shared" si="248"/>
        <v>0</v>
      </c>
      <c r="N251" s="79">
        <f t="shared" si="248"/>
        <v>0</v>
      </c>
      <c r="O251" s="90">
        <f t="shared" si="248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8"/>
        <v>0</v>
      </c>
      <c r="D252" s="273">
        <v>0</v>
      </c>
      <c r="E252" s="45"/>
      <c r="F252" s="95">
        <f t="shared" ref="F252:F257" si="249">D252+E252</f>
        <v>0</v>
      </c>
      <c r="G252" s="239"/>
      <c r="H252" s="45"/>
      <c r="I252" s="91">
        <f t="shared" ref="I252:I257" si="250">G252+H252</f>
        <v>0</v>
      </c>
      <c r="J252" s="273"/>
      <c r="K252" s="45"/>
      <c r="L252" s="95">
        <f t="shared" ref="L252:L257" si="251">J252+K252</f>
        <v>0</v>
      </c>
      <c r="M252" s="239"/>
      <c r="N252" s="45"/>
      <c r="O252" s="91">
        <f t="shared" ref="O252:O257" si="252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8"/>
        <v>0</v>
      </c>
      <c r="D253" s="273">
        <v>0</v>
      </c>
      <c r="E253" s="45"/>
      <c r="F253" s="95">
        <f t="shared" si="249"/>
        <v>0</v>
      </c>
      <c r="G253" s="239"/>
      <c r="H253" s="45"/>
      <c r="I253" s="91">
        <f t="shared" si="250"/>
        <v>0</v>
      </c>
      <c r="J253" s="273"/>
      <c r="K253" s="45"/>
      <c r="L253" s="95">
        <f t="shared" si="251"/>
        <v>0</v>
      </c>
      <c r="M253" s="239"/>
      <c r="N253" s="45"/>
      <c r="O253" s="91">
        <f t="shared" si="252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8"/>
        <v>0</v>
      </c>
      <c r="D254" s="273">
        <v>0</v>
      </c>
      <c r="E254" s="45"/>
      <c r="F254" s="95">
        <f t="shared" si="249"/>
        <v>0</v>
      </c>
      <c r="G254" s="239"/>
      <c r="H254" s="45"/>
      <c r="I254" s="91">
        <f t="shared" si="250"/>
        <v>0</v>
      </c>
      <c r="J254" s="273"/>
      <c r="K254" s="45"/>
      <c r="L254" s="95">
        <f t="shared" si="251"/>
        <v>0</v>
      </c>
      <c r="M254" s="239"/>
      <c r="N254" s="45"/>
      <c r="O254" s="91">
        <f t="shared" si="252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8"/>
        <v>0</v>
      </c>
      <c r="D255" s="272">
        <v>0</v>
      </c>
      <c r="E255" s="42"/>
      <c r="F255" s="185">
        <f t="shared" si="249"/>
        <v>0</v>
      </c>
      <c r="G255" s="229"/>
      <c r="H255" s="42"/>
      <c r="I255" s="90">
        <f t="shared" si="250"/>
        <v>0</v>
      </c>
      <c r="J255" s="272"/>
      <c r="K255" s="42"/>
      <c r="L255" s="185">
        <f t="shared" si="251"/>
        <v>0</v>
      </c>
      <c r="M255" s="229"/>
      <c r="N255" s="42"/>
      <c r="O255" s="90">
        <f t="shared" si="252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38"/>
        <v>0</v>
      </c>
      <c r="D256" s="274">
        <v>0</v>
      </c>
      <c r="E256" s="84"/>
      <c r="F256" s="343">
        <f t="shared" si="249"/>
        <v>0</v>
      </c>
      <c r="G256" s="244"/>
      <c r="H256" s="84"/>
      <c r="I256" s="158">
        <f t="shared" si="250"/>
        <v>0</v>
      </c>
      <c r="J256" s="274"/>
      <c r="K256" s="84"/>
      <c r="L256" s="343">
        <f t="shared" si="251"/>
        <v>0</v>
      </c>
      <c r="M256" s="244"/>
      <c r="N256" s="84"/>
      <c r="O256" s="158">
        <f t="shared" si="252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8"/>
        <v>0</v>
      </c>
      <c r="D257" s="273">
        <v>0</v>
      </c>
      <c r="E257" s="45"/>
      <c r="F257" s="95">
        <f t="shared" si="249"/>
        <v>0</v>
      </c>
      <c r="G257" s="239"/>
      <c r="H257" s="45"/>
      <c r="I257" s="91">
        <f t="shared" si="250"/>
        <v>0</v>
      </c>
      <c r="J257" s="273"/>
      <c r="K257" s="45"/>
      <c r="L257" s="95">
        <f t="shared" si="251"/>
        <v>0</v>
      </c>
      <c r="M257" s="239"/>
      <c r="N257" s="45"/>
      <c r="O257" s="91">
        <f t="shared" si="252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38"/>
        <v>0</v>
      </c>
      <c r="D258" s="132">
        <f>SUM(D259,D263)</f>
        <v>0</v>
      </c>
      <c r="E258" s="38">
        <f t="shared" ref="E258" si="253">SUM(E259,E263)</f>
        <v>0</v>
      </c>
      <c r="F258" s="184">
        <f>SUM(F259,F263)</f>
        <v>0</v>
      </c>
      <c r="G258" s="237">
        <f>SUM(G259,G263)</f>
        <v>0</v>
      </c>
      <c r="H258" s="38">
        <f t="shared" ref="H258:O258" si="254">SUM(H259,H263)</f>
        <v>0</v>
      </c>
      <c r="I258" s="125">
        <f t="shared" si="254"/>
        <v>0</v>
      </c>
      <c r="J258" s="132">
        <f t="shared" si="254"/>
        <v>0</v>
      </c>
      <c r="K258" s="38">
        <f t="shared" si="254"/>
        <v>0</v>
      </c>
      <c r="L258" s="184">
        <f t="shared" si="254"/>
        <v>0</v>
      </c>
      <c r="M258" s="237">
        <f t="shared" si="254"/>
        <v>0</v>
      </c>
      <c r="N258" s="38">
        <f t="shared" si="254"/>
        <v>0</v>
      </c>
      <c r="O258" s="125">
        <f t="shared" si="254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8"/>
        <v>0</v>
      </c>
      <c r="D259" s="133">
        <f>SUM(D260:D262)</f>
        <v>0</v>
      </c>
      <c r="E259" s="79">
        <f t="shared" ref="E259" si="255">SUM(E260:E262)</f>
        <v>0</v>
      </c>
      <c r="F259" s="185">
        <f>SUM(F260:F262)</f>
        <v>0</v>
      </c>
      <c r="G259" s="242">
        <f>SUM(G260:G262)</f>
        <v>0</v>
      </c>
      <c r="H259" s="79">
        <f t="shared" ref="H259:O259" si="256">SUM(H260:H262)</f>
        <v>0</v>
      </c>
      <c r="I259" s="90">
        <f t="shared" si="256"/>
        <v>0</v>
      </c>
      <c r="J259" s="133">
        <f t="shared" si="256"/>
        <v>0</v>
      </c>
      <c r="K259" s="79">
        <f t="shared" si="256"/>
        <v>0</v>
      </c>
      <c r="L259" s="185">
        <f t="shared" si="256"/>
        <v>0</v>
      </c>
      <c r="M259" s="242">
        <f t="shared" si="256"/>
        <v>0</v>
      </c>
      <c r="N259" s="79">
        <f t="shared" si="256"/>
        <v>0</v>
      </c>
      <c r="O259" s="157">
        <f t="shared" si="256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8"/>
        <v>0</v>
      </c>
      <c r="D260" s="273">
        <v>0</v>
      </c>
      <c r="E260" s="45"/>
      <c r="F260" s="95">
        <f t="shared" ref="F260:F262" si="257">D260+E260</f>
        <v>0</v>
      </c>
      <c r="G260" s="239"/>
      <c r="H260" s="45"/>
      <c r="I260" s="91">
        <f t="shared" ref="I260:I262" si="258">G260+H260</f>
        <v>0</v>
      </c>
      <c r="J260" s="273"/>
      <c r="K260" s="45"/>
      <c r="L260" s="95">
        <f t="shared" ref="L260:L262" si="259">J260+K260</f>
        <v>0</v>
      </c>
      <c r="M260" s="239"/>
      <c r="N260" s="45"/>
      <c r="O260" s="91">
        <f t="shared" ref="O260:O262" si="260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8"/>
        <v>0</v>
      </c>
      <c r="D261" s="273">
        <v>0</v>
      </c>
      <c r="E261" s="45"/>
      <c r="F261" s="95">
        <f t="shared" si="257"/>
        <v>0</v>
      </c>
      <c r="G261" s="239"/>
      <c r="H261" s="45"/>
      <c r="I261" s="91">
        <f t="shared" si="258"/>
        <v>0</v>
      </c>
      <c r="J261" s="273"/>
      <c r="K261" s="45"/>
      <c r="L261" s="95">
        <f t="shared" si="259"/>
        <v>0</v>
      </c>
      <c r="M261" s="239"/>
      <c r="N261" s="45"/>
      <c r="O261" s="91">
        <f t="shared" si="260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8"/>
        <v>0</v>
      </c>
      <c r="D262" s="273">
        <v>0</v>
      </c>
      <c r="E262" s="45"/>
      <c r="F262" s="95">
        <f t="shared" si="257"/>
        <v>0</v>
      </c>
      <c r="G262" s="239"/>
      <c r="H262" s="45"/>
      <c r="I262" s="91">
        <f t="shared" si="258"/>
        <v>0</v>
      </c>
      <c r="J262" s="273"/>
      <c r="K262" s="45"/>
      <c r="L262" s="95">
        <f t="shared" si="259"/>
        <v>0</v>
      </c>
      <c r="M262" s="239"/>
      <c r="N262" s="45"/>
      <c r="O262" s="91">
        <f t="shared" si="260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8"/>
        <v>0</v>
      </c>
      <c r="D263" s="134">
        <f>SUM(D264:D267)</f>
        <v>0</v>
      </c>
      <c r="E263" s="76">
        <f t="shared" ref="E263" si="261">SUM(E264:E267)</f>
        <v>0</v>
      </c>
      <c r="F263" s="95">
        <f>SUM(F264:F267)</f>
        <v>0</v>
      </c>
      <c r="G263" s="240">
        <f>SUM(G264:G267)</f>
        <v>0</v>
      </c>
      <c r="H263" s="76">
        <f t="shared" ref="H263:N263" si="262">SUM(H264:H267)</f>
        <v>0</v>
      </c>
      <c r="I263" s="91">
        <f t="shared" si="262"/>
        <v>0</v>
      </c>
      <c r="J263" s="134">
        <f t="shared" si="262"/>
        <v>0</v>
      </c>
      <c r="K263" s="76">
        <f t="shared" si="262"/>
        <v>0</v>
      </c>
      <c r="L263" s="95">
        <f t="shared" si="262"/>
        <v>0</v>
      </c>
      <c r="M263" s="240">
        <f t="shared" si="262"/>
        <v>0</v>
      </c>
      <c r="N263" s="76">
        <f t="shared" si="262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8"/>
        <v>0</v>
      </c>
      <c r="D264" s="273">
        <v>0</v>
      </c>
      <c r="E264" s="45"/>
      <c r="F264" s="95">
        <f t="shared" ref="F264:F267" si="263">D264+E264</f>
        <v>0</v>
      </c>
      <c r="G264" s="239"/>
      <c r="H264" s="45"/>
      <c r="I264" s="91">
        <f t="shared" ref="I264:I267" si="264">G264+H264</f>
        <v>0</v>
      </c>
      <c r="J264" s="273"/>
      <c r="K264" s="45"/>
      <c r="L264" s="95">
        <f t="shared" ref="L264:L267" si="265">J264+K264</f>
        <v>0</v>
      </c>
      <c r="M264" s="239"/>
      <c r="N264" s="45"/>
      <c r="O264" s="91">
        <f t="shared" ref="O264:O267" si="266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8"/>
        <v>0</v>
      </c>
      <c r="D265" s="273">
        <v>0</v>
      </c>
      <c r="E265" s="45"/>
      <c r="F265" s="95">
        <f t="shared" si="263"/>
        <v>0</v>
      </c>
      <c r="G265" s="239"/>
      <c r="H265" s="45"/>
      <c r="I265" s="91">
        <f t="shared" si="264"/>
        <v>0</v>
      </c>
      <c r="J265" s="273"/>
      <c r="K265" s="45"/>
      <c r="L265" s="95">
        <f t="shared" si="265"/>
        <v>0</v>
      </c>
      <c r="M265" s="239"/>
      <c r="N265" s="45"/>
      <c r="O265" s="91">
        <f t="shared" si="266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38"/>
        <v>0</v>
      </c>
      <c r="D266" s="273">
        <v>0</v>
      </c>
      <c r="E266" s="45"/>
      <c r="F266" s="95">
        <f t="shared" si="263"/>
        <v>0</v>
      </c>
      <c r="G266" s="239"/>
      <c r="H266" s="45"/>
      <c r="I266" s="91">
        <f t="shared" si="264"/>
        <v>0</v>
      </c>
      <c r="J266" s="273"/>
      <c r="K266" s="45"/>
      <c r="L266" s="95">
        <f t="shared" si="265"/>
        <v>0</v>
      </c>
      <c r="M266" s="239"/>
      <c r="N266" s="45"/>
      <c r="O266" s="91">
        <f t="shared" si="266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38"/>
        <v>0</v>
      </c>
      <c r="D267" s="273">
        <v>0</v>
      </c>
      <c r="E267" s="45"/>
      <c r="F267" s="95">
        <f t="shared" si="263"/>
        <v>0</v>
      </c>
      <c r="G267" s="239"/>
      <c r="H267" s="45"/>
      <c r="I267" s="91">
        <f t="shared" si="264"/>
        <v>0</v>
      </c>
      <c r="J267" s="273"/>
      <c r="K267" s="45"/>
      <c r="L267" s="95">
        <f t="shared" si="265"/>
        <v>0</v>
      </c>
      <c r="M267" s="239"/>
      <c r="N267" s="45"/>
      <c r="O267" s="91">
        <f t="shared" si="266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7">SUM(E269,E279)</f>
        <v>0</v>
      </c>
      <c r="F268" s="275">
        <f>SUM(F269,F279)</f>
        <v>0</v>
      </c>
      <c r="G268" s="246">
        <f>SUM(G269,G279)</f>
        <v>0</v>
      </c>
      <c r="H268" s="98">
        <f t="shared" ref="H268:N268" si="268">SUM(H269,H279)</f>
        <v>0</v>
      </c>
      <c r="I268" s="285">
        <f t="shared" si="268"/>
        <v>0</v>
      </c>
      <c r="J268" s="141">
        <f t="shared" si="268"/>
        <v>0</v>
      </c>
      <c r="K268" s="98">
        <f t="shared" si="268"/>
        <v>0</v>
      </c>
      <c r="L268" s="275">
        <f t="shared" si="268"/>
        <v>0</v>
      </c>
      <c r="M268" s="246">
        <f t="shared" si="268"/>
        <v>0</v>
      </c>
      <c r="N268" s="98">
        <f t="shared" si="268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38"/>
        <v>0</v>
      </c>
      <c r="D269" s="132">
        <f>SUM(D270,D271,D274,D275,D278)</f>
        <v>0</v>
      </c>
      <c r="E269" s="38">
        <f t="shared" ref="E269" si="269">SUM(E270,E271,E274,E275,E278)</f>
        <v>0</v>
      </c>
      <c r="F269" s="184">
        <f>SUM(F270,F271,F274,F275,F278)</f>
        <v>0</v>
      </c>
      <c r="G269" s="237">
        <f>SUM(G270,G271,G274,G275,G278)</f>
        <v>0</v>
      </c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8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38"/>
        <v>0</v>
      </c>
      <c r="D271" s="134">
        <f>SUM(D272:D273)</f>
        <v>0</v>
      </c>
      <c r="E271" s="76">
        <f t="shared" ref="E271" si="270">SUM(E272:E273)</f>
        <v>0</v>
      </c>
      <c r="F271" s="95">
        <f>SUM(F272:F273)</f>
        <v>0</v>
      </c>
      <c r="G271" s="240">
        <f>SUM(G272:G273)</f>
        <v>0</v>
      </c>
      <c r="H271" s="76">
        <f t="shared" ref="H271:O271" si="271">SUM(H272:H273)</f>
        <v>0</v>
      </c>
      <c r="I271" s="91">
        <f t="shared" si="271"/>
        <v>0</v>
      </c>
      <c r="J271" s="134">
        <f t="shared" si="271"/>
        <v>0</v>
      </c>
      <c r="K271" s="76">
        <f t="shared" si="271"/>
        <v>0</v>
      </c>
      <c r="L271" s="95">
        <f t="shared" si="271"/>
        <v>0</v>
      </c>
      <c r="M271" s="240">
        <f t="shared" si="271"/>
        <v>0</v>
      </c>
      <c r="N271" s="76">
        <f t="shared" si="271"/>
        <v>0</v>
      </c>
      <c r="O271" s="91">
        <f t="shared" si="271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8"/>
        <v>0</v>
      </c>
      <c r="D272" s="273">
        <v>0</v>
      </c>
      <c r="E272" s="45"/>
      <c r="F272" s="95">
        <f t="shared" ref="F272:F274" si="272">D272+E272</f>
        <v>0</v>
      </c>
      <c r="G272" s="239"/>
      <c r="H272" s="45"/>
      <c r="I272" s="91">
        <f t="shared" ref="I272:I274" si="273">G272+H272</f>
        <v>0</v>
      </c>
      <c r="J272" s="273"/>
      <c r="K272" s="45"/>
      <c r="L272" s="95">
        <f t="shared" ref="L272:L274" si="274">J272+K272</f>
        <v>0</v>
      </c>
      <c r="M272" s="239"/>
      <c r="N272" s="45"/>
      <c r="O272" s="91">
        <f t="shared" ref="O272:O274" si="275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8"/>
        <v>0</v>
      </c>
      <c r="D273" s="273">
        <v>0</v>
      </c>
      <c r="E273" s="45"/>
      <c r="F273" s="95">
        <f t="shared" si="272"/>
        <v>0</v>
      </c>
      <c r="G273" s="239"/>
      <c r="H273" s="45"/>
      <c r="I273" s="91">
        <f t="shared" si="273"/>
        <v>0</v>
      </c>
      <c r="J273" s="273"/>
      <c r="K273" s="45"/>
      <c r="L273" s="95">
        <f t="shared" si="274"/>
        <v>0</v>
      </c>
      <c r="M273" s="239"/>
      <c r="N273" s="45"/>
      <c r="O273" s="91">
        <f t="shared" si="275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8"/>
        <v>0</v>
      </c>
      <c r="D274" s="273">
        <v>0</v>
      </c>
      <c r="E274" s="45"/>
      <c r="F274" s="95">
        <f t="shared" si="272"/>
        <v>0</v>
      </c>
      <c r="G274" s="239"/>
      <c r="H274" s="45"/>
      <c r="I274" s="91">
        <f t="shared" si="273"/>
        <v>0</v>
      </c>
      <c r="J274" s="273"/>
      <c r="K274" s="45"/>
      <c r="L274" s="95">
        <f t="shared" si="274"/>
        <v>0</v>
      </c>
      <c r="M274" s="239"/>
      <c r="N274" s="45"/>
      <c r="O274" s="91">
        <f t="shared" si="275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8"/>
        <v>0</v>
      </c>
      <c r="D275" s="134">
        <f>SUM(D276:D277)</f>
        <v>0</v>
      </c>
      <c r="E275" s="76">
        <f t="shared" ref="E275" si="276">SUM(E276:E277)</f>
        <v>0</v>
      </c>
      <c r="F275" s="95">
        <f>SUM(F276:F277)</f>
        <v>0</v>
      </c>
      <c r="G275" s="240">
        <f>SUM(G276:G277)</f>
        <v>0</v>
      </c>
      <c r="H275" s="76">
        <f t="shared" ref="H275:O275" si="277">SUM(H276:H277)</f>
        <v>0</v>
      </c>
      <c r="I275" s="91">
        <f t="shared" si="277"/>
        <v>0</v>
      </c>
      <c r="J275" s="134">
        <f t="shared" si="277"/>
        <v>0</v>
      </c>
      <c r="K275" s="76">
        <f t="shared" si="277"/>
        <v>0</v>
      </c>
      <c r="L275" s="95">
        <f t="shared" si="277"/>
        <v>0</v>
      </c>
      <c r="M275" s="240">
        <f t="shared" si="277"/>
        <v>0</v>
      </c>
      <c r="N275" s="76">
        <f t="shared" si="277"/>
        <v>0</v>
      </c>
      <c r="O275" s="91">
        <f t="shared" si="277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8"/>
        <v>0</v>
      </c>
      <c r="D276" s="273">
        <v>0</v>
      </c>
      <c r="E276" s="45"/>
      <c r="F276" s="95">
        <f t="shared" ref="F276:F278" si="278">D276+E276</f>
        <v>0</v>
      </c>
      <c r="G276" s="239"/>
      <c r="H276" s="45"/>
      <c r="I276" s="91">
        <f t="shared" ref="I276:I278" si="279">G276+H276</f>
        <v>0</v>
      </c>
      <c r="J276" s="273"/>
      <c r="K276" s="45"/>
      <c r="L276" s="95">
        <f t="shared" ref="L276:L278" si="280">J276+K276</f>
        <v>0</v>
      </c>
      <c r="M276" s="239"/>
      <c r="N276" s="45"/>
      <c r="O276" s="91">
        <f t="shared" ref="O276:O278" si="281">M276+N276</f>
        <v>0</v>
      </c>
      <c r="P276" s="300"/>
      <c r="Q276" s="306"/>
    </row>
    <row r="277" spans="1:17" ht="72" hidden="1" x14ac:dyDescent="0.25">
      <c r="A277" s="30">
        <v>7246</v>
      </c>
      <c r="B277" s="43" t="s">
        <v>268</v>
      </c>
      <c r="C277" s="199">
        <f t="shared" si="238"/>
        <v>0</v>
      </c>
      <c r="D277" s="273">
        <v>0</v>
      </c>
      <c r="E277" s="45"/>
      <c r="F277" s="95">
        <f t="shared" si="278"/>
        <v>0</v>
      </c>
      <c r="G277" s="239"/>
      <c r="H277" s="45"/>
      <c r="I277" s="91">
        <f t="shared" si="279"/>
        <v>0</v>
      </c>
      <c r="J277" s="273"/>
      <c r="K277" s="45"/>
      <c r="L277" s="95">
        <f t="shared" si="280"/>
        <v>0</v>
      </c>
      <c r="M277" s="239"/>
      <c r="N277" s="45"/>
      <c r="O277" s="91">
        <f t="shared" si="281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8"/>
        <v>0</v>
      </c>
      <c r="D278" s="272">
        <v>0</v>
      </c>
      <c r="E278" s="42"/>
      <c r="F278" s="185">
        <f t="shared" si="278"/>
        <v>0</v>
      </c>
      <c r="G278" s="229"/>
      <c r="H278" s="42"/>
      <c r="I278" s="90">
        <f t="shared" si="279"/>
        <v>0</v>
      </c>
      <c r="J278" s="272"/>
      <c r="K278" s="42"/>
      <c r="L278" s="185">
        <f t="shared" si="280"/>
        <v>0</v>
      </c>
      <c r="M278" s="229"/>
      <c r="N278" s="42"/>
      <c r="O278" s="90">
        <f t="shared" si="281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8"/>
        <v>0</v>
      </c>
      <c r="D279" s="142">
        <f>D280</f>
        <v>0</v>
      </c>
      <c r="E279" s="109">
        <f t="shared" ref="E279:O279" si="282">E280</f>
        <v>0</v>
      </c>
      <c r="F279" s="186">
        <f t="shared" si="282"/>
        <v>0</v>
      </c>
      <c r="G279" s="247">
        <f>G280</f>
        <v>0</v>
      </c>
      <c r="H279" s="109">
        <f t="shared" si="282"/>
        <v>0</v>
      </c>
      <c r="I279" s="286">
        <f t="shared" si="282"/>
        <v>0</v>
      </c>
      <c r="J279" s="142">
        <f t="shared" si="282"/>
        <v>0</v>
      </c>
      <c r="K279" s="109">
        <f t="shared" si="282"/>
        <v>0</v>
      </c>
      <c r="L279" s="186">
        <f t="shared" si="282"/>
        <v>0</v>
      </c>
      <c r="M279" s="247">
        <f t="shared" si="282"/>
        <v>0</v>
      </c>
      <c r="N279" s="109">
        <f t="shared" si="282"/>
        <v>0</v>
      </c>
      <c r="O279" s="286">
        <f t="shared" si="282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8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8"/>
        <v>0</v>
      </c>
      <c r="D281" s="134">
        <f>SUM(D282:D283)</f>
        <v>0</v>
      </c>
      <c r="E281" s="76">
        <f t="shared" ref="E281" si="283">SUM(E282:E283)</f>
        <v>0</v>
      </c>
      <c r="F281" s="95">
        <f>SUM(F282:F283)</f>
        <v>0</v>
      </c>
      <c r="G281" s="240">
        <f>SUM(G282:G283)</f>
        <v>0</v>
      </c>
      <c r="H281" s="76">
        <f t="shared" ref="H281:O281" si="284">SUM(H282:H283)</f>
        <v>0</v>
      </c>
      <c r="I281" s="91">
        <f t="shared" si="284"/>
        <v>0</v>
      </c>
      <c r="J281" s="134">
        <f t="shared" si="284"/>
        <v>0</v>
      </c>
      <c r="K281" s="76">
        <f t="shared" si="284"/>
        <v>0</v>
      </c>
      <c r="L281" s="95">
        <f t="shared" si="284"/>
        <v>0</v>
      </c>
      <c r="M281" s="240">
        <f t="shared" si="284"/>
        <v>0</v>
      </c>
      <c r="N281" s="76">
        <f t="shared" si="284"/>
        <v>0</v>
      </c>
      <c r="O281" s="91">
        <f t="shared" si="284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8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38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8"/>
        <v>3398753</v>
      </c>
      <c r="D284" s="143">
        <f>SUM(D281,D268,D229,D194,D186,D172,D74,D52)</f>
        <v>2525687</v>
      </c>
      <c r="E284" s="287">
        <f t="shared" ref="E284:O284" si="285">SUM(E281,E268,E229,E194,E186,E172,E74,E52)</f>
        <v>-23934</v>
      </c>
      <c r="F284" s="374">
        <f t="shared" si="285"/>
        <v>2501753</v>
      </c>
      <c r="G284" s="249">
        <f>SUM(G281,G268,G229,G194,G186,G172,G74,G52)</f>
        <v>897000</v>
      </c>
      <c r="H284" s="287">
        <f t="shared" si="285"/>
        <v>0</v>
      </c>
      <c r="I284" s="374">
        <f t="shared" si="285"/>
        <v>897000</v>
      </c>
      <c r="J284" s="143">
        <f t="shared" si="285"/>
        <v>0</v>
      </c>
      <c r="K284" s="114">
        <f t="shared" si="285"/>
        <v>0</v>
      </c>
      <c r="L284" s="115">
        <f t="shared" si="285"/>
        <v>0</v>
      </c>
      <c r="M284" s="249">
        <f t="shared" si="285"/>
        <v>0</v>
      </c>
      <c r="N284" s="114">
        <f t="shared" si="285"/>
        <v>0</v>
      </c>
      <c r="O284" s="287">
        <f t="shared" si="285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8"/>
        <v>0</v>
      </c>
      <c r="D285" s="144">
        <f>SUM(D24,D25,D41,D42)-D50</f>
        <v>0</v>
      </c>
      <c r="E285" s="117">
        <f t="shared" ref="E285:F285" si="286">SUM(E24,E25,E41,E42)-E50</f>
        <v>0</v>
      </c>
      <c r="F285" s="118">
        <f t="shared" si="286"/>
        <v>0</v>
      </c>
      <c r="G285" s="250">
        <f>SUM(G24,G42)-G50</f>
        <v>0</v>
      </c>
      <c r="H285" s="117">
        <f t="shared" ref="H285:I285" si="287">SUM(H24,H42)-H50</f>
        <v>0</v>
      </c>
      <c r="I285" s="128">
        <f t="shared" si="287"/>
        <v>0</v>
      </c>
      <c r="J285" s="144">
        <f>SUM(J26,J42)-J50</f>
        <v>0</v>
      </c>
      <c r="K285" s="117">
        <f t="shared" ref="K285:L285" si="288">SUM(K26,K42)-K50</f>
        <v>0</v>
      </c>
      <c r="L285" s="118">
        <f t="shared" si="288"/>
        <v>0</v>
      </c>
      <c r="M285" s="250">
        <f>SUM(M44)-M50</f>
        <v>0</v>
      </c>
      <c r="N285" s="117">
        <f t="shared" ref="N285:O285" si="289">SUM(N44)-N50</f>
        <v>0</v>
      </c>
      <c r="O285" s="128">
        <f t="shared" si="289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8"/>
        <v>0</v>
      </c>
      <c r="D286" s="145">
        <f>SUM(D287,D288)-D295+D296</f>
        <v>0</v>
      </c>
      <c r="E286" s="103">
        <f t="shared" ref="E286:O286" si="290">SUM(E287,E288)-E295+E296</f>
        <v>0</v>
      </c>
      <c r="F286" s="112">
        <f t="shared" si="290"/>
        <v>0</v>
      </c>
      <c r="G286" s="251">
        <f>SUM(G287,G288)-G295+G296</f>
        <v>0</v>
      </c>
      <c r="H286" s="103">
        <f t="shared" si="290"/>
        <v>0</v>
      </c>
      <c r="I286" s="116">
        <f t="shared" si="290"/>
        <v>0</v>
      </c>
      <c r="J286" s="145">
        <f t="shared" si="290"/>
        <v>0</v>
      </c>
      <c r="K286" s="103">
        <f t="shared" si="290"/>
        <v>0</v>
      </c>
      <c r="L286" s="112">
        <f t="shared" si="290"/>
        <v>0</v>
      </c>
      <c r="M286" s="251">
        <f t="shared" si="290"/>
        <v>0</v>
      </c>
      <c r="N286" s="103">
        <f t="shared" si="290"/>
        <v>0</v>
      </c>
      <c r="O286" s="116">
        <f t="shared" si="290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8"/>
        <v>0</v>
      </c>
      <c r="D287" s="136">
        <f>D21-D281</f>
        <v>0</v>
      </c>
      <c r="E287" s="64">
        <f t="shared" ref="E287:O287" si="291">E21-E281</f>
        <v>0</v>
      </c>
      <c r="F287" s="178">
        <f t="shared" si="291"/>
        <v>0</v>
      </c>
      <c r="G287" s="233">
        <f>G21-G281</f>
        <v>0</v>
      </c>
      <c r="H287" s="64">
        <f t="shared" si="291"/>
        <v>0</v>
      </c>
      <c r="I287" s="120">
        <f t="shared" si="291"/>
        <v>0</v>
      </c>
      <c r="J287" s="136">
        <f t="shared" si="291"/>
        <v>0</v>
      </c>
      <c r="K287" s="64">
        <f t="shared" si="291"/>
        <v>0</v>
      </c>
      <c r="L287" s="178">
        <f t="shared" si="291"/>
        <v>0</v>
      </c>
      <c r="M287" s="233">
        <f t="shared" si="291"/>
        <v>0</v>
      </c>
      <c r="N287" s="64">
        <f t="shared" si="291"/>
        <v>0</v>
      </c>
      <c r="O287" s="120">
        <f t="shared" si="291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8"/>
        <v>0</v>
      </c>
      <c r="D288" s="145">
        <f>SUM(D289,D291,D293)-SUM(D290,D292,D294)</f>
        <v>0</v>
      </c>
      <c r="E288" s="103">
        <f t="shared" ref="E288:O288" si="292">SUM(E289,E291,E293)-SUM(E290,E292,E294)</f>
        <v>0</v>
      </c>
      <c r="F288" s="112">
        <f t="shared" si="292"/>
        <v>0</v>
      </c>
      <c r="G288" s="251">
        <f>SUM(G289,G291,G293)-SUM(G290,G292,G294)</f>
        <v>0</v>
      </c>
      <c r="H288" s="103">
        <f t="shared" si="292"/>
        <v>0</v>
      </c>
      <c r="I288" s="116">
        <f t="shared" si="292"/>
        <v>0</v>
      </c>
      <c r="J288" s="145">
        <f t="shared" si="292"/>
        <v>0</v>
      </c>
      <c r="K288" s="103">
        <f t="shared" si="292"/>
        <v>0</v>
      </c>
      <c r="L288" s="112">
        <f t="shared" si="292"/>
        <v>0</v>
      </c>
      <c r="M288" s="251">
        <f t="shared" si="292"/>
        <v>0</v>
      </c>
      <c r="N288" s="103">
        <f t="shared" si="292"/>
        <v>0</v>
      </c>
      <c r="O288" s="116">
        <f t="shared" si="292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8"/>
        <v>0</v>
      </c>
      <c r="D289" s="265"/>
      <c r="E289" s="49"/>
      <c r="F289" s="344">
        <f t="shared" ref="F289:F296" si="293">E289+D289</f>
        <v>0</v>
      </c>
      <c r="G289" s="248"/>
      <c r="H289" s="49"/>
      <c r="I289" s="157">
        <f t="shared" ref="I289:I296" si="294">H289+G289</f>
        <v>0</v>
      </c>
      <c r="J289" s="265"/>
      <c r="K289" s="49"/>
      <c r="L289" s="344">
        <f t="shared" ref="L289:L296" si="295">K289+J289</f>
        <v>0</v>
      </c>
      <c r="M289" s="248"/>
      <c r="N289" s="49"/>
      <c r="O289" s="157">
        <f t="shared" ref="O289:O296" si="296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38"/>
        <v>0</v>
      </c>
      <c r="D290" s="273"/>
      <c r="E290" s="45"/>
      <c r="F290" s="95">
        <f t="shared" si="293"/>
        <v>0</v>
      </c>
      <c r="G290" s="239"/>
      <c r="H290" s="45"/>
      <c r="I290" s="91">
        <f t="shared" si="294"/>
        <v>0</v>
      </c>
      <c r="J290" s="273"/>
      <c r="K290" s="45"/>
      <c r="L290" s="95">
        <f t="shared" si="295"/>
        <v>0</v>
      </c>
      <c r="M290" s="239"/>
      <c r="N290" s="45"/>
      <c r="O290" s="91">
        <f t="shared" si="296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8"/>
        <v>0</v>
      </c>
      <c r="D291" s="273"/>
      <c r="E291" s="45"/>
      <c r="F291" s="95">
        <f t="shared" si="293"/>
        <v>0</v>
      </c>
      <c r="G291" s="239"/>
      <c r="H291" s="45"/>
      <c r="I291" s="91">
        <f t="shared" si="294"/>
        <v>0</v>
      </c>
      <c r="J291" s="273"/>
      <c r="K291" s="45"/>
      <c r="L291" s="95">
        <f t="shared" si="295"/>
        <v>0</v>
      </c>
      <c r="M291" s="239"/>
      <c r="N291" s="45"/>
      <c r="O291" s="91">
        <f t="shared" si="296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3"/>
        <v>0</v>
      </c>
      <c r="G292" s="239"/>
      <c r="H292" s="45"/>
      <c r="I292" s="91">
        <f t="shared" si="294"/>
        <v>0</v>
      </c>
      <c r="J292" s="273"/>
      <c r="K292" s="45"/>
      <c r="L292" s="95">
        <f t="shared" si="295"/>
        <v>0</v>
      </c>
      <c r="M292" s="239"/>
      <c r="N292" s="45"/>
      <c r="O292" s="91">
        <f t="shared" si="296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8"/>
        <v>0</v>
      </c>
      <c r="D293" s="273"/>
      <c r="E293" s="45"/>
      <c r="F293" s="95">
        <f t="shared" si="293"/>
        <v>0</v>
      </c>
      <c r="G293" s="239"/>
      <c r="H293" s="45"/>
      <c r="I293" s="91">
        <f t="shared" si="294"/>
        <v>0</v>
      </c>
      <c r="J293" s="273"/>
      <c r="K293" s="45"/>
      <c r="L293" s="95">
        <f t="shared" si="295"/>
        <v>0</v>
      </c>
      <c r="M293" s="239"/>
      <c r="N293" s="45"/>
      <c r="O293" s="91">
        <f t="shared" si="296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38"/>
        <v>0</v>
      </c>
      <c r="D294" s="274"/>
      <c r="E294" s="84"/>
      <c r="F294" s="343">
        <f t="shared" si="293"/>
        <v>0</v>
      </c>
      <c r="G294" s="244"/>
      <c r="H294" s="84"/>
      <c r="I294" s="158">
        <f t="shared" si="294"/>
        <v>0</v>
      </c>
      <c r="J294" s="274"/>
      <c r="K294" s="84"/>
      <c r="L294" s="343">
        <f t="shared" si="295"/>
        <v>0</v>
      </c>
      <c r="M294" s="244"/>
      <c r="N294" s="84"/>
      <c r="O294" s="158">
        <f t="shared" si="296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8"/>
        <v>0</v>
      </c>
      <c r="D295" s="276"/>
      <c r="E295" s="122"/>
      <c r="F295" s="118">
        <f t="shared" si="293"/>
        <v>0</v>
      </c>
      <c r="G295" s="252"/>
      <c r="H295" s="122"/>
      <c r="I295" s="128">
        <f t="shared" si="294"/>
        <v>0</v>
      </c>
      <c r="J295" s="276"/>
      <c r="K295" s="122"/>
      <c r="L295" s="118">
        <f t="shared" si="295"/>
        <v>0</v>
      </c>
      <c r="M295" s="252"/>
      <c r="N295" s="122"/>
      <c r="O295" s="128">
        <f t="shared" si="296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3"/>
        <v>0</v>
      </c>
      <c r="G296" s="243"/>
      <c r="H296" s="80"/>
      <c r="I296" s="125">
        <f t="shared" si="294"/>
        <v>0</v>
      </c>
      <c r="J296" s="257"/>
      <c r="K296" s="80"/>
      <c r="L296" s="184">
        <f t="shared" si="295"/>
        <v>0</v>
      </c>
      <c r="M296" s="243"/>
      <c r="N296" s="80"/>
      <c r="O296" s="125">
        <f t="shared" si="296"/>
        <v>0</v>
      </c>
      <c r="P296" s="302"/>
      <c r="Q296" s="191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xCP8u6HcTAkImuww0MVQX1Xz7opPNM3QQJ6NTrFWamdQdIFu5kG6xTijcBhuVOJQ2L8C8HakcTO9nph3LkvjfA==" saltValue="7IkFZmcGNWvgVZa8mWS2ag==" spinCount="100000" sheet="1" objects="1" scenarios="1" formatCells="0" formatColumns="0" formatRows="0"/>
  <autoFilter ref="A18:P296">
    <filterColumn colId="2">
      <filters blank="1">
        <filter val="171 303"/>
        <filter val="173 303"/>
        <filter val="199 562"/>
        <filter val="2 000"/>
        <filter val="3 025 888"/>
        <filter val="3 225 450"/>
        <filter val="3 398 753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40.pielikums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6" customWidth="1"/>
    <col min="2" max="2" width="32.28515625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367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7.75" customHeight="1" x14ac:dyDescent="0.25">
      <c r="A7" s="2" t="s">
        <v>4</v>
      </c>
      <c r="B7" s="3"/>
      <c r="C7" s="862" t="s">
        <v>368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475821</v>
      </c>
      <c r="D20" s="130">
        <f>SUM(D21,D24,D25,D41,D42)</f>
        <v>484175</v>
      </c>
      <c r="E20" s="22">
        <f>SUM(E21,E24,E25,E41,E42)</f>
        <v>-8354</v>
      </c>
      <c r="F20" s="170">
        <f>SUM(F21,F24,F25,F41,F42)</f>
        <v>475821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475821</v>
      </c>
      <c r="D24" s="256">
        <v>484175</v>
      </c>
      <c r="E24" s="33">
        <v>-8354</v>
      </c>
      <c r="F24" s="341">
        <f t="shared" si="8"/>
        <v>475821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475821</v>
      </c>
      <c r="D49" s="136">
        <f>SUM(D50,D281)</f>
        <v>484175</v>
      </c>
      <c r="E49" s="64">
        <f t="shared" ref="E49" si="25">SUM(E50,E281)</f>
        <v>-8354</v>
      </c>
      <c r="F49" s="178">
        <f>SUM(F50,F281)</f>
        <v>475821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475821</v>
      </c>
      <c r="D50" s="137">
        <f>SUM(D51,D193)</f>
        <v>484175</v>
      </c>
      <c r="E50" s="67">
        <f t="shared" ref="E50" si="27">SUM(E51,E193)</f>
        <v>-8354</v>
      </c>
      <c r="F50" s="179">
        <f>SUM(F51,F193)</f>
        <v>475821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58870</v>
      </c>
      <c r="D51" s="138">
        <f>SUM(D52,D74,D172,D186)</f>
        <v>58870</v>
      </c>
      <c r="E51" s="69">
        <f t="shared" ref="E51" si="29">SUM(E52,E74,E172,E186)</f>
        <v>0</v>
      </c>
      <c r="F51" s="180">
        <f>SUM(F52,F74,F172,F186)</f>
        <v>58870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48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48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58870</v>
      </c>
      <c r="D74" s="139">
        <f>SUM(D75,D82,D129,D163,D164,D171)</f>
        <v>58870</v>
      </c>
      <c r="E74" s="71">
        <f t="shared" ref="E74" si="52">SUM(E75,E82,E129,E163,E164,E171)</f>
        <v>0</v>
      </c>
      <c r="F74" s="181">
        <f>SUM(F75,F82,F129,F163,F164,F171)</f>
        <v>58870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43670</v>
      </c>
      <c r="D82" s="132">
        <f>SUM(D83,D88,D94,D102,D111,D115,D121,D127)</f>
        <v>43670</v>
      </c>
      <c r="E82" s="38">
        <f t="shared" ref="E82" si="68">SUM(E83,E88,E94,E102,E111,E115,E121,E127)</f>
        <v>0</v>
      </c>
      <c r="F82" s="184">
        <f>SUM(F83,F88,F94,F102,F111,F115,F121,F127)</f>
        <v>43670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hidden="1" x14ac:dyDescent="0.25">
      <c r="A94" s="75">
        <v>2230</v>
      </c>
      <c r="B94" s="43" t="s">
        <v>91</v>
      </c>
      <c r="C94" s="199">
        <f t="shared" si="24"/>
        <v>0</v>
      </c>
      <c r="D94" s="134">
        <f>SUM(D95:D101)</f>
        <v>0</v>
      </c>
      <c r="E94" s="76">
        <f t="shared" ref="E94" si="82">SUM(E95:E101)</f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idden="1" x14ac:dyDescent="0.25">
      <c r="A101" s="30">
        <v>2239</v>
      </c>
      <c r="B101" s="43" t="s">
        <v>98</v>
      </c>
      <c r="C101" s="199">
        <f t="shared" si="24"/>
        <v>0</v>
      </c>
      <c r="D101" s="273">
        <v>0</v>
      </c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24" x14ac:dyDescent="0.25">
      <c r="A102" s="75">
        <v>2240</v>
      </c>
      <c r="B102" s="43" t="s">
        <v>99</v>
      </c>
      <c r="C102" s="199">
        <f t="shared" si="24"/>
        <v>43670</v>
      </c>
      <c r="D102" s="134">
        <f>SUM(D103:D110)</f>
        <v>43670</v>
      </c>
      <c r="E102" s="76">
        <f t="shared" ref="E102" si="88">SUM(E103:E110)</f>
        <v>0</v>
      </c>
      <c r="F102" s="95">
        <f>SUM(F103:F110)</f>
        <v>43670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>
        <v>0</v>
      </c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14670</v>
      </c>
      <c r="D105" s="273">
        <v>14670</v>
      </c>
      <c r="E105" s="45"/>
      <c r="F105" s="95">
        <f t="shared" si="90"/>
        <v>14670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29000</v>
      </c>
      <c r="D106" s="273">
        <v>29000</v>
      </c>
      <c r="E106" s="45"/>
      <c r="F106" s="95">
        <f t="shared" si="90"/>
        <v>29000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15200</v>
      </c>
      <c r="D129" s="132">
        <f>SUM(D130,D135,D139,D140,D143,D150,D158,D159,D162)</f>
        <v>15200</v>
      </c>
      <c r="E129" s="38">
        <f t="shared" ref="E129" si="114">SUM(E130,E135,E139,E140,E143,E150,E158,E159,E162)</f>
        <v>0</v>
      </c>
      <c r="F129" s="184">
        <f>SUM(F130,F135,F139,F140,F143,F150,F158,F159,F162)</f>
        <v>15200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15000</v>
      </c>
      <c r="D130" s="133">
        <f>SUM(D131:D134)</f>
        <v>15000</v>
      </c>
      <c r="E130" s="79">
        <f t="shared" ref="E130:O130" si="116">SUM(E131:E134)</f>
        <v>0</v>
      </c>
      <c r="F130" s="185">
        <f t="shared" si="116"/>
        <v>15000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15000</v>
      </c>
      <c r="D132" s="273">
        <v>15000</v>
      </c>
      <c r="E132" s="45"/>
      <c r="F132" s="95">
        <f t="shared" si="117"/>
        <v>15000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1">SUM(G136:G138)</f>
        <v>0</v>
      </c>
      <c r="H135" s="76">
        <f>SUM(H136:H138)</f>
        <v>0</v>
      </c>
      <c r="I135" s="91">
        <f t="shared" ref="I135:N135" si="122">SUM(I136:I138)</f>
        <v>0</v>
      </c>
      <c r="J135" s="134">
        <f t="shared" si="122"/>
        <v>0</v>
      </c>
      <c r="K135" s="76">
        <f t="shared" si="122"/>
        <v>0</v>
      </c>
      <c r="L135" s="95">
        <f t="shared" si="122"/>
        <v>0</v>
      </c>
      <c r="M135" s="240">
        <f t="shared" si="122"/>
        <v>0</v>
      </c>
      <c r="N135" s="76">
        <f t="shared" si="122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3">D136+E136</f>
        <v>0</v>
      </c>
      <c r="G136" s="239"/>
      <c r="H136" s="45"/>
      <c r="I136" s="91">
        <f t="shared" ref="I136:I139" si="124">G136+H136</f>
        <v>0</v>
      </c>
      <c r="J136" s="273"/>
      <c r="K136" s="45"/>
      <c r="L136" s="95">
        <f t="shared" ref="L136:L139" si="125">J136+K136</f>
        <v>0</v>
      </c>
      <c r="M136" s="239"/>
      <c r="N136" s="45"/>
      <c r="O136" s="91">
        <f t="shared" ref="O136:O139" si="126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3"/>
        <v>0</v>
      </c>
      <c r="G137" s="239"/>
      <c r="H137" s="45"/>
      <c r="I137" s="91">
        <f t="shared" si="124"/>
        <v>0</v>
      </c>
      <c r="J137" s="273"/>
      <c r="K137" s="45"/>
      <c r="L137" s="95">
        <f t="shared" si="125"/>
        <v>0</v>
      </c>
      <c r="M137" s="239"/>
      <c r="N137" s="45"/>
      <c r="O137" s="91">
        <f t="shared" si="126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3"/>
        <v>0</v>
      </c>
      <c r="G138" s="239"/>
      <c r="H138" s="45"/>
      <c r="I138" s="91">
        <f t="shared" si="124"/>
        <v>0</v>
      </c>
      <c r="J138" s="273"/>
      <c r="K138" s="45"/>
      <c r="L138" s="95">
        <f t="shared" si="125"/>
        <v>0</v>
      </c>
      <c r="M138" s="239"/>
      <c r="N138" s="45"/>
      <c r="O138" s="91">
        <f t="shared" si="126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3"/>
        <v>0</v>
      </c>
      <c r="G139" s="239"/>
      <c r="H139" s="45"/>
      <c r="I139" s="91">
        <f t="shared" si="124"/>
        <v>0</v>
      </c>
      <c r="J139" s="273"/>
      <c r="K139" s="45"/>
      <c r="L139" s="95">
        <f t="shared" si="125"/>
        <v>0</v>
      </c>
      <c r="M139" s="239"/>
      <c r="N139" s="45"/>
      <c r="O139" s="91">
        <f t="shared" si="126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7">SUM(G141:G142)</f>
        <v>0</v>
      </c>
      <c r="H140" s="76">
        <f t="shared" si="127"/>
        <v>0</v>
      </c>
      <c r="I140" s="91">
        <f t="shared" si="127"/>
        <v>0</v>
      </c>
      <c r="J140" s="134">
        <f t="shared" si="127"/>
        <v>0</v>
      </c>
      <c r="K140" s="76">
        <f t="shared" si="127"/>
        <v>0</v>
      </c>
      <c r="L140" s="95">
        <f t="shared" si="127"/>
        <v>0</v>
      </c>
      <c r="M140" s="240">
        <f t="shared" si="127"/>
        <v>0</v>
      </c>
      <c r="N140" s="76">
        <f t="shared" si="127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8">D141+E141</f>
        <v>0</v>
      </c>
      <c r="G141" s="239"/>
      <c r="H141" s="45"/>
      <c r="I141" s="91">
        <f t="shared" ref="I141:I142" si="129">G141+H141</f>
        <v>0</v>
      </c>
      <c r="J141" s="273"/>
      <c r="K141" s="45"/>
      <c r="L141" s="95">
        <f t="shared" ref="L141:L142" si="130">J141+K141</f>
        <v>0</v>
      </c>
      <c r="M141" s="239"/>
      <c r="N141" s="45"/>
      <c r="O141" s="91">
        <f t="shared" ref="O141:O142" si="131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8"/>
        <v>0</v>
      </c>
      <c r="G142" s="239"/>
      <c r="H142" s="45"/>
      <c r="I142" s="91">
        <f t="shared" si="129"/>
        <v>0</v>
      </c>
      <c r="J142" s="273"/>
      <c r="K142" s="45"/>
      <c r="L142" s="95">
        <f t="shared" si="130"/>
        <v>0</v>
      </c>
      <c r="M142" s="239"/>
      <c r="N142" s="45"/>
      <c r="O142" s="91">
        <f t="shared" si="131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2">SUM(G144:G149)</f>
        <v>0</v>
      </c>
      <c r="H143" s="74">
        <f t="shared" si="132"/>
        <v>0</v>
      </c>
      <c r="I143" s="156">
        <f t="shared" si="132"/>
        <v>0</v>
      </c>
      <c r="J143" s="86">
        <f t="shared" si="132"/>
        <v>0</v>
      </c>
      <c r="K143" s="74">
        <f t="shared" si="132"/>
        <v>0</v>
      </c>
      <c r="L143" s="183">
        <f t="shared" si="132"/>
        <v>0</v>
      </c>
      <c r="M143" s="238">
        <f t="shared" si="132"/>
        <v>0</v>
      </c>
      <c r="N143" s="74">
        <f t="shared" si="132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3">D144+E144</f>
        <v>0</v>
      </c>
      <c r="G144" s="229"/>
      <c r="H144" s="42"/>
      <c r="I144" s="90">
        <f t="shared" ref="I144:I149" si="134">G144+H144</f>
        <v>0</v>
      </c>
      <c r="J144" s="272"/>
      <c r="K144" s="42"/>
      <c r="L144" s="185">
        <f t="shared" ref="L144:L149" si="135">J144+K144</f>
        <v>0</v>
      </c>
      <c r="M144" s="229"/>
      <c r="N144" s="42"/>
      <c r="O144" s="90">
        <f t="shared" ref="O144:O149" si="136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3"/>
        <v>0</v>
      </c>
      <c r="G145" s="239"/>
      <c r="H145" s="45"/>
      <c r="I145" s="91">
        <f t="shared" si="134"/>
        <v>0</v>
      </c>
      <c r="J145" s="273"/>
      <c r="K145" s="45"/>
      <c r="L145" s="95">
        <f t="shared" si="135"/>
        <v>0</v>
      </c>
      <c r="M145" s="239"/>
      <c r="N145" s="45"/>
      <c r="O145" s="91">
        <f t="shared" si="136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3"/>
        <v>0</v>
      </c>
      <c r="G146" s="239"/>
      <c r="H146" s="45"/>
      <c r="I146" s="91">
        <f t="shared" si="134"/>
        <v>0</v>
      </c>
      <c r="J146" s="273"/>
      <c r="K146" s="45"/>
      <c r="L146" s="95">
        <f t="shared" si="135"/>
        <v>0</v>
      </c>
      <c r="M146" s="239"/>
      <c r="N146" s="45"/>
      <c r="O146" s="91">
        <f t="shared" si="136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3"/>
        <v>0</v>
      </c>
      <c r="G147" s="239"/>
      <c r="H147" s="45"/>
      <c r="I147" s="91">
        <f t="shared" si="134"/>
        <v>0</v>
      </c>
      <c r="J147" s="273"/>
      <c r="K147" s="45"/>
      <c r="L147" s="95">
        <f t="shared" si="135"/>
        <v>0</v>
      </c>
      <c r="M147" s="239"/>
      <c r="N147" s="45"/>
      <c r="O147" s="91">
        <f t="shared" si="136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3"/>
        <v>0</v>
      </c>
      <c r="G148" s="239"/>
      <c r="H148" s="45"/>
      <c r="I148" s="91">
        <f t="shared" si="134"/>
        <v>0</v>
      </c>
      <c r="J148" s="273"/>
      <c r="K148" s="45"/>
      <c r="L148" s="95">
        <f t="shared" si="135"/>
        <v>0</v>
      </c>
      <c r="M148" s="239"/>
      <c r="N148" s="45"/>
      <c r="O148" s="91">
        <f t="shared" si="136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3"/>
        <v>0</v>
      </c>
      <c r="G149" s="239"/>
      <c r="H149" s="45"/>
      <c r="I149" s="91">
        <f t="shared" si="134"/>
        <v>0</v>
      </c>
      <c r="J149" s="273"/>
      <c r="K149" s="45"/>
      <c r="L149" s="95">
        <f t="shared" si="135"/>
        <v>0</v>
      </c>
      <c r="M149" s="239"/>
      <c r="N149" s="45"/>
      <c r="O149" s="91">
        <f t="shared" si="136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7">SUM(G151:G157)</f>
        <v>0</v>
      </c>
      <c r="H150" s="76">
        <f t="shared" si="137"/>
        <v>0</v>
      </c>
      <c r="I150" s="91">
        <f t="shared" si="137"/>
        <v>0</v>
      </c>
      <c r="J150" s="134">
        <f t="shared" si="137"/>
        <v>0</v>
      </c>
      <c r="K150" s="76">
        <f t="shared" si="137"/>
        <v>0</v>
      </c>
      <c r="L150" s="95">
        <f t="shared" si="137"/>
        <v>0</v>
      </c>
      <c r="M150" s="240">
        <f t="shared" si="137"/>
        <v>0</v>
      </c>
      <c r="N150" s="76">
        <f t="shared" si="137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8">D151+E151</f>
        <v>0</v>
      </c>
      <c r="G151" s="239"/>
      <c r="H151" s="45"/>
      <c r="I151" s="91">
        <f t="shared" ref="I151:I158" si="139">G151+H151</f>
        <v>0</v>
      </c>
      <c r="J151" s="273"/>
      <c r="K151" s="45"/>
      <c r="L151" s="95">
        <f t="shared" ref="L151:L158" si="140">J151+K151</f>
        <v>0</v>
      </c>
      <c r="M151" s="239"/>
      <c r="N151" s="45"/>
      <c r="O151" s="91">
        <f t="shared" ref="O151:O158" si="141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8"/>
        <v>0</v>
      </c>
      <c r="G152" s="239"/>
      <c r="H152" s="45"/>
      <c r="I152" s="91">
        <f t="shared" si="139"/>
        <v>0</v>
      </c>
      <c r="J152" s="273"/>
      <c r="K152" s="45"/>
      <c r="L152" s="95">
        <f t="shared" si="140"/>
        <v>0</v>
      </c>
      <c r="M152" s="239"/>
      <c r="N152" s="45"/>
      <c r="O152" s="91">
        <f t="shared" si="141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8"/>
        <v>0</v>
      </c>
      <c r="G153" s="239"/>
      <c r="H153" s="45"/>
      <c r="I153" s="91">
        <f t="shared" si="139"/>
        <v>0</v>
      </c>
      <c r="J153" s="273"/>
      <c r="K153" s="45"/>
      <c r="L153" s="95">
        <f t="shared" si="140"/>
        <v>0</v>
      </c>
      <c r="M153" s="239"/>
      <c r="N153" s="45"/>
      <c r="O153" s="91">
        <f t="shared" si="141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8"/>
        <v>0</v>
      </c>
      <c r="G154" s="239"/>
      <c r="H154" s="45"/>
      <c r="I154" s="91">
        <f t="shared" si="139"/>
        <v>0</v>
      </c>
      <c r="J154" s="273"/>
      <c r="K154" s="45"/>
      <c r="L154" s="95">
        <f t="shared" si="140"/>
        <v>0</v>
      </c>
      <c r="M154" s="239"/>
      <c r="N154" s="45"/>
      <c r="O154" s="91">
        <f t="shared" si="141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8"/>
        <v>0</v>
      </c>
      <c r="G155" s="239"/>
      <c r="H155" s="45"/>
      <c r="I155" s="91">
        <f t="shared" si="139"/>
        <v>0</v>
      </c>
      <c r="J155" s="273"/>
      <c r="K155" s="45"/>
      <c r="L155" s="95">
        <f t="shared" si="140"/>
        <v>0</v>
      </c>
      <c r="M155" s="239"/>
      <c r="N155" s="45"/>
      <c r="O155" s="91">
        <f t="shared" si="141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8"/>
        <v>0</v>
      </c>
      <c r="G156" s="239"/>
      <c r="H156" s="45"/>
      <c r="I156" s="91">
        <f t="shared" si="139"/>
        <v>0</v>
      </c>
      <c r="J156" s="273"/>
      <c r="K156" s="45"/>
      <c r="L156" s="95">
        <f t="shared" si="140"/>
        <v>0</v>
      </c>
      <c r="M156" s="239"/>
      <c r="N156" s="45"/>
      <c r="O156" s="91">
        <f t="shared" si="141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8"/>
        <v>0</v>
      </c>
      <c r="G157" s="239"/>
      <c r="H157" s="45"/>
      <c r="I157" s="91">
        <f t="shared" si="139"/>
        <v>0</v>
      </c>
      <c r="J157" s="273"/>
      <c r="K157" s="45"/>
      <c r="L157" s="95">
        <f t="shared" si="140"/>
        <v>0</v>
      </c>
      <c r="M157" s="239"/>
      <c r="N157" s="45"/>
      <c r="O157" s="91">
        <f t="shared" si="141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8"/>
        <v>0</v>
      </c>
      <c r="G158" s="241"/>
      <c r="H158" s="77"/>
      <c r="I158" s="156">
        <f t="shared" si="139"/>
        <v>0</v>
      </c>
      <c r="J158" s="270"/>
      <c r="K158" s="77"/>
      <c r="L158" s="183">
        <f t="shared" si="140"/>
        <v>0</v>
      </c>
      <c r="M158" s="241"/>
      <c r="N158" s="77"/>
      <c r="O158" s="156">
        <f t="shared" si="141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2">SUM(E160:E161)</f>
        <v>0</v>
      </c>
      <c r="F159" s="183">
        <f>SUM(F160:F161)</f>
        <v>0</v>
      </c>
      <c r="G159" s="238">
        <f t="shared" ref="G159:N159" si="143">SUM(G160:G161)</f>
        <v>0</v>
      </c>
      <c r="H159" s="74">
        <f t="shared" si="143"/>
        <v>0</v>
      </c>
      <c r="I159" s="156">
        <f t="shared" si="143"/>
        <v>0</v>
      </c>
      <c r="J159" s="86">
        <f t="shared" si="143"/>
        <v>0</v>
      </c>
      <c r="K159" s="74">
        <f t="shared" si="143"/>
        <v>0</v>
      </c>
      <c r="L159" s="183">
        <f t="shared" si="143"/>
        <v>0</v>
      </c>
      <c r="M159" s="238">
        <f t="shared" si="143"/>
        <v>0</v>
      </c>
      <c r="N159" s="74">
        <f t="shared" si="143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4">D160+E160</f>
        <v>0</v>
      </c>
      <c r="G160" s="229"/>
      <c r="H160" s="42"/>
      <c r="I160" s="90">
        <f t="shared" ref="I160:I163" si="145">G160+H160</f>
        <v>0</v>
      </c>
      <c r="J160" s="272"/>
      <c r="K160" s="42"/>
      <c r="L160" s="185">
        <f t="shared" ref="L160:L163" si="146">J160+K160</f>
        <v>0</v>
      </c>
      <c r="M160" s="229"/>
      <c r="N160" s="42"/>
      <c r="O160" s="90">
        <f t="shared" ref="O160:O163" si="147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4"/>
        <v>0</v>
      </c>
      <c r="G161" s="239"/>
      <c r="H161" s="45"/>
      <c r="I161" s="91">
        <f t="shared" si="145"/>
        <v>0</v>
      </c>
      <c r="J161" s="273"/>
      <c r="K161" s="45"/>
      <c r="L161" s="95">
        <f t="shared" si="146"/>
        <v>0</v>
      </c>
      <c r="M161" s="239"/>
      <c r="N161" s="45"/>
      <c r="O161" s="91">
        <f t="shared" si="147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00"/>
        <v>200</v>
      </c>
      <c r="D162" s="270">
        <v>200</v>
      </c>
      <c r="E162" s="77"/>
      <c r="F162" s="183">
        <f t="shared" si="144"/>
        <v>200</v>
      </c>
      <c r="G162" s="241"/>
      <c r="H162" s="77"/>
      <c r="I162" s="156">
        <f t="shared" si="145"/>
        <v>0</v>
      </c>
      <c r="J162" s="270"/>
      <c r="K162" s="77"/>
      <c r="L162" s="183">
        <f t="shared" si="146"/>
        <v>0</v>
      </c>
      <c r="M162" s="241"/>
      <c r="N162" s="77"/>
      <c r="O162" s="156">
        <f t="shared" si="147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4"/>
        <v>0</v>
      </c>
      <c r="G163" s="243"/>
      <c r="H163" s="80"/>
      <c r="I163" s="125">
        <f t="shared" si="145"/>
        <v>0</v>
      </c>
      <c r="J163" s="257"/>
      <c r="K163" s="80"/>
      <c r="L163" s="184">
        <f t="shared" si="146"/>
        <v>0</v>
      </c>
      <c r="M163" s="243"/>
      <c r="N163" s="80"/>
      <c r="O163" s="125">
        <f t="shared" si="147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8">SUM(E165,E170)</f>
        <v>0</v>
      </c>
      <c r="F164" s="184">
        <f>SUM(F165,F170)</f>
        <v>0</v>
      </c>
      <c r="G164" s="237">
        <f t="shared" ref="G164:O164" si="149">SUM(G165,G170)</f>
        <v>0</v>
      </c>
      <c r="H164" s="38">
        <f t="shared" si="149"/>
        <v>0</v>
      </c>
      <c r="I164" s="125">
        <f t="shared" si="149"/>
        <v>0</v>
      </c>
      <c r="J164" s="132">
        <f t="shared" si="149"/>
        <v>0</v>
      </c>
      <c r="K164" s="38">
        <f t="shared" si="149"/>
        <v>0</v>
      </c>
      <c r="L164" s="184">
        <f t="shared" si="149"/>
        <v>0</v>
      </c>
      <c r="M164" s="237">
        <f t="shared" si="149"/>
        <v>0</v>
      </c>
      <c r="N164" s="38">
        <f t="shared" si="149"/>
        <v>0</v>
      </c>
      <c r="O164" s="125">
        <f t="shared" si="149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0">SUM(E166:E169)</f>
        <v>0</v>
      </c>
      <c r="F165" s="185">
        <f>SUM(F166:F169)</f>
        <v>0</v>
      </c>
      <c r="G165" s="242">
        <f t="shared" ref="G165:O165" si="151">SUM(G166:G169)</f>
        <v>0</v>
      </c>
      <c r="H165" s="79">
        <f t="shared" si="151"/>
        <v>0</v>
      </c>
      <c r="I165" s="90">
        <f t="shared" si="151"/>
        <v>0</v>
      </c>
      <c r="J165" s="133">
        <f t="shared" si="151"/>
        <v>0</v>
      </c>
      <c r="K165" s="79">
        <f t="shared" si="151"/>
        <v>0</v>
      </c>
      <c r="L165" s="185">
        <f t="shared" si="151"/>
        <v>0</v>
      </c>
      <c r="M165" s="242">
        <f t="shared" si="151"/>
        <v>0</v>
      </c>
      <c r="N165" s="79">
        <f t="shared" si="151"/>
        <v>0</v>
      </c>
      <c r="O165" s="157">
        <f t="shared" si="151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2">D166+E166</f>
        <v>0</v>
      </c>
      <c r="G166" s="239"/>
      <c r="H166" s="45"/>
      <c r="I166" s="91">
        <f t="shared" ref="I166:I171" si="153">G166+H166</f>
        <v>0</v>
      </c>
      <c r="J166" s="273"/>
      <c r="K166" s="45"/>
      <c r="L166" s="95">
        <f t="shared" ref="L166:L171" si="154">J166+K166</f>
        <v>0</v>
      </c>
      <c r="M166" s="239"/>
      <c r="N166" s="45"/>
      <c r="O166" s="91">
        <f t="shared" ref="O166:O171" si="155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2"/>
        <v>0</v>
      </c>
      <c r="G167" s="239"/>
      <c r="H167" s="45"/>
      <c r="I167" s="91">
        <f t="shared" si="153"/>
        <v>0</v>
      </c>
      <c r="J167" s="273"/>
      <c r="K167" s="45"/>
      <c r="L167" s="95">
        <f t="shared" si="154"/>
        <v>0</v>
      </c>
      <c r="M167" s="239"/>
      <c r="N167" s="45"/>
      <c r="O167" s="91">
        <f t="shared" si="155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2"/>
        <v>0</v>
      </c>
      <c r="G168" s="239"/>
      <c r="H168" s="45"/>
      <c r="I168" s="91">
        <f t="shared" si="153"/>
        <v>0</v>
      </c>
      <c r="J168" s="273"/>
      <c r="K168" s="45"/>
      <c r="L168" s="95">
        <f t="shared" si="154"/>
        <v>0</v>
      </c>
      <c r="M168" s="239"/>
      <c r="N168" s="45"/>
      <c r="O168" s="91">
        <f t="shared" si="155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2"/>
        <v>0</v>
      </c>
      <c r="G169" s="239"/>
      <c r="H169" s="45"/>
      <c r="I169" s="91">
        <f t="shared" si="153"/>
        <v>0</v>
      </c>
      <c r="J169" s="273"/>
      <c r="K169" s="45"/>
      <c r="L169" s="95">
        <f t="shared" si="154"/>
        <v>0</v>
      </c>
      <c r="M169" s="239"/>
      <c r="N169" s="45"/>
      <c r="O169" s="91">
        <f t="shared" si="155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2"/>
        <v>0</v>
      </c>
      <c r="G170" s="239"/>
      <c r="H170" s="45"/>
      <c r="I170" s="91">
        <f t="shared" si="153"/>
        <v>0</v>
      </c>
      <c r="J170" s="273"/>
      <c r="K170" s="45"/>
      <c r="L170" s="95">
        <f t="shared" si="154"/>
        <v>0</v>
      </c>
      <c r="M170" s="239"/>
      <c r="N170" s="45"/>
      <c r="O170" s="91">
        <f t="shared" si="155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2"/>
        <v>0</v>
      </c>
      <c r="G171" s="221"/>
      <c r="H171" s="28"/>
      <c r="I171" s="345">
        <f t="shared" si="153"/>
        <v>0</v>
      </c>
      <c r="J171" s="254"/>
      <c r="K171" s="28"/>
      <c r="L171" s="339">
        <f t="shared" si="154"/>
        <v>0</v>
      </c>
      <c r="M171" s="221"/>
      <c r="N171" s="28"/>
      <c r="O171" s="345">
        <f t="shared" si="155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6">SUM(E173,E183)</f>
        <v>0</v>
      </c>
      <c r="F172" s="181">
        <f>SUM(F173,F183)</f>
        <v>0</v>
      </c>
      <c r="G172" s="236">
        <f t="shared" ref="G172:N172" si="157">SUM(G173,G183)</f>
        <v>0</v>
      </c>
      <c r="H172" s="71">
        <f t="shared" si="157"/>
        <v>0</v>
      </c>
      <c r="I172" s="127">
        <f t="shared" si="157"/>
        <v>0</v>
      </c>
      <c r="J172" s="139">
        <f t="shared" si="157"/>
        <v>0</v>
      </c>
      <c r="K172" s="71">
        <f t="shared" si="157"/>
        <v>0</v>
      </c>
      <c r="L172" s="181">
        <f t="shared" si="157"/>
        <v>0</v>
      </c>
      <c r="M172" s="236">
        <f t="shared" si="157"/>
        <v>0</v>
      </c>
      <c r="N172" s="71">
        <f t="shared" si="157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8">SUM(E174,E178)</f>
        <v>0</v>
      </c>
      <c r="F173" s="184">
        <f>SUM(F174,F178)</f>
        <v>0</v>
      </c>
      <c r="G173" s="237">
        <f t="shared" ref="G173:O173" si="159">SUM(G174,G178)</f>
        <v>0</v>
      </c>
      <c r="H173" s="38">
        <f t="shared" si="159"/>
        <v>0</v>
      </c>
      <c r="I173" s="125">
        <f t="shared" si="159"/>
        <v>0</v>
      </c>
      <c r="J173" s="132">
        <f t="shared" si="159"/>
        <v>0</v>
      </c>
      <c r="K173" s="38">
        <f t="shared" si="159"/>
        <v>0</v>
      </c>
      <c r="L173" s="184">
        <f t="shared" si="159"/>
        <v>0</v>
      </c>
      <c r="M173" s="237">
        <f t="shared" si="159"/>
        <v>0</v>
      </c>
      <c r="N173" s="38">
        <f t="shared" si="159"/>
        <v>0</v>
      </c>
      <c r="O173" s="126">
        <f t="shared" si="159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0">SUM(E175:E177)</f>
        <v>0</v>
      </c>
      <c r="F174" s="185">
        <f>SUM(F175:F177)</f>
        <v>0</v>
      </c>
      <c r="G174" s="242">
        <f t="shared" ref="G174:N174" si="161">SUM(G175:G177)</f>
        <v>0</v>
      </c>
      <c r="H174" s="79">
        <f t="shared" si="161"/>
        <v>0</v>
      </c>
      <c r="I174" s="90">
        <f t="shared" si="161"/>
        <v>0</v>
      </c>
      <c r="J174" s="133">
        <f t="shared" si="161"/>
        <v>0</v>
      </c>
      <c r="K174" s="79">
        <f t="shared" si="161"/>
        <v>0</v>
      </c>
      <c r="L174" s="185">
        <f t="shared" si="161"/>
        <v>0</v>
      </c>
      <c r="M174" s="242">
        <f t="shared" si="161"/>
        <v>0</v>
      </c>
      <c r="N174" s="79">
        <f t="shared" si="161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2">D175+E175</f>
        <v>0</v>
      </c>
      <c r="G175" s="239"/>
      <c r="H175" s="45"/>
      <c r="I175" s="91">
        <f t="shared" ref="I175:I177" si="163">G175+H175</f>
        <v>0</v>
      </c>
      <c r="J175" s="273"/>
      <c r="K175" s="45"/>
      <c r="L175" s="95">
        <f t="shared" ref="L175:L177" si="164">J175+K175</f>
        <v>0</v>
      </c>
      <c r="M175" s="239"/>
      <c r="N175" s="45"/>
      <c r="O175" s="91">
        <f t="shared" ref="O175:O177" si="165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2"/>
        <v>0</v>
      </c>
      <c r="G176" s="239"/>
      <c r="H176" s="45"/>
      <c r="I176" s="91">
        <f t="shared" si="163"/>
        <v>0</v>
      </c>
      <c r="J176" s="273"/>
      <c r="K176" s="45"/>
      <c r="L176" s="95">
        <f t="shared" si="164"/>
        <v>0</v>
      </c>
      <c r="M176" s="239"/>
      <c r="N176" s="45"/>
      <c r="O176" s="91">
        <f t="shared" si="165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6">SUM(F177,I177,L177,O177)</f>
        <v>0</v>
      </c>
      <c r="D177" s="273">
        <v>0</v>
      </c>
      <c r="E177" s="45"/>
      <c r="F177" s="95">
        <f t="shared" si="162"/>
        <v>0</v>
      </c>
      <c r="G177" s="239"/>
      <c r="H177" s="45"/>
      <c r="I177" s="91">
        <f t="shared" si="163"/>
        <v>0</v>
      </c>
      <c r="J177" s="273"/>
      <c r="K177" s="45"/>
      <c r="L177" s="95">
        <f t="shared" si="164"/>
        <v>0</v>
      </c>
      <c r="M177" s="239"/>
      <c r="N177" s="45"/>
      <c r="O177" s="91">
        <f t="shared" si="165"/>
        <v>0</v>
      </c>
      <c r="P177" s="300"/>
      <c r="Q177" s="306"/>
    </row>
    <row r="178" spans="1:17" ht="72" hidden="1" x14ac:dyDescent="0.25">
      <c r="A178" s="404">
        <v>3290</v>
      </c>
      <c r="B178" s="40" t="s">
        <v>302</v>
      </c>
      <c r="C178" s="210">
        <f t="shared" si="166"/>
        <v>0</v>
      </c>
      <c r="D178" s="133">
        <f>SUM(D179:D182)</f>
        <v>0</v>
      </c>
      <c r="E178" s="79">
        <f t="shared" ref="E178" si="167">SUM(E179:E182)</f>
        <v>0</v>
      </c>
      <c r="F178" s="185">
        <f>SUM(F179:F182)</f>
        <v>0</v>
      </c>
      <c r="G178" s="242">
        <f t="shared" ref="G178:O178" si="168">SUM(G179:G182)</f>
        <v>0</v>
      </c>
      <c r="H178" s="79">
        <f t="shared" si="168"/>
        <v>0</v>
      </c>
      <c r="I178" s="90">
        <f t="shared" si="168"/>
        <v>0</v>
      </c>
      <c r="J178" s="133">
        <f t="shared" si="168"/>
        <v>0</v>
      </c>
      <c r="K178" s="79">
        <f t="shared" si="168"/>
        <v>0</v>
      </c>
      <c r="L178" s="185">
        <f t="shared" si="168"/>
        <v>0</v>
      </c>
      <c r="M178" s="242">
        <f t="shared" si="168"/>
        <v>0</v>
      </c>
      <c r="N178" s="79">
        <f t="shared" si="168"/>
        <v>0</v>
      </c>
      <c r="O178" s="158">
        <f t="shared" si="168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6"/>
        <v>0</v>
      </c>
      <c r="D179" s="273">
        <v>0</v>
      </c>
      <c r="E179" s="45"/>
      <c r="F179" s="95">
        <f t="shared" ref="F179:F182" si="169">D179+E179</f>
        <v>0</v>
      </c>
      <c r="G179" s="239"/>
      <c r="H179" s="45"/>
      <c r="I179" s="91">
        <f t="shared" ref="I179:I182" si="170">G179+H179</f>
        <v>0</v>
      </c>
      <c r="J179" s="273"/>
      <c r="K179" s="45"/>
      <c r="L179" s="95">
        <f t="shared" ref="L179:L182" si="171">J179+K179</f>
        <v>0</v>
      </c>
      <c r="M179" s="239"/>
      <c r="N179" s="45"/>
      <c r="O179" s="91">
        <f t="shared" ref="O179:O182" si="172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6"/>
        <v>0</v>
      </c>
      <c r="D180" s="273">
        <v>0</v>
      </c>
      <c r="E180" s="45"/>
      <c r="F180" s="95">
        <f t="shared" si="169"/>
        <v>0</v>
      </c>
      <c r="G180" s="239"/>
      <c r="H180" s="45"/>
      <c r="I180" s="91">
        <f t="shared" si="170"/>
        <v>0</v>
      </c>
      <c r="J180" s="273"/>
      <c r="K180" s="45"/>
      <c r="L180" s="95">
        <f t="shared" si="171"/>
        <v>0</v>
      </c>
      <c r="M180" s="239"/>
      <c r="N180" s="45"/>
      <c r="O180" s="91">
        <f t="shared" si="172"/>
        <v>0</v>
      </c>
      <c r="P180" s="300"/>
      <c r="Q180" s="306"/>
    </row>
    <row r="181" spans="1:17" ht="60" hidden="1" x14ac:dyDescent="0.25">
      <c r="A181" s="30">
        <v>3293</v>
      </c>
      <c r="B181" s="43" t="s">
        <v>175</v>
      </c>
      <c r="C181" s="199">
        <f t="shared" si="166"/>
        <v>0</v>
      </c>
      <c r="D181" s="273">
        <v>0</v>
      </c>
      <c r="E181" s="45"/>
      <c r="F181" s="95">
        <f t="shared" si="169"/>
        <v>0</v>
      </c>
      <c r="G181" s="239"/>
      <c r="H181" s="45"/>
      <c r="I181" s="91">
        <f t="shared" si="170"/>
        <v>0</v>
      </c>
      <c r="J181" s="273"/>
      <c r="K181" s="45"/>
      <c r="L181" s="95">
        <f t="shared" si="171"/>
        <v>0</v>
      </c>
      <c r="M181" s="239"/>
      <c r="N181" s="45"/>
      <c r="O181" s="91">
        <f t="shared" si="172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6"/>
        <v>0</v>
      </c>
      <c r="D182" s="274">
        <v>0</v>
      </c>
      <c r="E182" s="84"/>
      <c r="F182" s="343">
        <f t="shared" si="169"/>
        <v>0</v>
      </c>
      <c r="G182" s="244"/>
      <c r="H182" s="84"/>
      <c r="I182" s="158">
        <f t="shared" si="170"/>
        <v>0</v>
      </c>
      <c r="J182" s="274"/>
      <c r="K182" s="84"/>
      <c r="L182" s="343">
        <f t="shared" si="171"/>
        <v>0</v>
      </c>
      <c r="M182" s="244"/>
      <c r="N182" s="84"/>
      <c r="O182" s="158">
        <f t="shared" si="172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6"/>
        <v>0</v>
      </c>
      <c r="D183" s="140">
        <f>SUM(D184:D185)</f>
        <v>0</v>
      </c>
      <c r="E183" s="85">
        <f t="shared" ref="E183" si="173">SUM(E184:E185)</f>
        <v>0</v>
      </c>
      <c r="F183" s="182">
        <f>SUM(F184:F185)</f>
        <v>0</v>
      </c>
      <c r="G183" s="245">
        <f t="shared" ref="G183:O183" si="174">SUM(G184:G185)</f>
        <v>0</v>
      </c>
      <c r="H183" s="85">
        <f t="shared" si="174"/>
        <v>0</v>
      </c>
      <c r="I183" s="126">
        <f t="shared" si="174"/>
        <v>0</v>
      </c>
      <c r="J183" s="140">
        <f t="shared" si="174"/>
        <v>0</v>
      </c>
      <c r="K183" s="85">
        <f t="shared" si="174"/>
        <v>0</v>
      </c>
      <c r="L183" s="182">
        <f t="shared" si="174"/>
        <v>0</v>
      </c>
      <c r="M183" s="245">
        <f t="shared" si="174"/>
        <v>0</v>
      </c>
      <c r="N183" s="85">
        <f t="shared" si="174"/>
        <v>0</v>
      </c>
      <c r="O183" s="126">
        <f t="shared" si="174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6"/>
        <v>0</v>
      </c>
      <c r="D184" s="270">
        <v>0</v>
      </c>
      <c r="E184" s="77"/>
      <c r="F184" s="183">
        <f t="shared" ref="F184:F185" si="175">D184+E184</f>
        <v>0</v>
      </c>
      <c r="G184" s="241"/>
      <c r="H184" s="77"/>
      <c r="I184" s="156">
        <f t="shared" ref="I184:I185" si="176">G184+H184</f>
        <v>0</v>
      </c>
      <c r="J184" s="270"/>
      <c r="K184" s="77"/>
      <c r="L184" s="183">
        <f t="shared" ref="L184:L185" si="177">J184+K184</f>
        <v>0</v>
      </c>
      <c r="M184" s="241"/>
      <c r="N184" s="77"/>
      <c r="O184" s="156">
        <f t="shared" ref="O184:O185" si="178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6"/>
        <v>0</v>
      </c>
      <c r="D185" s="272">
        <v>0</v>
      </c>
      <c r="E185" s="42"/>
      <c r="F185" s="185">
        <f t="shared" si="175"/>
        <v>0</v>
      </c>
      <c r="G185" s="229"/>
      <c r="H185" s="42"/>
      <c r="I185" s="90">
        <f t="shared" si="176"/>
        <v>0</v>
      </c>
      <c r="J185" s="272"/>
      <c r="K185" s="42"/>
      <c r="L185" s="185">
        <f t="shared" si="177"/>
        <v>0</v>
      </c>
      <c r="M185" s="229"/>
      <c r="N185" s="42"/>
      <c r="O185" s="90">
        <f t="shared" si="178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6"/>
        <v>0</v>
      </c>
      <c r="D186" s="139">
        <f>SUM(D187,D190)</f>
        <v>0</v>
      </c>
      <c r="E186" s="71">
        <f t="shared" ref="E186" si="179">SUM(E187,E190)</f>
        <v>0</v>
      </c>
      <c r="F186" s="181">
        <f>SUM(F187,F190)</f>
        <v>0</v>
      </c>
      <c r="G186" s="236">
        <f t="shared" ref="G186:N186" si="180">SUM(G187,G190)</f>
        <v>0</v>
      </c>
      <c r="H186" s="71">
        <f t="shared" si="180"/>
        <v>0</v>
      </c>
      <c r="I186" s="127">
        <f t="shared" si="180"/>
        <v>0</v>
      </c>
      <c r="J186" s="139">
        <f t="shared" si="180"/>
        <v>0</v>
      </c>
      <c r="K186" s="71">
        <f t="shared" si="180"/>
        <v>0</v>
      </c>
      <c r="L186" s="181">
        <f t="shared" si="180"/>
        <v>0</v>
      </c>
      <c r="M186" s="236">
        <f t="shared" si="180"/>
        <v>0</v>
      </c>
      <c r="N186" s="71">
        <f t="shared" si="180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6"/>
        <v>0</v>
      </c>
      <c r="D187" s="132">
        <f>SUM(D188,D189)</f>
        <v>0</v>
      </c>
      <c r="E187" s="38">
        <f t="shared" ref="E187" si="181">SUM(E188,E189)</f>
        <v>0</v>
      </c>
      <c r="F187" s="184">
        <f>SUM(F188,F189)</f>
        <v>0</v>
      </c>
      <c r="G187" s="237">
        <f t="shared" ref="G187:N187" si="182">SUM(G188,G189)</f>
        <v>0</v>
      </c>
      <c r="H187" s="38">
        <f t="shared" si="182"/>
        <v>0</v>
      </c>
      <c r="I187" s="125">
        <f t="shared" si="182"/>
        <v>0</v>
      </c>
      <c r="J187" s="132">
        <f t="shared" si="182"/>
        <v>0</v>
      </c>
      <c r="K187" s="38">
        <f t="shared" si="182"/>
        <v>0</v>
      </c>
      <c r="L187" s="184">
        <f t="shared" si="182"/>
        <v>0</v>
      </c>
      <c r="M187" s="237">
        <f t="shared" si="182"/>
        <v>0</v>
      </c>
      <c r="N187" s="38">
        <f t="shared" si="182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6"/>
        <v>0</v>
      </c>
      <c r="D188" s="272">
        <v>0</v>
      </c>
      <c r="E188" s="42"/>
      <c r="F188" s="185">
        <f t="shared" ref="F188:F189" si="183">D188+E188</f>
        <v>0</v>
      </c>
      <c r="G188" s="229"/>
      <c r="H188" s="42"/>
      <c r="I188" s="90">
        <f t="shared" ref="I188:I189" si="184">G188+H188</f>
        <v>0</v>
      </c>
      <c r="J188" s="272"/>
      <c r="K188" s="42"/>
      <c r="L188" s="185">
        <f t="shared" ref="L188:L189" si="185">J188+K188</f>
        <v>0</v>
      </c>
      <c r="M188" s="229"/>
      <c r="N188" s="42"/>
      <c r="O188" s="90">
        <f t="shared" ref="O188:O189" si="186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6"/>
        <v>0</v>
      </c>
      <c r="D189" s="273">
        <v>0</v>
      </c>
      <c r="E189" s="45"/>
      <c r="F189" s="95">
        <f t="shared" si="183"/>
        <v>0</v>
      </c>
      <c r="G189" s="239"/>
      <c r="H189" s="45"/>
      <c r="I189" s="91">
        <f t="shared" si="184"/>
        <v>0</v>
      </c>
      <c r="J189" s="273"/>
      <c r="K189" s="45"/>
      <c r="L189" s="95">
        <f t="shared" si="185"/>
        <v>0</v>
      </c>
      <c r="M189" s="239"/>
      <c r="N189" s="45"/>
      <c r="O189" s="91">
        <f t="shared" si="186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6"/>
        <v>0</v>
      </c>
      <c r="D190" s="132">
        <f>SUM(D191)</f>
        <v>0</v>
      </c>
      <c r="E190" s="38">
        <f t="shared" ref="E190" si="187">SUM(E191)</f>
        <v>0</v>
      </c>
      <c r="F190" s="184">
        <f>SUM(F191)</f>
        <v>0</v>
      </c>
      <c r="G190" s="237">
        <f t="shared" ref="G190:N190" si="188">SUM(G191)</f>
        <v>0</v>
      </c>
      <c r="H190" s="38">
        <f t="shared" si="188"/>
        <v>0</v>
      </c>
      <c r="I190" s="125">
        <f t="shared" si="188"/>
        <v>0</v>
      </c>
      <c r="J190" s="132">
        <f t="shared" si="188"/>
        <v>0</v>
      </c>
      <c r="K190" s="38">
        <f t="shared" si="188"/>
        <v>0</v>
      </c>
      <c r="L190" s="184">
        <f t="shared" si="188"/>
        <v>0</v>
      </c>
      <c r="M190" s="237">
        <f t="shared" si="188"/>
        <v>0</v>
      </c>
      <c r="N190" s="38">
        <f t="shared" si="188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6"/>
        <v>0</v>
      </c>
      <c r="D191" s="133">
        <f>SUM(D192:D192)</f>
        <v>0</v>
      </c>
      <c r="E191" s="79">
        <f t="shared" ref="E191" si="189">SUM(E192:E192)</f>
        <v>0</v>
      </c>
      <c r="F191" s="185">
        <f>SUM(F192:F192)</f>
        <v>0</v>
      </c>
      <c r="G191" s="242">
        <f t="shared" ref="G191:N191" si="190">SUM(G192:G192)</f>
        <v>0</v>
      </c>
      <c r="H191" s="79">
        <f t="shared" si="190"/>
        <v>0</v>
      </c>
      <c r="I191" s="90">
        <f t="shared" si="190"/>
        <v>0</v>
      </c>
      <c r="J191" s="133">
        <f t="shared" si="190"/>
        <v>0</v>
      </c>
      <c r="K191" s="79">
        <f t="shared" si="190"/>
        <v>0</v>
      </c>
      <c r="L191" s="185">
        <f t="shared" si="190"/>
        <v>0</v>
      </c>
      <c r="M191" s="242">
        <f t="shared" si="190"/>
        <v>0</v>
      </c>
      <c r="N191" s="79">
        <f t="shared" si="190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6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6"/>
        <v>416951</v>
      </c>
      <c r="D193" s="138">
        <f>SUM(D194,D229,D268)</f>
        <v>425305</v>
      </c>
      <c r="E193" s="69">
        <f t="shared" ref="E193" si="191">SUM(E194,E229,E268)</f>
        <v>-8354</v>
      </c>
      <c r="F193" s="180">
        <f>SUM(F194,F229,F268)</f>
        <v>416951</v>
      </c>
      <c r="G193" s="235">
        <f t="shared" ref="G193:N193" si="192">SUM(G194,G229,G268)</f>
        <v>0</v>
      </c>
      <c r="H193" s="69">
        <f t="shared" si="192"/>
        <v>0</v>
      </c>
      <c r="I193" s="284">
        <f t="shared" si="192"/>
        <v>0</v>
      </c>
      <c r="J193" s="138">
        <f t="shared" si="192"/>
        <v>0</v>
      </c>
      <c r="K193" s="69">
        <f t="shared" si="192"/>
        <v>0</v>
      </c>
      <c r="L193" s="180">
        <f t="shared" si="192"/>
        <v>0</v>
      </c>
      <c r="M193" s="235">
        <f t="shared" si="192"/>
        <v>0</v>
      </c>
      <c r="N193" s="69">
        <f t="shared" si="192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6"/>
        <v>416951</v>
      </c>
      <c r="D194" s="139">
        <f>D195+D203</f>
        <v>425305</v>
      </c>
      <c r="E194" s="71">
        <f t="shared" ref="E194" si="193">E195+E203</f>
        <v>-8354</v>
      </c>
      <c r="F194" s="181">
        <f>F195+F203</f>
        <v>416951</v>
      </c>
      <c r="G194" s="236">
        <f t="shared" ref="G194:N194" si="194">G195+G203</f>
        <v>0</v>
      </c>
      <c r="H194" s="71">
        <f t="shared" si="194"/>
        <v>0</v>
      </c>
      <c r="I194" s="127">
        <f t="shared" si="194"/>
        <v>0</v>
      </c>
      <c r="J194" s="139">
        <f t="shared" si="194"/>
        <v>0</v>
      </c>
      <c r="K194" s="71">
        <f t="shared" si="194"/>
        <v>0</v>
      </c>
      <c r="L194" s="181">
        <f t="shared" si="194"/>
        <v>0</v>
      </c>
      <c r="M194" s="236">
        <f t="shared" si="194"/>
        <v>0</v>
      </c>
      <c r="N194" s="71">
        <f t="shared" si="194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6"/>
        <v>0</v>
      </c>
      <c r="D195" s="132">
        <f>D196+D197+D200+D201+D202</f>
        <v>0</v>
      </c>
      <c r="E195" s="38">
        <f t="shared" ref="E195" si="195">E196+E197+E200+E201+E202</f>
        <v>0</v>
      </c>
      <c r="F195" s="184">
        <f>F196+F197+F200+F201+F202</f>
        <v>0</v>
      </c>
      <c r="G195" s="237">
        <f t="shared" ref="G195:N195" si="196">G196+G197+G200+G201+G202</f>
        <v>0</v>
      </c>
      <c r="H195" s="38">
        <f t="shared" si="196"/>
        <v>0</v>
      </c>
      <c r="I195" s="125">
        <f t="shared" si="196"/>
        <v>0</v>
      </c>
      <c r="J195" s="132">
        <f t="shared" si="196"/>
        <v>0</v>
      </c>
      <c r="K195" s="38">
        <f t="shared" si="196"/>
        <v>0</v>
      </c>
      <c r="L195" s="184">
        <f t="shared" si="196"/>
        <v>0</v>
      </c>
      <c r="M195" s="237">
        <f t="shared" si="196"/>
        <v>0</v>
      </c>
      <c r="N195" s="38">
        <f t="shared" si="196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6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6"/>
        <v>0</v>
      </c>
      <c r="D197" s="134">
        <f>D198+D199</f>
        <v>0</v>
      </c>
      <c r="E197" s="76">
        <f t="shared" ref="E197" si="197">E198+E199</f>
        <v>0</v>
      </c>
      <c r="F197" s="95">
        <f>F198+F199</f>
        <v>0</v>
      </c>
      <c r="G197" s="240">
        <f t="shared" ref="G197:O197" si="198">G198+G199</f>
        <v>0</v>
      </c>
      <c r="H197" s="76">
        <f t="shared" si="198"/>
        <v>0</v>
      </c>
      <c r="I197" s="91">
        <f t="shared" si="198"/>
        <v>0</v>
      </c>
      <c r="J197" s="134">
        <f t="shared" si="198"/>
        <v>0</v>
      </c>
      <c r="K197" s="76">
        <f t="shared" si="198"/>
        <v>0</v>
      </c>
      <c r="L197" s="95">
        <f t="shared" si="198"/>
        <v>0</v>
      </c>
      <c r="M197" s="240">
        <f t="shared" si="198"/>
        <v>0</v>
      </c>
      <c r="N197" s="76">
        <f t="shared" si="198"/>
        <v>0</v>
      </c>
      <c r="O197" s="91">
        <f t="shared" si="198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6"/>
        <v>0</v>
      </c>
      <c r="D198" s="273">
        <v>0</v>
      </c>
      <c r="E198" s="45"/>
      <c r="F198" s="95">
        <f t="shared" ref="F198:F202" si="199">D198+E198</f>
        <v>0</v>
      </c>
      <c r="G198" s="239"/>
      <c r="H198" s="45"/>
      <c r="I198" s="91">
        <f t="shared" ref="I198:I202" si="200">G198+H198</f>
        <v>0</v>
      </c>
      <c r="J198" s="273"/>
      <c r="K198" s="45"/>
      <c r="L198" s="95">
        <f t="shared" ref="L198:L202" si="201">J198+K198</f>
        <v>0</v>
      </c>
      <c r="M198" s="239"/>
      <c r="N198" s="45"/>
      <c r="O198" s="91">
        <f t="shared" ref="O198:O202" si="202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6"/>
        <v>0</v>
      </c>
      <c r="D199" s="273">
        <v>0</v>
      </c>
      <c r="E199" s="45"/>
      <c r="F199" s="95">
        <f t="shared" si="199"/>
        <v>0</v>
      </c>
      <c r="G199" s="239"/>
      <c r="H199" s="45"/>
      <c r="I199" s="91">
        <f t="shared" si="200"/>
        <v>0</v>
      </c>
      <c r="J199" s="273"/>
      <c r="K199" s="45"/>
      <c r="L199" s="95">
        <f t="shared" si="201"/>
        <v>0</v>
      </c>
      <c r="M199" s="239"/>
      <c r="N199" s="45"/>
      <c r="O199" s="91">
        <f t="shared" si="202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6"/>
        <v>0</v>
      </c>
      <c r="D200" s="273">
        <v>0</v>
      </c>
      <c r="E200" s="45"/>
      <c r="F200" s="95">
        <f t="shared" si="199"/>
        <v>0</v>
      </c>
      <c r="G200" s="239"/>
      <c r="H200" s="45"/>
      <c r="I200" s="91">
        <f t="shared" si="200"/>
        <v>0</v>
      </c>
      <c r="J200" s="273"/>
      <c r="K200" s="45"/>
      <c r="L200" s="95">
        <f t="shared" si="201"/>
        <v>0</v>
      </c>
      <c r="M200" s="239"/>
      <c r="N200" s="45"/>
      <c r="O200" s="91">
        <f t="shared" si="202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6"/>
        <v>0</v>
      </c>
      <c r="D201" s="273">
        <v>0</v>
      </c>
      <c r="E201" s="45"/>
      <c r="F201" s="95">
        <f t="shared" si="199"/>
        <v>0</v>
      </c>
      <c r="G201" s="239"/>
      <c r="H201" s="45"/>
      <c r="I201" s="91">
        <f t="shared" si="200"/>
        <v>0</v>
      </c>
      <c r="J201" s="273"/>
      <c r="K201" s="45"/>
      <c r="L201" s="95">
        <f t="shared" si="201"/>
        <v>0</v>
      </c>
      <c r="M201" s="239"/>
      <c r="N201" s="45"/>
      <c r="O201" s="91">
        <f t="shared" si="202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6"/>
        <v>0</v>
      </c>
      <c r="D202" s="273">
        <v>0</v>
      </c>
      <c r="E202" s="45"/>
      <c r="F202" s="95">
        <f t="shared" si="199"/>
        <v>0</v>
      </c>
      <c r="G202" s="239"/>
      <c r="H202" s="45"/>
      <c r="I202" s="91">
        <f t="shared" si="200"/>
        <v>0</v>
      </c>
      <c r="J202" s="273"/>
      <c r="K202" s="45"/>
      <c r="L202" s="95">
        <f t="shared" si="201"/>
        <v>0</v>
      </c>
      <c r="M202" s="239"/>
      <c r="N202" s="45"/>
      <c r="O202" s="91">
        <f t="shared" si="202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6"/>
        <v>416951</v>
      </c>
      <c r="D203" s="132">
        <f>D204+D214+D215+D224+D225+D226+D228</f>
        <v>425305</v>
      </c>
      <c r="E203" s="38">
        <f t="shared" ref="E203" si="203">E204+E214+E215+E224+E225+E226+E228</f>
        <v>-8354</v>
      </c>
      <c r="F203" s="184">
        <f>F204+F214+F215+F224+F225+F226+F228</f>
        <v>416951</v>
      </c>
      <c r="G203" s="237">
        <f t="shared" ref="G203:O203" si="204">G204+G214+G215+G224+G225+G226+G228</f>
        <v>0</v>
      </c>
      <c r="H203" s="38">
        <f t="shared" si="204"/>
        <v>0</v>
      </c>
      <c r="I203" s="125">
        <f t="shared" si="204"/>
        <v>0</v>
      </c>
      <c r="J203" s="132">
        <f t="shared" si="204"/>
        <v>0</v>
      </c>
      <c r="K203" s="38">
        <f t="shared" si="204"/>
        <v>0</v>
      </c>
      <c r="L203" s="184">
        <f t="shared" si="204"/>
        <v>0</v>
      </c>
      <c r="M203" s="237">
        <f t="shared" si="204"/>
        <v>0</v>
      </c>
      <c r="N203" s="38">
        <f t="shared" si="204"/>
        <v>0</v>
      </c>
      <c r="O203" s="125">
        <f t="shared" si="204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6"/>
        <v>0</v>
      </c>
      <c r="D204" s="86">
        <f>SUM(D205:D213)</f>
        <v>0</v>
      </c>
      <c r="E204" s="74">
        <f>SUM(E205:E213)</f>
        <v>0</v>
      </c>
      <c r="F204" s="183">
        <f t="shared" ref="F204:N204" si="205">SUM(F205:F213)</f>
        <v>0</v>
      </c>
      <c r="G204" s="238">
        <f t="shared" si="205"/>
        <v>0</v>
      </c>
      <c r="H204" s="74">
        <f t="shared" si="205"/>
        <v>0</v>
      </c>
      <c r="I204" s="156">
        <f t="shared" si="205"/>
        <v>0</v>
      </c>
      <c r="J204" s="86">
        <f t="shared" si="205"/>
        <v>0</v>
      </c>
      <c r="K204" s="74">
        <f t="shared" si="205"/>
        <v>0</v>
      </c>
      <c r="L204" s="183">
        <f t="shared" si="205"/>
        <v>0</v>
      </c>
      <c r="M204" s="238">
        <f t="shared" si="205"/>
        <v>0</v>
      </c>
      <c r="N204" s="74">
        <f t="shared" si="205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6"/>
        <v>0</v>
      </c>
      <c r="D205" s="272">
        <v>0</v>
      </c>
      <c r="E205" s="42"/>
      <c r="F205" s="185">
        <f t="shared" ref="F205:F214" si="206">D205+E205</f>
        <v>0</v>
      </c>
      <c r="G205" s="229"/>
      <c r="H205" s="42"/>
      <c r="I205" s="90">
        <f t="shared" ref="I205:I214" si="207">G205+H205</f>
        <v>0</v>
      </c>
      <c r="J205" s="272"/>
      <c r="K205" s="42"/>
      <c r="L205" s="185">
        <f t="shared" ref="L205:L214" si="208">J205+K205</f>
        <v>0</v>
      </c>
      <c r="M205" s="229"/>
      <c r="N205" s="42"/>
      <c r="O205" s="90">
        <f t="shared" ref="O205:O214" si="209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6"/>
        <v>0</v>
      </c>
      <c r="D206" s="273">
        <v>0</v>
      </c>
      <c r="E206" s="45"/>
      <c r="F206" s="95">
        <f t="shared" si="206"/>
        <v>0</v>
      </c>
      <c r="G206" s="239"/>
      <c r="H206" s="45"/>
      <c r="I206" s="91">
        <f t="shared" si="207"/>
        <v>0</v>
      </c>
      <c r="J206" s="273"/>
      <c r="K206" s="45"/>
      <c r="L206" s="95">
        <f t="shared" si="208"/>
        <v>0</v>
      </c>
      <c r="M206" s="239"/>
      <c r="N206" s="45"/>
      <c r="O206" s="91">
        <f t="shared" si="209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6"/>
        <v>0</v>
      </c>
      <c r="D207" s="273">
        <v>0</v>
      </c>
      <c r="E207" s="45"/>
      <c r="F207" s="95">
        <f t="shared" si="206"/>
        <v>0</v>
      </c>
      <c r="G207" s="239"/>
      <c r="H207" s="45"/>
      <c r="I207" s="91">
        <f t="shared" si="207"/>
        <v>0</v>
      </c>
      <c r="J207" s="273"/>
      <c r="K207" s="45"/>
      <c r="L207" s="95">
        <f t="shared" si="208"/>
        <v>0</v>
      </c>
      <c r="M207" s="239"/>
      <c r="N207" s="45"/>
      <c r="O207" s="91">
        <f t="shared" si="209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6"/>
        <v>0</v>
      </c>
      <c r="D208" s="273">
        <v>0</v>
      </c>
      <c r="E208" s="45"/>
      <c r="F208" s="95">
        <f t="shared" si="206"/>
        <v>0</v>
      </c>
      <c r="G208" s="239"/>
      <c r="H208" s="45"/>
      <c r="I208" s="91">
        <f t="shared" si="207"/>
        <v>0</v>
      </c>
      <c r="J208" s="273"/>
      <c r="K208" s="45"/>
      <c r="L208" s="95">
        <f t="shared" si="208"/>
        <v>0</v>
      </c>
      <c r="M208" s="239"/>
      <c r="N208" s="45"/>
      <c r="O208" s="91">
        <f t="shared" si="209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6"/>
        <v>0</v>
      </c>
      <c r="D209" s="273">
        <v>0</v>
      </c>
      <c r="E209" s="45"/>
      <c r="F209" s="95">
        <f t="shared" si="206"/>
        <v>0</v>
      </c>
      <c r="G209" s="239"/>
      <c r="H209" s="45"/>
      <c r="I209" s="91">
        <f t="shared" si="207"/>
        <v>0</v>
      </c>
      <c r="J209" s="273"/>
      <c r="K209" s="45"/>
      <c r="L209" s="95">
        <f t="shared" si="208"/>
        <v>0</v>
      </c>
      <c r="M209" s="239"/>
      <c r="N209" s="45"/>
      <c r="O209" s="91">
        <f t="shared" si="209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6"/>
        <v>0</v>
      </c>
      <c r="D210" s="273">
        <v>0</v>
      </c>
      <c r="E210" s="45"/>
      <c r="F210" s="95">
        <f t="shared" si="206"/>
        <v>0</v>
      </c>
      <c r="G210" s="239"/>
      <c r="H210" s="45"/>
      <c r="I210" s="91">
        <f t="shared" si="207"/>
        <v>0</v>
      </c>
      <c r="J210" s="273"/>
      <c r="K210" s="45"/>
      <c r="L210" s="95">
        <f t="shared" si="208"/>
        <v>0</v>
      </c>
      <c r="M210" s="239"/>
      <c r="N210" s="45"/>
      <c r="O210" s="91">
        <f t="shared" si="209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6"/>
        <v>0</v>
      </c>
      <c r="D211" s="273">
        <v>0</v>
      </c>
      <c r="E211" s="45"/>
      <c r="F211" s="95">
        <f t="shared" si="206"/>
        <v>0</v>
      </c>
      <c r="G211" s="239"/>
      <c r="H211" s="45"/>
      <c r="I211" s="91">
        <f t="shared" si="207"/>
        <v>0</v>
      </c>
      <c r="J211" s="273"/>
      <c r="K211" s="45"/>
      <c r="L211" s="95">
        <f t="shared" si="208"/>
        <v>0</v>
      </c>
      <c r="M211" s="239"/>
      <c r="N211" s="45"/>
      <c r="O211" s="91">
        <f t="shared" si="209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6"/>
        <v>0</v>
      </c>
      <c r="D212" s="273">
        <v>0</v>
      </c>
      <c r="E212" s="45"/>
      <c r="F212" s="95">
        <f t="shared" si="206"/>
        <v>0</v>
      </c>
      <c r="G212" s="239"/>
      <c r="H212" s="45"/>
      <c r="I212" s="91">
        <f t="shared" si="207"/>
        <v>0</v>
      </c>
      <c r="J212" s="273"/>
      <c r="K212" s="45"/>
      <c r="L212" s="95">
        <f t="shared" si="208"/>
        <v>0</v>
      </c>
      <c r="M212" s="239"/>
      <c r="N212" s="45"/>
      <c r="O212" s="91">
        <f t="shared" si="209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6"/>
        <v>0</v>
      </c>
      <c r="D213" s="273">
        <v>0</v>
      </c>
      <c r="E213" s="45"/>
      <c r="F213" s="95">
        <f t="shared" si="206"/>
        <v>0</v>
      </c>
      <c r="G213" s="239"/>
      <c r="H213" s="45"/>
      <c r="I213" s="91">
        <f t="shared" si="207"/>
        <v>0</v>
      </c>
      <c r="J213" s="273"/>
      <c r="K213" s="45"/>
      <c r="L213" s="95">
        <f t="shared" si="208"/>
        <v>0</v>
      </c>
      <c r="M213" s="239"/>
      <c r="N213" s="45"/>
      <c r="O213" s="91">
        <f t="shared" si="209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6"/>
        <v>0</v>
      </c>
      <c r="D214" s="273">
        <v>0</v>
      </c>
      <c r="E214" s="45"/>
      <c r="F214" s="95">
        <f t="shared" si="206"/>
        <v>0</v>
      </c>
      <c r="G214" s="239"/>
      <c r="H214" s="45"/>
      <c r="I214" s="91">
        <f t="shared" si="207"/>
        <v>0</v>
      </c>
      <c r="J214" s="273"/>
      <c r="K214" s="45"/>
      <c r="L214" s="95">
        <f t="shared" si="208"/>
        <v>0</v>
      </c>
      <c r="M214" s="239"/>
      <c r="N214" s="45"/>
      <c r="O214" s="91">
        <f t="shared" si="209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66"/>
        <v>50330</v>
      </c>
      <c r="D215" s="134">
        <f>SUM(D216:D223)</f>
        <v>50330</v>
      </c>
      <c r="E215" s="76">
        <f t="shared" ref="E215" si="210">SUM(E216:E223)</f>
        <v>0</v>
      </c>
      <c r="F215" s="95">
        <f>SUM(F216:F223)</f>
        <v>50330</v>
      </c>
      <c r="G215" s="240">
        <f t="shared" ref="G215:N215" si="211">SUM(G216:G223)</f>
        <v>0</v>
      </c>
      <c r="H215" s="76">
        <f t="shared" si="211"/>
        <v>0</v>
      </c>
      <c r="I215" s="91">
        <f t="shared" si="211"/>
        <v>0</v>
      </c>
      <c r="J215" s="134">
        <f t="shared" si="211"/>
        <v>0</v>
      </c>
      <c r="K215" s="76">
        <f t="shared" si="211"/>
        <v>0</v>
      </c>
      <c r="L215" s="95">
        <f t="shared" si="211"/>
        <v>0</v>
      </c>
      <c r="M215" s="240">
        <f t="shared" si="211"/>
        <v>0</v>
      </c>
      <c r="N215" s="76">
        <f t="shared" si="211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6"/>
        <v>0</v>
      </c>
      <c r="D216" s="273">
        <v>0</v>
      </c>
      <c r="E216" s="45"/>
      <c r="F216" s="95">
        <f t="shared" ref="F216:F225" si="212">D216+E216</f>
        <v>0</v>
      </c>
      <c r="G216" s="239"/>
      <c r="H216" s="45"/>
      <c r="I216" s="91">
        <f t="shared" ref="I216:I225" si="213">G216+H216</f>
        <v>0</v>
      </c>
      <c r="J216" s="273"/>
      <c r="K216" s="45"/>
      <c r="L216" s="95">
        <f t="shared" ref="L216:L225" si="214">J216+K216</f>
        <v>0</v>
      </c>
      <c r="M216" s="239"/>
      <c r="N216" s="45"/>
      <c r="O216" s="91">
        <f t="shared" ref="O216:O225" si="215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6"/>
        <v>0</v>
      </c>
      <c r="D217" s="273">
        <v>0</v>
      </c>
      <c r="E217" s="45"/>
      <c r="F217" s="95">
        <f t="shared" si="212"/>
        <v>0</v>
      </c>
      <c r="G217" s="239"/>
      <c r="H217" s="45"/>
      <c r="I217" s="91">
        <f t="shared" si="213"/>
        <v>0</v>
      </c>
      <c r="J217" s="273"/>
      <c r="K217" s="45"/>
      <c r="L217" s="95">
        <f t="shared" si="214"/>
        <v>0</v>
      </c>
      <c r="M217" s="239"/>
      <c r="N217" s="45"/>
      <c r="O217" s="91">
        <f t="shared" si="215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6"/>
        <v>0</v>
      </c>
      <c r="D218" s="273">
        <v>0</v>
      </c>
      <c r="E218" s="45"/>
      <c r="F218" s="95">
        <f t="shared" si="212"/>
        <v>0</v>
      </c>
      <c r="G218" s="239"/>
      <c r="H218" s="45"/>
      <c r="I218" s="91">
        <f t="shared" si="213"/>
        <v>0</v>
      </c>
      <c r="J218" s="273"/>
      <c r="K218" s="45"/>
      <c r="L218" s="95">
        <f t="shared" si="214"/>
        <v>0</v>
      </c>
      <c r="M218" s="239"/>
      <c r="N218" s="45"/>
      <c r="O218" s="91">
        <f t="shared" si="215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6"/>
        <v>0</v>
      </c>
      <c r="D219" s="273">
        <v>0</v>
      </c>
      <c r="E219" s="45"/>
      <c r="F219" s="95">
        <f t="shared" si="212"/>
        <v>0</v>
      </c>
      <c r="G219" s="239"/>
      <c r="H219" s="45"/>
      <c r="I219" s="91">
        <f t="shared" si="213"/>
        <v>0</v>
      </c>
      <c r="J219" s="273"/>
      <c r="K219" s="45"/>
      <c r="L219" s="95">
        <f t="shared" si="214"/>
        <v>0</v>
      </c>
      <c r="M219" s="239"/>
      <c r="N219" s="45"/>
      <c r="O219" s="91">
        <f t="shared" si="215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6"/>
        <v>0</v>
      </c>
      <c r="D220" s="273">
        <v>0</v>
      </c>
      <c r="E220" s="45"/>
      <c r="F220" s="95">
        <f t="shared" si="212"/>
        <v>0</v>
      </c>
      <c r="G220" s="239"/>
      <c r="H220" s="45"/>
      <c r="I220" s="91">
        <f t="shared" si="213"/>
        <v>0</v>
      </c>
      <c r="J220" s="273"/>
      <c r="K220" s="45"/>
      <c r="L220" s="95">
        <f t="shared" si="214"/>
        <v>0</v>
      </c>
      <c r="M220" s="239"/>
      <c r="N220" s="45"/>
      <c r="O220" s="91">
        <f t="shared" si="215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6"/>
        <v>0</v>
      </c>
      <c r="D221" s="273">
        <v>0</v>
      </c>
      <c r="E221" s="45"/>
      <c r="F221" s="95">
        <f t="shared" si="212"/>
        <v>0</v>
      </c>
      <c r="G221" s="239"/>
      <c r="H221" s="45"/>
      <c r="I221" s="91">
        <f t="shared" si="213"/>
        <v>0</v>
      </c>
      <c r="J221" s="273"/>
      <c r="K221" s="45"/>
      <c r="L221" s="95">
        <f t="shared" si="214"/>
        <v>0</v>
      </c>
      <c r="M221" s="239"/>
      <c r="N221" s="45"/>
      <c r="O221" s="91">
        <f t="shared" si="215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6"/>
        <v>0</v>
      </c>
      <c r="D222" s="273">
        <v>0</v>
      </c>
      <c r="E222" s="45"/>
      <c r="F222" s="95">
        <f t="shared" si="212"/>
        <v>0</v>
      </c>
      <c r="G222" s="239"/>
      <c r="H222" s="45"/>
      <c r="I222" s="91">
        <f t="shared" si="213"/>
        <v>0</v>
      </c>
      <c r="J222" s="273"/>
      <c r="K222" s="45"/>
      <c r="L222" s="95">
        <f t="shared" si="214"/>
        <v>0</v>
      </c>
      <c r="M222" s="239"/>
      <c r="N222" s="45"/>
      <c r="O222" s="91">
        <f t="shared" si="215"/>
        <v>0</v>
      </c>
      <c r="P222" s="300"/>
      <c r="Q222" s="306"/>
    </row>
    <row r="223" spans="1:17" x14ac:dyDescent="0.25">
      <c r="A223" s="30">
        <v>5239</v>
      </c>
      <c r="B223" s="43" t="s">
        <v>217</v>
      </c>
      <c r="C223" s="199">
        <f t="shared" si="166"/>
        <v>50330</v>
      </c>
      <c r="D223" s="273">
        <v>50330</v>
      </c>
      <c r="E223" s="45"/>
      <c r="F223" s="95">
        <f t="shared" si="212"/>
        <v>50330</v>
      </c>
      <c r="G223" s="239"/>
      <c r="H223" s="45"/>
      <c r="I223" s="91">
        <f t="shared" si="213"/>
        <v>0</v>
      </c>
      <c r="J223" s="273"/>
      <c r="K223" s="45"/>
      <c r="L223" s="95">
        <f t="shared" si="214"/>
        <v>0</v>
      </c>
      <c r="M223" s="239"/>
      <c r="N223" s="45"/>
      <c r="O223" s="91">
        <f t="shared" si="215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6"/>
        <v>259747</v>
      </c>
      <c r="D224" s="273">
        <v>262293</v>
      </c>
      <c r="E224" s="45">
        <v>-2546</v>
      </c>
      <c r="F224" s="95">
        <f t="shared" si="212"/>
        <v>259747</v>
      </c>
      <c r="G224" s="239"/>
      <c r="H224" s="45"/>
      <c r="I224" s="91">
        <f t="shared" si="213"/>
        <v>0</v>
      </c>
      <c r="J224" s="273"/>
      <c r="K224" s="45"/>
      <c r="L224" s="95">
        <f t="shared" si="214"/>
        <v>0</v>
      </c>
      <c r="M224" s="239"/>
      <c r="N224" s="45"/>
      <c r="O224" s="91">
        <f t="shared" si="215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6"/>
        <v>106874</v>
      </c>
      <c r="D225" s="273">
        <v>112682</v>
      </c>
      <c r="E225" s="45">
        <v>-5808</v>
      </c>
      <c r="F225" s="95">
        <f t="shared" si="212"/>
        <v>106874</v>
      </c>
      <c r="G225" s="239"/>
      <c r="H225" s="45"/>
      <c r="I225" s="91">
        <f t="shared" si="213"/>
        <v>0</v>
      </c>
      <c r="J225" s="273"/>
      <c r="K225" s="45"/>
      <c r="L225" s="95">
        <f t="shared" si="214"/>
        <v>0</v>
      </c>
      <c r="M225" s="239"/>
      <c r="N225" s="45"/>
      <c r="O225" s="91">
        <f t="shared" si="215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6"/>
        <v>0</v>
      </c>
      <c r="D226" s="134">
        <f>SUM(D227)</f>
        <v>0</v>
      </c>
      <c r="E226" s="76">
        <f t="shared" ref="E226" si="216">SUM(E227)</f>
        <v>0</v>
      </c>
      <c r="F226" s="95">
        <f>SUM(F227)</f>
        <v>0</v>
      </c>
      <c r="G226" s="240">
        <f t="shared" ref="G226:N226" si="217">SUM(G227)</f>
        <v>0</v>
      </c>
      <c r="H226" s="76">
        <f t="shared" si="217"/>
        <v>0</v>
      </c>
      <c r="I226" s="91">
        <f t="shared" si="217"/>
        <v>0</v>
      </c>
      <c r="J226" s="134">
        <f t="shared" si="217"/>
        <v>0</v>
      </c>
      <c r="K226" s="76">
        <f t="shared" si="217"/>
        <v>0</v>
      </c>
      <c r="L226" s="95">
        <f t="shared" si="217"/>
        <v>0</v>
      </c>
      <c r="M226" s="240">
        <f t="shared" si="217"/>
        <v>0</v>
      </c>
      <c r="N226" s="76">
        <f t="shared" si="217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6"/>
        <v>0</v>
      </c>
      <c r="D227" s="273">
        <v>0</v>
      </c>
      <c r="E227" s="45"/>
      <c r="F227" s="95">
        <f t="shared" ref="F227:F228" si="218">D227+E227</f>
        <v>0</v>
      </c>
      <c r="G227" s="239"/>
      <c r="H227" s="45"/>
      <c r="I227" s="91">
        <f t="shared" ref="I227:I228" si="219">G227+H227</f>
        <v>0</v>
      </c>
      <c r="J227" s="273"/>
      <c r="K227" s="45"/>
      <c r="L227" s="95">
        <f t="shared" ref="L227:L228" si="220">J227+K227</f>
        <v>0</v>
      </c>
      <c r="M227" s="239"/>
      <c r="N227" s="45"/>
      <c r="O227" s="91">
        <f t="shared" ref="O227:O228" si="221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6"/>
        <v>0</v>
      </c>
      <c r="D228" s="270">
        <v>0</v>
      </c>
      <c r="E228" s="77"/>
      <c r="F228" s="183">
        <f t="shared" si="218"/>
        <v>0</v>
      </c>
      <c r="G228" s="241"/>
      <c r="H228" s="77"/>
      <c r="I228" s="156">
        <f t="shared" si="219"/>
        <v>0</v>
      </c>
      <c r="J228" s="270"/>
      <c r="K228" s="77"/>
      <c r="L228" s="183">
        <f t="shared" si="220"/>
        <v>0</v>
      </c>
      <c r="M228" s="241"/>
      <c r="N228" s="77"/>
      <c r="O228" s="156">
        <f t="shared" si="221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6"/>
        <v>0</v>
      </c>
      <c r="D229" s="139">
        <f>D230+D250+D258</f>
        <v>0</v>
      </c>
      <c r="E229" s="71">
        <f t="shared" ref="E229" si="222">E230+E250+E258</f>
        <v>0</v>
      </c>
      <c r="F229" s="181">
        <f>F230+F250+F258</f>
        <v>0</v>
      </c>
      <c r="G229" s="236">
        <f t="shared" ref="G229:N229" si="223">G230+G250+G258</f>
        <v>0</v>
      </c>
      <c r="H229" s="71">
        <f t="shared" si="223"/>
        <v>0</v>
      </c>
      <c r="I229" s="127">
        <f t="shared" si="223"/>
        <v>0</v>
      </c>
      <c r="J229" s="139">
        <f t="shared" si="223"/>
        <v>0</v>
      </c>
      <c r="K229" s="71">
        <f t="shared" si="223"/>
        <v>0</v>
      </c>
      <c r="L229" s="181">
        <f t="shared" si="223"/>
        <v>0</v>
      </c>
      <c r="M229" s="236">
        <f t="shared" si="223"/>
        <v>0</v>
      </c>
      <c r="N229" s="71">
        <f t="shared" si="223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6"/>
        <v>0</v>
      </c>
      <c r="D230" s="140">
        <f>SUM(D231,D232,D234,D237,D243,D244,D245)</f>
        <v>0</v>
      </c>
      <c r="E230" s="85">
        <f t="shared" ref="E230" si="224">SUM(E231,E232,E234,E237,E243,E244,E245)</f>
        <v>0</v>
      </c>
      <c r="F230" s="182">
        <f>SUM(F231,F232,F234,F237,F243,F244,F245)</f>
        <v>0</v>
      </c>
      <c r="G230" s="245">
        <f t="shared" ref="G230:N230" si="225">SUM(G231,G232,G234,G237,G243,G244,G245)</f>
        <v>0</v>
      </c>
      <c r="H230" s="85">
        <f t="shared" si="225"/>
        <v>0</v>
      </c>
      <c r="I230" s="126">
        <f t="shared" si="225"/>
        <v>0</v>
      </c>
      <c r="J230" s="140">
        <f t="shared" si="225"/>
        <v>0</v>
      </c>
      <c r="K230" s="85">
        <f t="shared" si="225"/>
        <v>0</v>
      </c>
      <c r="L230" s="182">
        <f t="shared" si="225"/>
        <v>0</v>
      </c>
      <c r="M230" s="245">
        <f t="shared" si="225"/>
        <v>0</v>
      </c>
      <c r="N230" s="85">
        <f t="shared" si="225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66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6"/>
        <v>0</v>
      </c>
      <c r="D232" s="134">
        <f>SUM(D233)</f>
        <v>0</v>
      </c>
      <c r="E232" s="76">
        <f t="shared" ref="E232:O232" si="226">SUM(E233)</f>
        <v>0</v>
      </c>
      <c r="F232" s="95">
        <f t="shared" si="226"/>
        <v>0</v>
      </c>
      <c r="G232" s="240">
        <f t="shared" si="226"/>
        <v>0</v>
      </c>
      <c r="H232" s="76">
        <f t="shared" si="226"/>
        <v>0</v>
      </c>
      <c r="I232" s="91">
        <f t="shared" si="226"/>
        <v>0</v>
      </c>
      <c r="J232" s="134">
        <f t="shared" si="226"/>
        <v>0</v>
      </c>
      <c r="K232" s="76">
        <f t="shared" si="226"/>
        <v>0</v>
      </c>
      <c r="L232" s="95">
        <f t="shared" si="226"/>
        <v>0</v>
      </c>
      <c r="M232" s="240">
        <f t="shared" si="226"/>
        <v>0</v>
      </c>
      <c r="N232" s="76">
        <f t="shared" si="226"/>
        <v>0</v>
      </c>
      <c r="O232" s="91">
        <f t="shared" si="226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6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6"/>
        <v>0</v>
      </c>
      <c r="D234" s="134">
        <f>SUM(D235:D236)</f>
        <v>0</v>
      </c>
      <c r="E234" s="76">
        <f t="shared" ref="E234" si="227">SUM(E235:E236)</f>
        <v>0</v>
      </c>
      <c r="F234" s="95">
        <f>SUM(F235:F236)</f>
        <v>0</v>
      </c>
      <c r="G234" s="240">
        <f t="shared" ref="G234:N234" si="228">SUM(G235:G236)</f>
        <v>0</v>
      </c>
      <c r="H234" s="76">
        <f t="shared" si="228"/>
        <v>0</v>
      </c>
      <c r="I234" s="91">
        <f t="shared" si="228"/>
        <v>0</v>
      </c>
      <c r="J234" s="134">
        <f t="shared" si="228"/>
        <v>0</v>
      </c>
      <c r="K234" s="76">
        <f t="shared" si="228"/>
        <v>0</v>
      </c>
      <c r="L234" s="95">
        <f t="shared" si="228"/>
        <v>0</v>
      </c>
      <c r="M234" s="240">
        <f t="shared" si="228"/>
        <v>0</v>
      </c>
      <c r="N234" s="76">
        <f t="shared" si="228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6"/>
        <v>0</v>
      </c>
      <c r="D235" s="273">
        <v>0</v>
      </c>
      <c r="E235" s="45"/>
      <c r="F235" s="95">
        <f t="shared" ref="F235:F236" si="229">D235+E235</f>
        <v>0</v>
      </c>
      <c r="G235" s="239"/>
      <c r="H235" s="45"/>
      <c r="I235" s="91">
        <f t="shared" ref="I235:I236" si="230">G235+H235</f>
        <v>0</v>
      </c>
      <c r="J235" s="273"/>
      <c r="K235" s="45"/>
      <c r="L235" s="95">
        <f t="shared" ref="L235:L236" si="231">J235+K235</f>
        <v>0</v>
      </c>
      <c r="M235" s="239"/>
      <c r="N235" s="45"/>
      <c r="O235" s="91">
        <f t="shared" ref="O235:O236" si="232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6"/>
        <v>0</v>
      </c>
      <c r="D236" s="273">
        <v>0</v>
      </c>
      <c r="E236" s="45"/>
      <c r="F236" s="95">
        <f t="shared" si="229"/>
        <v>0</v>
      </c>
      <c r="G236" s="239"/>
      <c r="H236" s="45"/>
      <c r="I236" s="91">
        <f t="shared" si="230"/>
        <v>0</v>
      </c>
      <c r="J236" s="273"/>
      <c r="K236" s="45"/>
      <c r="L236" s="95">
        <f t="shared" si="231"/>
        <v>0</v>
      </c>
      <c r="M236" s="239"/>
      <c r="N236" s="45"/>
      <c r="O236" s="91">
        <f t="shared" si="232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6"/>
        <v>0</v>
      </c>
      <c r="D237" s="134">
        <f>SUM(D238:D242)</f>
        <v>0</v>
      </c>
      <c r="E237" s="76">
        <f t="shared" ref="E237" si="233">SUM(E238:E242)</f>
        <v>0</v>
      </c>
      <c r="F237" s="95">
        <f>SUM(F238:F242)</f>
        <v>0</v>
      </c>
      <c r="G237" s="240">
        <f t="shared" ref="G237:N237" si="234">SUM(G238:G242)</f>
        <v>0</v>
      </c>
      <c r="H237" s="76">
        <f t="shared" si="234"/>
        <v>0</v>
      </c>
      <c r="I237" s="91">
        <f t="shared" si="234"/>
        <v>0</v>
      </c>
      <c r="J237" s="134">
        <f t="shared" si="234"/>
        <v>0</v>
      </c>
      <c r="K237" s="76">
        <f t="shared" si="234"/>
        <v>0</v>
      </c>
      <c r="L237" s="95">
        <f t="shared" si="234"/>
        <v>0</v>
      </c>
      <c r="M237" s="240">
        <f t="shared" si="234"/>
        <v>0</v>
      </c>
      <c r="N237" s="76">
        <f t="shared" si="234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6"/>
        <v>0</v>
      </c>
      <c r="D238" s="273">
        <v>0</v>
      </c>
      <c r="E238" s="45"/>
      <c r="F238" s="95">
        <f t="shared" ref="F238:F244" si="235">D238+E238</f>
        <v>0</v>
      </c>
      <c r="G238" s="239"/>
      <c r="H238" s="45"/>
      <c r="I238" s="91">
        <f t="shared" ref="I238:I244" si="236">G238+H238</f>
        <v>0</v>
      </c>
      <c r="J238" s="273"/>
      <c r="K238" s="45"/>
      <c r="L238" s="95">
        <f t="shared" ref="L238:L244" si="237">J238+K238</f>
        <v>0</v>
      </c>
      <c r="M238" s="239"/>
      <c r="N238" s="45"/>
      <c r="O238" s="91">
        <f t="shared" ref="O238:O244" si="238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6"/>
        <v>0</v>
      </c>
      <c r="D239" s="273">
        <v>0</v>
      </c>
      <c r="E239" s="45"/>
      <c r="F239" s="95">
        <f t="shared" si="235"/>
        <v>0</v>
      </c>
      <c r="G239" s="239"/>
      <c r="H239" s="45"/>
      <c r="I239" s="91">
        <f t="shared" si="236"/>
        <v>0</v>
      </c>
      <c r="J239" s="273"/>
      <c r="K239" s="45"/>
      <c r="L239" s="95">
        <f t="shared" si="237"/>
        <v>0</v>
      </c>
      <c r="M239" s="239"/>
      <c r="N239" s="45"/>
      <c r="O239" s="91">
        <f t="shared" si="238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6"/>
        <v>0</v>
      </c>
      <c r="D240" s="273">
        <v>0</v>
      </c>
      <c r="E240" s="45"/>
      <c r="F240" s="95">
        <f t="shared" si="235"/>
        <v>0</v>
      </c>
      <c r="G240" s="239"/>
      <c r="H240" s="45"/>
      <c r="I240" s="91">
        <f t="shared" si="236"/>
        <v>0</v>
      </c>
      <c r="J240" s="273"/>
      <c r="K240" s="45"/>
      <c r="L240" s="95">
        <f t="shared" si="237"/>
        <v>0</v>
      </c>
      <c r="M240" s="239"/>
      <c r="N240" s="45"/>
      <c r="O240" s="91">
        <f t="shared" si="238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9">SUM(F241,I241,L241,O241)</f>
        <v>0</v>
      </c>
      <c r="D241" s="273">
        <v>0</v>
      </c>
      <c r="E241" s="45"/>
      <c r="F241" s="95">
        <f t="shared" si="235"/>
        <v>0</v>
      </c>
      <c r="G241" s="239"/>
      <c r="H241" s="45"/>
      <c r="I241" s="91">
        <f t="shared" si="236"/>
        <v>0</v>
      </c>
      <c r="J241" s="273"/>
      <c r="K241" s="45"/>
      <c r="L241" s="95">
        <f t="shared" si="237"/>
        <v>0</v>
      </c>
      <c r="M241" s="239"/>
      <c r="N241" s="45"/>
      <c r="O241" s="91">
        <f t="shared" si="238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9"/>
        <v>0</v>
      </c>
      <c r="D242" s="273">
        <v>0</v>
      </c>
      <c r="E242" s="45"/>
      <c r="F242" s="95">
        <f t="shared" si="235"/>
        <v>0</v>
      </c>
      <c r="G242" s="239"/>
      <c r="H242" s="45"/>
      <c r="I242" s="91">
        <f t="shared" si="236"/>
        <v>0</v>
      </c>
      <c r="J242" s="273"/>
      <c r="K242" s="45"/>
      <c r="L242" s="95">
        <f t="shared" si="237"/>
        <v>0</v>
      </c>
      <c r="M242" s="239"/>
      <c r="N242" s="45"/>
      <c r="O242" s="91">
        <f t="shared" si="238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9"/>
        <v>0</v>
      </c>
      <c r="D243" s="273">
        <v>0</v>
      </c>
      <c r="E243" s="45"/>
      <c r="F243" s="95">
        <f t="shared" si="235"/>
        <v>0</v>
      </c>
      <c r="G243" s="239"/>
      <c r="H243" s="45"/>
      <c r="I243" s="91">
        <f t="shared" si="236"/>
        <v>0</v>
      </c>
      <c r="J243" s="273"/>
      <c r="K243" s="45"/>
      <c r="L243" s="95">
        <f t="shared" si="237"/>
        <v>0</v>
      </c>
      <c r="M243" s="239"/>
      <c r="N243" s="45"/>
      <c r="O243" s="91">
        <f t="shared" si="238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9"/>
        <v>0</v>
      </c>
      <c r="D244" s="273">
        <v>0</v>
      </c>
      <c r="E244" s="45"/>
      <c r="F244" s="95">
        <f t="shared" si="235"/>
        <v>0</v>
      </c>
      <c r="G244" s="239"/>
      <c r="H244" s="45"/>
      <c r="I244" s="91">
        <f t="shared" si="236"/>
        <v>0</v>
      </c>
      <c r="J244" s="273"/>
      <c r="K244" s="45"/>
      <c r="L244" s="95">
        <f t="shared" si="237"/>
        <v>0</v>
      </c>
      <c r="M244" s="239"/>
      <c r="N244" s="45"/>
      <c r="O244" s="91">
        <f t="shared" si="238"/>
        <v>0</v>
      </c>
      <c r="P244" s="300"/>
      <c r="Q244" s="306"/>
    </row>
    <row r="245" spans="1:17" hidden="1" x14ac:dyDescent="0.25">
      <c r="A245" s="404">
        <v>6290</v>
      </c>
      <c r="B245" s="40" t="s">
        <v>239</v>
      </c>
      <c r="C245" s="210">
        <f t="shared" si="239"/>
        <v>0</v>
      </c>
      <c r="D245" s="133">
        <f>SUM(D246:D249)</f>
        <v>0</v>
      </c>
      <c r="E245" s="79">
        <f t="shared" ref="E245" si="240">SUM(E246:E249)</f>
        <v>0</v>
      </c>
      <c r="F245" s="185">
        <f>SUM(F246:F249)</f>
        <v>0</v>
      </c>
      <c r="G245" s="242">
        <f t="shared" ref="G245:O245" si="241">SUM(G246:G249)</f>
        <v>0</v>
      </c>
      <c r="H245" s="79">
        <f t="shared" si="241"/>
        <v>0</v>
      </c>
      <c r="I245" s="90">
        <f t="shared" si="241"/>
        <v>0</v>
      </c>
      <c r="J245" s="133">
        <f t="shared" si="241"/>
        <v>0</v>
      </c>
      <c r="K245" s="79">
        <f t="shared" si="241"/>
        <v>0</v>
      </c>
      <c r="L245" s="185">
        <f t="shared" si="241"/>
        <v>0</v>
      </c>
      <c r="M245" s="242">
        <f t="shared" si="241"/>
        <v>0</v>
      </c>
      <c r="N245" s="79">
        <f t="shared" si="241"/>
        <v>0</v>
      </c>
      <c r="O245" s="90">
        <f t="shared" si="241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9"/>
        <v>0</v>
      </c>
      <c r="D246" s="273">
        <v>0</v>
      </c>
      <c r="E246" s="45"/>
      <c r="F246" s="95">
        <f t="shared" ref="F246:F249" si="242">D246+E246</f>
        <v>0</v>
      </c>
      <c r="G246" s="239"/>
      <c r="H246" s="45"/>
      <c r="I246" s="91">
        <f t="shared" ref="I246:I249" si="243">G246+H246</f>
        <v>0</v>
      </c>
      <c r="J246" s="273"/>
      <c r="K246" s="45"/>
      <c r="L246" s="95">
        <f t="shared" ref="L246:L249" si="244">J246+K246</f>
        <v>0</v>
      </c>
      <c r="M246" s="239"/>
      <c r="N246" s="45"/>
      <c r="O246" s="91">
        <f t="shared" ref="O246:O249" si="245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9"/>
        <v>0</v>
      </c>
      <c r="D247" s="273">
        <v>0</v>
      </c>
      <c r="E247" s="45"/>
      <c r="F247" s="95">
        <f t="shared" si="242"/>
        <v>0</v>
      </c>
      <c r="G247" s="239"/>
      <c r="H247" s="45"/>
      <c r="I247" s="91">
        <f t="shared" si="243"/>
        <v>0</v>
      </c>
      <c r="J247" s="273"/>
      <c r="K247" s="45"/>
      <c r="L247" s="95">
        <f t="shared" si="244"/>
        <v>0</v>
      </c>
      <c r="M247" s="239"/>
      <c r="N247" s="45"/>
      <c r="O247" s="91">
        <f t="shared" si="245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9"/>
        <v>0</v>
      </c>
      <c r="D248" s="273">
        <v>0</v>
      </c>
      <c r="E248" s="45"/>
      <c r="F248" s="95">
        <f t="shared" si="242"/>
        <v>0</v>
      </c>
      <c r="G248" s="239"/>
      <c r="H248" s="45"/>
      <c r="I248" s="91">
        <f t="shared" si="243"/>
        <v>0</v>
      </c>
      <c r="J248" s="273"/>
      <c r="K248" s="45"/>
      <c r="L248" s="95">
        <f t="shared" si="244"/>
        <v>0</v>
      </c>
      <c r="M248" s="239"/>
      <c r="N248" s="45"/>
      <c r="O248" s="91">
        <f t="shared" si="245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9"/>
        <v>0</v>
      </c>
      <c r="D249" s="273">
        <v>0</v>
      </c>
      <c r="E249" s="45"/>
      <c r="F249" s="95">
        <f t="shared" si="242"/>
        <v>0</v>
      </c>
      <c r="G249" s="239"/>
      <c r="H249" s="45"/>
      <c r="I249" s="91">
        <f t="shared" si="243"/>
        <v>0</v>
      </c>
      <c r="J249" s="273"/>
      <c r="K249" s="45"/>
      <c r="L249" s="95">
        <f t="shared" si="244"/>
        <v>0</v>
      </c>
      <c r="M249" s="239"/>
      <c r="N249" s="45"/>
      <c r="O249" s="91">
        <f t="shared" si="245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9"/>
        <v>0</v>
      </c>
      <c r="D250" s="132">
        <f>SUM(D251,D256,D257)</f>
        <v>0</v>
      </c>
      <c r="E250" s="38">
        <f t="shared" ref="E250" si="246">SUM(E251,E256,E257)</f>
        <v>0</v>
      </c>
      <c r="F250" s="184">
        <f>SUM(F251,F256,F257)</f>
        <v>0</v>
      </c>
      <c r="G250" s="237">
        <f t="shared" ref="G250:O250" si="247">SUM(G251,G256,G257)</f>
        <v>0</v>
      </c>
      <c r="H250" s="38">
        <f t="shared" si="247"/>
        <v>0</v>
      </c>
      <c r="I250" s="125">
        <f t="shared" si="247"/>
        <v>0</v>
      </c>
      <c r="J250" s="132">
        <f t="shared" si="247"/>
        <v>0</v>
      </c>
      <c r="K250" s="38">
        <f t="shared" si="247"/>
        <v>0</v>
      </c>
      <c r="L250" s="184">
        <f t="shared" si="247"/>
        <v>0</v>
      </c>
      <c r="M250" s="237">
        <f t="shared" si="247"/>
        <v>0</v>
      </c>
      <c r="N250" s="38">
        <f t="shared" si="247"/>
        <v>0</v>
      </c>
      <c r="O250" s="125">
        <f t="shared" si="247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39"/>
        <v>0</v>
      </c>
      <c r="D251" s="133">
        <f>SUM(D252:D255)</f>
        <v>0</v>
      </c>
      <c r="E251" s="79">
        <f t="shared" ref="E251" si="248">SUM(E252:E255)</f>
        <v>0</v>
      </c>
      <c r="F251" s="185">
        <f>SUM(F252:F255)</f>
        <v>0</v>
      </c>
      <c r="G251" s="242">
        <f t="shared" ref="G251:O251" si="249">SUM(G252:G255)</f>
        <v>0</v>
      </c>
      <c r="H251" s="79">
        <f t="shared" si="249"/>
        <v>0</v>
      </c>
      <c r="I251" s="90">
        <f t="shared" si="249"/>
        <v>0</v>
      </c>
      <c r="J251" s="133">
        <f t="shared" si="249"/>
        <v>0</v>
      </c>
      <c r="K251" s="79">
        <f t="shared" si="249"/>
        <v>0</v>
      </c>
      <c r="L251" s="185">
        <f t="shared" si="249"/>
        <v>0</v>
      </c>
      <c r="M251" s="242">
        <f t="shared" si="249"/>
        <v>0</v>
      </c>
      <c r="N251" s="79">
        <f t="shared" si="249"/>
        <v>0</v>
      </c>
      <c r="O251" s="90">
        <f t="shared" si="249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9"/>
        <v>0</v>
      </c>
      <c r="D252" s="273">
        <v>0</v>
      </c>
      <c r="E252" s="45"/>
      <c r="F252" s="95">
        <f t="shared" ref="F252:F257" si="250">D252+E252</f>
        <v>0</v>
      </c>
      <c r="G252" s="239"/>
      <c r="H252" s="45"/>
      <c r="I252" s="91">
        <f t="shared" ref="I252:I257" si="251">G252+H252</f>
        <v>0</v>
      </c>
      <c r="J252" s="273"/>
      <c r="K252" s="45"/>
      <c r="L252" s="95">
        <f t="shared" ref="L252:L257" si="252">J252+K252</f>
        <v>0</v>
      </c>
      <c r="M252" s="239"/>
      <c r="N252" s="45"/>
      <c r="O252" s="91">
        <f t="shared" ref="O252:O257" si="253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9"/>
        <v>0</v>
      </c>
      <c r="D253" s="273">
        <v>0</v>
      </c>
      <c r="E253" s="45"/>
      <c r="F253" s="95">
        <f t="shared" si="250"/>
        <v>0</v>
      </c>
      <c r="G253" s="239"/>
      <c r="H253" s="45"/>
      <c r="I253" s="91">
        <f t="shared" si="251"/>
        <v>0</v>
      </c>
      <c r="J253" s="273"/>
      <c r="K253" s="45"/>
      <c r="L253" s="95">
        <f t="shared" si="252"/>
        <v>0</v>
      </c>
      <c r="M253" s="239"/>
      <c r="N253" s="45"/>
      <c r="O253" s="91">
        <f t="shared" si="253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9"/>
        <v>0</v>
      </c>
      <c r="D254" s="273">
        <v>0</v>
      </c>
      <c r="E254" s="45"/>
      <c r="F254" s="95">
        <f t="shared" si="250"/>
        <v>0</v>
      </c>
      <c r="G254" s="239"/>
      <c r="H254" s="45"/>
      <c r="I254" s="91">
        <f t="shared" si="251"/>
        <v>0</v>
      </c>
      <c r="J254" s="273"/>
      <c r="K254" s="45"/>
      <c r="L254" s="95">
        <f t="shared" si="252"/>
        <v>0</v>
      </c>
      <c r="M254" s="239"/>
      <c r="N254" s="45"/>
      <c r="O254" s="91">
        <f t="shared" si="253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9"/>
        <v>0</v>
      </c>
      <c r="D255" s="272">
        <v>0</v>
      </c>
      <c r="E255" s="42"/>
      <c r="F255" s="185">
        <f t="shared" si="250"/>
        <v>0</v>
      </c>
      <c r="G255" s="229"/>
      <c r="H255" s="42"/>
      <c r="I255" s="90">
        <f t="shared" si="251"/>
        <v>0</v>
      </c>
      <c r="J255" s="272"/>
      <c r="K255" s="42"/>
      <c r="L255" s="185">
        <f t="shared" si="252"/>
        <v>0</v>
      </c>
      <c r="M255" s="229"/>
      <c r="N255" s="42"/>
      <c r="O255" s="90">
        <f t="shared" si="253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39"/>
        <v>0</v>
      </c>
      <c r="D256" s="274">
        <v>0</v>
      </c>
      <c r="E256" s="84"/>
      <c r="F256" s="343">
        <f t="shared" si="250"/>
        <v>0</v>
      </c>
      <c r="G256" s="244"/>
      <c r="H256" s="84"/>
      <c r="I256" s="158">
        <f t="shared" si="251"/>
        <v>0</v>
      </c>
      <c r="J256" s="274"/>
      <c r="K256" s="84"/>
      <c r="L256" s="343">
        <f t="shared" si="252"/>
        <v>0</v>
      </c>
      <c r="M256" s="244"/>
      <c r="N256" s="84"/>
      <c r="O256" s="158">
        <f t="shared" si="253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9"/>
        <v>0</v>
      </c>
      <c r="D257" s="273">
        <v>0</v>
      </c>
      <c r="E257" s="45"/>
      <c r="F257" s="95">
        <f t="shared" si="250"/>
        <v>0</v>
      </c>
      <c r="G257" s="239"/>
      <c r="H257" s="45"/>
      <c r="I257" s="91">
        <f t="shared" si="251"/>
        <v>0</v>
      </c>
      <c r="J257" s="273"/>
      <c r="K257" s="45"/>
      <c r="L257" s="95">
        <f t="shared" si="252"/>
        <v>0</v>
      </c>
      <c r="M257" s="239"/>
      <c r="N257" s="45"/>
      <c r="O257" s="91">
        <f t="shared" si="253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39"/>
        <v>0</v>
      </c>
      <c r="D258" s="132">
        <f>SUM(D259,D263)</f>
        <v>0</v>
      </c>
      <c r="E258" s="38">
        <f t="shared" ref="E258" si="254">SUM(E259,E263)</f>
        <v>0</v>
      </c>
      <c r="F258" s="184">
        <f>SUM(F259,F263)</f>
        <v>0</v>
      </c>
      <c r="G258" s="237">
        <f t="shared" ref="G258:O258" si="255">SUM(G259,G263)</f>
        <v>0</v>
      </c>
      <c r="H258" s="38">
        <f t="shared" si="255"/>
        <v>0</v>
      </c>
      <c r="I258" s="125">
        <f t="shared" si="255"/>
        <v>0</v>
      </c>
      <c r="J258" s="132">
        <f t="shared" si="255"/>
        <v>0</v>
      </c>
      <c r="K258" s="38">
        <f t="shared" si="255"/>
        <v>0</v>
      </c>
      <c r="L258" s="184">
        <f t="shared" si="255"/>
        <v>0</v>
      </c>
      <c r="M258" s="237">
        <f t="shared" si="255"/>
        <v>0</v>
      </c>
      <c r="N258" s="38">
        <f t="shared" si="255"/>
        <v>0</v>
      </c>
      <c r="O258" s="125">
        <f t="shared" si="255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9"/>
        <v>0</v>
      </c>
      <c r="D259" s="133">
        <f>SUM(D260:D262)</f>
        <v>0</v>
      </c>
      <c r="E259" s="79">
        <f t="shared" ref="E259" si="256">SUM(E260:E262)</f>
        <v>0</v>
      </c>
      <c r="F259" s="185">
        <f>SUM(F260:F262)</f>
        <v>0</v>
      </c>
      <c r="G259" s="242">
        <f t="shared" ref="G259:O259" si="257">SUM(G260:G262)</f>
        <v>0</v>
      </c>
      <c r="H259" s="79">
        <f t="shared" si="257"/>
        <v>0</v>
      </c>
      <c r="I259" s="90">
        <f t="shared" si="257"/>
        <v>0</v>
      </c>
      <c r="J259" s="133">
        <f t="shared" si="257"/>
        <v>0</v>
      </c>
      <c r="K259" s="79">
        <f t="shared" si="257"/>
        <v>0</v>
      </c>
      <c r="L259" s="185">
        <f t="shared" si="257"/>
        <v>0</v>
      </c>
      <c r="M259" s="242">
        <f t="shared" si="257"/>
        <v>0</v>
      </c>
      <c r="N259" s="79">
        <f t="shared" si="257"/>
        <v>0</v>
      </c>
      <c r="O259" s="157">
        <f t="shared" si="257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9"/>
        <v>0</v>
      </c>
      <c r="D260" s="273">
        <v>0</v>
      </c>
      <c r="E260" s="45"/>
      <c r="F260" s="95">
        <f t="shared" ref="F260:F262" si="258">D260+E260</f>
        <v>0</v>
      </c>
      <c r="G260" s="239"/>
      <c r="H260" s="45"/>
      <c r="I260" s="91">
        <f t="shared" ref="I260:I262" si="259">G260+H260</f>
        <v>0</v>
      </c>
      <c r="J260" s="273"/>
      <c r="K260" s="45"/>
      <c r="L260" s="95">
        <f t="shared" ref="L260:L262" si="260">J260+K260</f>
        <v>0</v>
      </c>
      <c r="M260" s="239"/>
      <c r="N260" s="45"/>
      <c r="O260" s="91">
        <f t="shared" ref="O260:O262" si="261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9"/>
        <v>0</v>
      </c>
      <c r="D261" s="273">
        <v>0</v>
      </c>
      <c r="E261" s="45"/>
      <c r="F261" s="95">
        <f t="shared" si="258"/>
        <v>0</v>
      </c>
      <c r="G261" s="239"/>
      <c r="H261" s="45"/>
      <c r="I261" s="91">
        <f t="shared" si="259"/>
        <v>0</v>
      </c>
      <c r="J261" s="273"/>
      <c r="K261" s="45"/>
      <c r="L261" s="95">
        <f t="shared" si="260"/>
        <v>0</v>
      </c>
      <c r="M261" s="239"/>
      <c r="N261" s="45"/>
      <c r="O261" s="91">
        <f t="shared" si="261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9"/>
        <v>0</v>
      </c>
      <c r="D262" s="273">
        <v>0</v>
      </c>
      <c r="E262" s="45"/>
      <c r="F262" s="95">
        <f t="shared" si="258"/>
        <v>0</v>
      </c>
      <c r="G262" s="239"/>
      <c r="H262" s="45"/>
      <c r="I262" s="91">
        <f t="shared" si="259"/>
        <v>0</v>
      </c>
      <c r="J262" s="273"/>
      <c r="K262" s="45"/>
      <c r="L262" s="95">
        <f t="shared" si="260"/>
        <v>0</v>
      </c>
      <c r="M262" s="239"/>
      <c r="N262" s="45"/>
      <c r="O262" s="91">
        <f t="shared" si="261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9"/>
        <v>0</v>
      </c>
      <c r="D263" s="134">
        <f>SUM(D264:D267)</f>
        <v>0</v>
      </c>
      <c r="E263" s="76">
        <f t="shared" ref="E263" si="262">SUM(E264:E267)</f>
        <v>0</v>
      </c>
      <c r="F263" s="95">
        <f>SUM(F264:F267)</f>
        <v>0</v>
      </c>
      <c r="G263" s="240">
        <f t="shared" ref="G263:N263" si="263">SUM(G264:G267)</f>
        <v>0</v>
      </c>
      <c r="H263" s="76">
        <f t="shared" si="263"/>
        <v>0</v>
      </c>
      <c r="I263" s="91">
        <f t="shared" si="263"/>
        <v>0</v>
      </c>
      <c r="J263" s="134">
        <f t="shared" si="263"/>
        <v>0</v>
      </c>
      <c r="K263" s="76">
        <f t="shared" si="263"/>
        <v>0</v>
      </c>
      <c r="L263" s="95">
        <f t="shared" si="263"/>
        <v>0</v>
      </c>
      <c r="M263" s="240">
        <f t="shared" si="263"/>
        <v>0</v>
      </c>
      <c r="N263" s="76">
        <f t="shared" si="263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9"/>
        <v>0</v>
      </c>
      <c r="D264" s="273">
        <v>0</v>
      </c>
      <c r="E264" s="45"/>
      <c r="F264" s="95">
        <f t="shared" ref="F264:F267" si="264">D264+E264</f>
        <v>0</v>
      </c>
      <c r="G264" s="239"/>
      <c r="H264" s="45"/>
      <c r="I264" s="91">
        <f t="shared" ref="I264:I267" si="265">G264+H264</f>
        <v>0</v>
      </c>
      <c r="J264" s="273"/>
      <c r="K264" s="45"/>
      <c r="L264" s="95">
        <f t="shared" ref="L264:L267" si="266">J264+K264</f>
        <v>0</v>
      </c>
      <c r="M264" s="239"/>
      <c r="N264" s="45"/>
      <c r="O264" s="91">
        <f t="shared" ref="O264:O267" si="267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9"/>
        <v>0</v>
      </c>
      <c r="D265" s="273">
        <v>0</v>
      </c>
      <c r="E265" s="45"/>
      <c r="F265" s="95">
        <f t="shared" si="264"/>
        <v>0</v>
      </c>
      <c r="G265" s="239"/>
      <c r="H265" s="45"/>
      <c r="I265" s="91">
        <f t="shared" si="265"/>
        <v>0</v>
      </c>
      <c r="J265" s="273"/>
      <c r="K265" s="45"/>
      <c r="L265" s="95">
        <f t="shared" si="266"/>
        <v>0</v>
      </c>
      <c r="M265" s="239"/>
      <c r="N265" s="45"/>
      <c r="O265" s="91">
        <f t="shared" si="267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39"/>
        <v>0</v>
      </c>
      <c r="D266" s="273">
        <v>0</v>
      </c>
      <c r="E266" s="45"/>
      <c r="F266" s="95">
        <f t="shared" si="264"/>
        <v>0</v>
      </c>
      <c r="G266" s="239"/>
      <c r="H266" s="45"/>
      <c r="I266" s="91">
        <f t="shared" si="265"/>
        <v>0</v>
      </c>
      <c r="J266" s="273"/>
      <c r="K266" s="45"/>
      <c r="L266" s="95">
        <f t="shared" si="266"/>
        <v>0</v>
      </c>
      <c r="M266" s="239"/>
      <c r="N266" s="45"/>
      <c r="O266" s="91">
        <f t="shared" si="267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39"/>
        <v>0</v>
      </c>
      <c r="D267" s="273">
        <v>0</v>
      </c>
      <c r="E267" s="45"/>
      <c r="F267" s="95">
        <f t="shared" si="264"/>
        <v>0</v>
      </c>
      <c r="G267" s="239"/>
      <c r="H267" s="45"/>
      <c r="I267" s="91">
        <f t="shared" si="265"/>
        <v>0</v>
      </c>
      <c r="J267" s="273"/>
      <c r="K267" s="45"/>
      <c r="L267" s="95">
        <f t="shared" si="266"/>
        <v>0</v>
      </c>
      <c r="M267" s="239"/>
      <c r="N267" s="45"/>
      <c r="O267" s="91">
        <f t="shared" si="267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8">SUM(E269,E279)</f>
        <v>0</v>
      </c>
      <c r="F268" s="275">
        <f>SUM(F269,F279)</f>
        <v>0</v>
      </c>
      <c r="G268" s="246">
        <f t="shared" ref="G268:N268" si="269">SUM(G269,G279)</f>
        <v>0</v>
      </c>
      <c r="H268" s="98">
        <f t="shared" si="269"/>
        <v>0</v>
      </c>
      <c r="I268" s="285">
        <f t="shared" si="269"/>
        <v>0</v>
      </c>
      <c r="J268" s="141">
        <f t="shared" si="269"/>
        <v>0</v>
      </c>
      <c r="K268" s="98">
        <f t="shared" si="269"/>
        <v>0</v>
      </c>
      <c r="L268" s="275">
        <f t="shared" si="269"/>
        <v>0</v>
      </c>
      <c r="M268" s="246">
        <f t="shared" si="269"/>
        <v>0</v>
      </c>
      <c r="N268" s="98">
        <f t="shared" si="269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39"/>
        <v>0</v>
      </c>
      <c r="D269" s="132">
        <f>SUM(D270,D271,D274,D275,D278)</f>
        <v>0</v>
      </c>
      <c r="E269" s="38">
        <f t="shared" ref="E269" si="270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9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39"/>
        <v>0</v>
      </c>
      <c r="D271" s="134">
        <f>SUM(D272:D273)</f>
        <v>0</v>
      </c>
      <c r="E271" s="76">
        <f t="shared" ref="E271" si="271">SUM(E272:E273)</f>
        <v>0</v>
      </c>
      <c r="F271" s="95">
        <f>SUM(F272:F273)</f>
        <v>0</v>
      </c>
      <c r="G271" s="240">
        <f t="shared" ref="G271:O271" si="272">SUM(G272:G273)</f>
        <v>0</v>
      </c>
      <c r="H271" s="76">
        <f t="shared" si="272"/>
        <v>0</v>
      </c>
      <c r="I271" s="91">
        <f t="shared" si="272"/>
        <v>0</v>
      </c>
      <c r="J271" s="134">
        <f t="shared" si="272"/>
        <v>0</v>
      </c>
      <c r="K271" s="76">
        <f t="shared" si="272"/>
        <v>0</v>
      </c>
      <c r="L271" s="95">
        <f t="shared" si="272"/>
        <v>0</v>
      </c>
      <c r="M271" s="240">
        <f t="shared" si="272"/>
        <v>0</v>
      </c>
      <c r="N271" s="76">
        <f t="shared" si="272"/>
        <v>0</v>
      </c>
      <c r="O271" s="91">
        <f t="shared" si="272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9"/>
        <v>0</v>
      </c>
      <c r="D272" s="273">
        <v>0</v>
      </c>
      <c r="E272" s="45"/>
      <c r="F272" s="95">
        <f t="shared" ref="F272:F274" si="273">D272+E272</f>
        <v>0</v>
      </c>
      <c r="G272" s="239"/>
      <c r="H272" s="45"/>
      <c r="I272" s="91">
        <f t="shared" ref="I272:I274" si="274">G272+H272</f>
        <v>0</v>
      </c>
      <c r="J272" s="273"/>
      <c r="K272" s="45"/>
      <c r="L272" s="95">
        <f t="shared" ref="L272:L274" si="275">J272+K272</f>
        <v>0</v>
      </c>
      <c r="M272" s="239"/>
      <c r="N272" s="45"/>
      <c r="O272" s="91">
        <f t="shared" ref="O272:O274" si="276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9"/>
        <v>0</v>
      </c>
      <c r="D273" s="273">
        <v>0</v>
      </c>
      <c r="E273" s="45"/>
      <c r="F273" s="95">
        <f t="shared" si="273"/>
        <v>0</v>
      </c>
      <c r="G273" s="239"/>
      <c r="H273" s="45"/>
      <c r="I273" s="91">
        <f t="shared" si="274"/>
        <v>0</v>
      </c>
      <c r="J273" s="273"/>
      <c r="K273" s="45"/>
      <c r="L273" s="95">
        <f t="shared" si="275"/>
        <v>0</v>
      </c>
      <c r="M273" s="239"/>
      <c r="N273" s="45"/>
      <c r="O273" s="91">
        <f t="shared" si="276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9"/>
        <v>0</v>
      </c>
      <c r="D274" s="273">
        <v>0</v>
      </c>
      <c r="E274" s="45"/>
      <c r="F274" s="95">
        <f t="shared" si="273"/>
        <v>0</v>
      </c>
      <c r="G274" s="239"/>
      <c r="H274" s="45"/>
      <c r="I274" s="91">
        <f t="shared" si="274"/>
        <v>0</v>
      </c>
      <c r="J274" s="273"/>
      <c r="K274" s="45"/>
      <c r="L274" s="95">
        <f t="shared" si="275"/>
        <v>0</v>
      </c>
      <c r="M274" s="239"/>
      <c r="N274" s="45"/>
      <c r="O274" s="91">
        <f t="shared" si="276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9"/>
        <v>0</v>
      </c>
      <c r="D275" s="134">
        <f>SUM(D276:D277)</f>
        <v>0</v>
      </c>
      <c r="E275" s="76">
        <f t="shared" ref="E275" si="277">SUM(E276:E277)</f>
        <v>0</v>
      </c>
      <c r="F275" s="95">
        <f>SUM(F276:F277)</f>
        <v>0</v>
      </c>
      <c r="G275" s="240">
        <f t="shared" ref="G275:O275" si="278">SUM(G276:G277)</f>
        <v>0</v>
      </c>
      <c r="H275" s="76">
        <f t="shared" si="278"/>
        <v>0</v>
      </c>
      <c r="I275" s="91">
        <f t="shared" si="278"/>
        <v>0</v>
      </c>
      <c r="J275" s="134">
        <f t="shared" si="278"/>
        <v>0</v>
      </c>
      <c r="K275" s="76">
        <f t="shared" si="278"/>
        <v>0</v>
      </c>
      <c r="L275" s="95">
        <f t="shared" si="278"/>
        <v>0</v>
      </c>
      <c r="M275" s="240">
        <f t="shared" si="278"/>
        <v>0</v>
      </c>
      <c r="N275" s="76">
        <f t="shared" si="278"/>
        <v>0</v>
      </c>
      <c r="O275" s="91">
        <f t="shared" si="278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9"/>
        <v>0</v>
      </c>
      <c r="D276" s="273">
        <v>0</v>
      </c>
      <c r="E276" s="45"/>
      <c r="F276" s="95">
        <f t="shared" ref="F276:F278" si="279">D276+E276</f>
        <v>0</v>
      </c>
      <c r="G276" s="239"/>
      <c r="H276" s="45"/>
      <c r="I276" s="91">
        <f t="shared" ref="I276:I278" si="280">G276+H276</f>
        <v>0</v>
      </c>
      <c r="J276" s="273"/>
      <c r="K276" s="45"/>
      <c r="L276" s="95">
        <f t="shared" ref="L276:L278" si="281">J276+K276</f>
        <v>0</v>
      </c>
      <c r="M276" s="239"/>
      <c r="N276" s="45"/>
      <c r="O276" s="91">
        <f t="shared" ref="O276:O278" si="282">M276+N276</f>
        <v>0</v>
      </c>
      <c r="P276" s="300"/>
      <c r="Q276" s="306"/>
    </row>
    <row r="277" spans="1:17" ht="84" hidden="1" x14ac:dyDescent="0.25">
      <c r="A277" s="30">
        <v>7246</v>
      </c>
      <c r="B277" s="43" t="s">
        <v>268</v>
      </c>
      <c r="C277" s="199">
        <f t="shared" si="239"/>
        <v>0</v>
      </c>
      <c r="D277" s="273">
        <v>0</v>
      </c>
      <c r="E277" s="45"/>
      <c r="F277" s="95">
        <f t="shared" si="279"/>
        <v>0</v>
      </c>
      <c r="G277" s="239"/>
      <c r="H277" s="45"/>
      <c r="I277" s="91">
        <f t="shared" si="280"/>
        <v>0</v>
      </c>
      <c r="J277" s="273"/>
      <c r="K277" s="45"/>
      <c r="L277" s="95">
        <f t="shared" si="281"/>
        <v>0</v>
      </c>
      <c r="M277" s="239"/>
      <c r="N277" s="45"/>
      <c r="O277" s="91">
        <f t="shared" si="282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9"/>
        <v>0</v>
      </c>
      <c r="D278" s="272">
        <v>0</v>
      </c>
      <c r="E278" s="42"/>
      <c r="F278" s="185">
        <f t="shared" si="279"/>
        <v>0</v>
      </c>
      <c r="G278" s="229"/>
      <c r="H278" s="42"/>
      <c r="I278" s="90">
        <f t="shared" si="280"/>
        <v>0</v>
      </c>
      <c r="J278" s="272"/>
      <c r="K278" s="42"/>
      <c r="L278" s="185">
        <f t="shared" si="281"/>
        <v>0</v>
      </c>
      <c r="M278" s="229"/>
      <c r="N278" s="42"/>
      <c r="O278" s="90">
        <f t="shared" si="282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9"/>
        <v>0</v>
      </c>
      <c r="D279" s="142">
        <f>D280</f>
        <v>0</v>
      </c>
      <c r="E279" s="109">
        <f t="shared" ref="E279:O279" si="283">E280</f>
        <v>0</v>
      </c>
      <c r="F279" s="186">
        <f t="shared" si="283"/>
        <v>0</v>
      </c>
      <c r="G279" s="247">
        <f t="shared" si="283"/>
        <v>0</v>
      </c>
      <c r="H279" s="109">
        <f t="shared" si="283"/>
        <v>0</v>
      </c>
      <c r="I279" s="286">
        <f t="shared" si="283"/>
        <v>0</v>
      </c>
      <c r="J279" s="142">
        <f t="shared" si="283"/>
        <v>0</v>
      </c>
      <c r="K279" s="109">
        <f t="shared" si="283"/>
        <v>0</v>
      </c>
      <c r="L279" s="186">
        <f t="shared" si="283"/>
        <v>0</v>
      </c>
      <c r="M279" s="247">
        <f t="shared" si="283"/>
        <v>0</v>
      </c>
      <c r="N279" s="109">
        <f t="shared" si="283"/>
        <v>0</v>
      </c>
      <c r="O279" s="286">
        <f t="shared" si="283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9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9"/>
        <v>0</v>
      </c>
      <c r="D281" s="134">
        <f>SUM(D282:D283)</f>
        <v>0</v>
      </c>
      <c r="E281" s="76">
        <f t="shared" ref="E281" si="284">SUM(E282:E283)</f>
        <v>0</v>
      </c>
      <c r="F281" s="95">
        <f>SUM(F282:F283)</f>
        <v>0</v>
      </c>
      <c r="G281" s="240">
        <f t="shared" ref="G281:O281" si="285">SUM(G282:G283)</f>
        <v>0</v>
      </c>
      <c r="H281" s="76">
        <f t="shared" si="285"/>
        <v>0</v>
      </c>
      <c r="I281" s="91">
        <f t="shared" si="285"/>
        <v>0</v>
      </c>
      <c r="J281" s="134">
        <f t="shared" si="285"/>
        <v>0</v>
      </c>
      <c r="K281" s="76">
        <f t="shared" si="285"/>
        <v>0</v>
      </c>
      <c r="L281" s="95">
        <f t="shared" si="285"/>
        <v>0</v>
      </c>
      <c r="M281" s="240">
        <f t="shared" si="285"/>
        <v>0</v>
      </c>
      <c r="N281" s="76">
        <f t="shared" si="285"/>
        <v>0</v>
      </c>
      <c r="O281" s="91">
        <f t="shared" si="285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9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39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9"/>
        <v>475821</v>
      </c>
      <c r="D284" s="143">
        <f>SUM(D281,D268,D229,D194,D186,D172,D74,D52)</f>
        <v>484175</v>
      </c>
      <c r="E284" s="114">
        <f t="shared" ref="E284:O284" si="286">SUM(E281,E268,E229,E194,E186,E172,E74,E52)</f>
        <v>-8354</v>
      </c>
      <c r="F284" s="115">
        <f t="shared" si="286"/>
        <v>475821</v>
      </c>
      <c r="G284" s="249">
        <f t="shared" si="286"/>
        <v>0</v>
      </c>
      <c r="H284" s="114">
        <f t="shared" si="286"/>
        <v>0</v>
      </c>
      <c r="I284" s="287">
        <f t="shared" si="286"/>
        <v>0</v>
      </c>
      <c r="J284" s="143">
        <f t="shared" si="286"/>
        <v>0</v>
      </c>
      <c r="K284" s="114">
        <f t="shared" si="286"/>
        <v>0</v>
      </c>
      <c r="L284" s="115">
        <f t="shared" si="286"/>
        <v>0</v>
      </c>
      <c r="M284" s="249">
        <f t="shared" si="286"/>
        <v>0</v>
      </c>
      <c r="N284" s="114">
        <f t="shared" si="286"/>
        <v>0</v>
      </c>
      <c r="O284" s="287">
        <f t="shared" si="286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9"/>
        <v>0</v>
      </c>
      <c r="D285" s="144">
        <f>SUM(D24,D25,D41,D42)-D50</f>
        <v>0</v>
      </c>
      <c r="E285" s="117">
        <f t="shared" ref="E285:F285" si="287">SUM(E24,E25,E41,E42)-E50</f>
        <v>0</v>
      </c>
      <c r="F285" s="118">
        <f t="shared" si="287"/>
        <v>0</v>
      </c>
      <c r="G285" s="250">
        <f>SUM(G24,G42)-G50</f>
        <v>0</v>
      </c>
      <c r="H285" s="117">
        <f t="shared" ref="H285:I285" si="288">SUM(H24,H42)-H50</f>
        <v>0</v>
      </c>
      <c r="I285" s="128">
        <f t="shared" si="288"/>
        <v>0</v>
      </c>
      <c r="J285" s="144">
        <f>SUM(J26,J42)-J50</f>
        <v>0</v>
      </c>
      <c r="K285" s="117">
        <f t="shared" ref="K285:L285" si="289">SUM(K26,K42)-K50</f>
        <v>0</v>
      </c>
      <c r="L285" s="118">
        <f t="shared" si="289"/>
        <v>0</v>
      </c>
      <c r="M285" s="250">
        <f>SUM(M44)-M50</f>
        <v>0</v>
      </c>
      <c r="N285" s="117">
        <f t="shared" ref="N285:O285" si="290">SUM(N44)-N50</f>
        <v>0</v>
      </c>
      <c r="O285" s="128">
        <f t="shared" si="290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9"/>
        <v>0</v>
      </c>
      <c r="D286" s="145">
        <f>SUM(D287,D288)-D295+D296</f>
        <v>0</v>
      </c>
      <c r="E286" s="103">
        <f t="shared" ref="E286:O286" si="291">SUM(E287,E288)-E295+E296</f>
        <v>0</v>
      </c>
      <c r="F286" s="112">
        <f t="shared" si="291"/>
        <v>0</v>
      </c>
      <c r="G286" s="251">
        <f t="shared" si="291"/>
        <v>0</v>
      </c>
      <c r="H286" s="103">
        <f t="shared" si="291"/>
        <v>0</v>
      </c>
      <c r="I286" s="116">
        <f t="shared" si="291"/>
        <v>0</v>
      </c>
      <c r="J286" s="145">
        <f t="shared" si="291"/>
        <v>0</v>
      </c>
      <c r="K286" s="103">
        <f t="shared" si="291"/>
        <v>0</v>
      </c>
      <c r="L286" s="112">
        <f t="shared" si="291"/>
        <v>0</v>
      </c>
      <c r="M286" s="251">
        <f t="shared" si="291"/>
        <v>0</v>
      </c>
      <c r="N286" s="103">
        <f t="shared" si="291"/>
        <v>0</v>
      </c>
      <c r="O286" s="116">
        <f t="shared" si="291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9"/>
        <v>0</v>
      </c>
      <c r="D287" s="136">
        <f>D21-D281</f>
        <v>0</v>
      </c>
      <c r="E287" s="64">
        <f t="shared" ref="E287:O287" si="292">E21-E281</f>
        <v>0</v>
      </c>
      <c r="F287" s="178">
        <f t="shared" si="292"/>
        <v>0</v>
      </c>
      <c r="G287" s="233">
        <f t="shared" si="292"/>
        <v>0</v>
      </c>
      <c r="H287" s="64">
        <f t="shared" si="292"/>
        <v>0</v>
      </c>
      <c r="I287" s="120">
        <f t="shared" si="292"/>
        <v>0</v>
      </c>
      <c r="J287" s="136">
        <f t="shared" si="292"/>
        <v>0</v>
      </c>
      <c r="K287" s="64">
        <f t="shared" si="292"/>
        <v>0</v>
      </c>
      <c r="L287" s="178">
        <f t="shared" si="292"/>
        <v>0</v>
      </c>
      <c r="M287" s="233">
        <f t="shared" si="292"/>
        <v>0</v>
      </c>
      <c r="N287" s="64">
        <f t="shared" si="292"/>
        <v>0</v>
      </c>
      <c r="O287" s="120">
        <f t="shared" si="292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9"/>
        <v>0</v>
      </c>
      <c r="D288" s="145">
        <f>SUM(D289,D291,D293)-SUM(D290,D292,D294)</f>
        <v>0</v>
      </c>
      <c r="E288" s="103">
        <f t="shared" ref="E288:O288" si="293">SUM(E289,E291,E293)-SUM(E290,E292,E294)</f>
        <v>0</v>
      </c>
      <c r="F288" s="112">
        <f t="shared" si="293"/>
        <v>0</v>
      </c>
      <c r="G288" s="251">
        <f t="shared" si="293"/>
        <v>0</v>
      </c>
      <c r="H288" s="103">
        <f t="shared" si="293"/>
        <v>0</v>
      </c>
      <c r="I288" s="116">
        <f t="shared" si="293"/>
        <v>0</v>
      </c>
      <c r="J288" s="145">
        <f t="shared" si="293"/>
        <v>0</v>
      </c>
      <c r="K288" s="103">
        <f t="shared" si="293"/>
        <v>0</v>
      </c>
      <c r="L288" s="112">
        <f t="shared" si="293"/>
        <v>0</v>
      </c>
      <c r="M288" s="251">
        <f t="shared" si="293"/>
        <v>0</v>
      </c>
      <c r="N288" s="103">
        <f t="shared" si="293"/>
        <v>0</v>
      </c>
      <c r="O288" s="116">
        <f t="shared" si="293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9"/>
        <v>0</v>
      </c>
      <c r="D289" s="265"/>
      <c r="E289" s="49"/>
      <c r="F289" s="344">
        <f t="shared" ref="F289:F296" si="294">E289+D289</f>
        <v>0</v>
      </c>
      <c r="G289" s="248"/>
      <c r="H289" s="49"/>
      <c r="I289" s="157">
        <f t="shared" ref="I289:I296" si="295">H289+G289</f>
        <v>0</v>
      </c>
      <c r="J289" s="265"/>
      <c r="K289" s="49"/>
      <c r="L289" s="344">
        <f t="shared" ref="L289:L296" si="296">K289+J289</f>
        <v>0</v>
      </c>
      <c r="M289" s="248"/>
      <c r="N289" s="49"/>
      <c r="O289" s="157">
        <f t="shared" ref="O289:O296" si="297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39"/>
        <v>0</v>
      </c>
      <c r="D290" s="273"/>
      <c r="E290" s="45"/>
      <c r="F290" s="95">
        <f t="shared" si="294"/>
        <v>0</v>
      </c>
      <c r="G290" s="239"/>
      <c r="H290" s="45"/>
      <c r="I290" s="91">
        <f t="shared" si="295"/>
        <v>0</v>
      </c>
      <c r="J290" s="273"/>
      <c r="K290" s="45"/>
      <c r="L290" s="95">
        <f t="shared" si="296"/>
        <v>0</v>
      </c>
      <c r="M290" s="239"/>
      <c r="N290" s="45"/>
      <c r="O290" s="91">
        <f t="shared" si="297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9"/>
        <v>0</v>
      </c>
      <c r="D291" s="273"/>
      <c r="E291" s="45"/>
      <c r="F291" s="95">
        <f t="shared" si="294"/>
        <v>0</v>
      </c>
      <c r="G291" s="239"/>
      <c r="H291" s="45"/>
      <c r="I291" s="91">
        <f t="shared" si="295"/>
        <v>0</v>
      </c>
      <c r="J291" s="273"/>
      <c r="K291" s="45"/>
      <c r="L291" s="95">
        <f t="shared" si="296"/>
        <v>0</v>
      </c>
      <c r="M291" s="239"/>
      <c r="N291" s="45"/>
      <c r="O291" s="91">
        <f t="shared" si="297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4"/>
        <v>0</v>
      </c>
      <c r="G292" s="239"/>
      <c r="H292" s="45"/>
      <c r="I292" s="91">
        <f t="shared" si="295"/>
        <v>0</v>
      </c>
      <c r="J292" s="273"/>
      <c r="K292" s="45"/>
      <c r="L292" s="95">
        <f t="shared" si="296"/>
        <v>0</v>
      </c>
      <c r="M292" s="239"/>
      <c r="N292" s="45"/>
      <c r="O292" s="91">
        <f t="shared" si="297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9"/>
        <v>0</v>
      </c>
      <c r="D293" s="273"/>
      <c r="E293" s="45"/>
      <c r="F293" s="95">
        <f t="shared" si="294"/>
        <v>0</v>
      </c>
      <c r="G293" s="239"/>
      <c r="H293" s="45"/>
      <c r="I293" s="91">
        <f t="shared" si="295"/>
        <v>0</v>
      </c>
      <c r="J293" s="273"/>
      <c r="K293" s="45"/>
      <c r="L293" s="95">
        <f t="shared" si="296"/>
        <v>0</v>
      </c>
      <c r="M293" s="239"/>
      <c r="N293" s="45"/>
      <c r="O293" s="91">
        <f t="shared" si="297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39"/>
        <v>0</v>
      </c>
      <c r="D294" s="274"/>
      <c r="E294" s="84"/>
      <c r="F294" s="343">
        <f t="shared" si="294"/>
        <v>0</v>
      </c>
      <c r="G294" s="244"/>
      <c r="H294" s="84"/>
      <c r="I294" s="158">
        <f t="shared" si="295"/>
        <v>0</v>
      </c>
      <c r="J294" s="274"/>
      <c r="K294" s="84"/>
      <c r="L294" s="343">
        <f t="shared" si="296"/>
        <v>0</v>
      </c>
      <c r="M294" s="244"/>
      <c r="N294" s="84"/>
      <c r="O294" s="158">
        <f t="shared" si="297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9"/>
        <v>0</v>
      </c>
      <c r="D295" s="276"/>
      <c r="E295" s="122"/>
      <c r="F295" s="118">
        <f t="shared" si="294"/>
        <v>0</v>
      </c>
      <c r="G295" s="252"/>
      <c r="H295" s="122"/>
      <c r="I295" s="128">
        <f t="shared" si="295"/>
        <v>0</v>
      </c>
      <c r="J295" s="276"/>
      <c r="K295" s="122"/>
      <c r="L295" s="118">
        <f t="shared" si="296"/>
        <v>0</v>
      </c>
      <c r="M295" s="252"/>
      <c r="N295" s="122"/>
      <c r="O295" s="128">
        <f t="shared" si="297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4"/>
        <v>0</v>
      </c>
      <c r="G296" s="243"/>
      <c r="H296" s="80"/>
      <c r="I296" s="125">
        <f t="shared" si="295"/>
        <v>0</v>
      </c>
      <c r="J296" s="257"/>
      <c r="K296" s="80"/>
      <c r="L296" s="184">
        <f t="shared" si="296"/>
        <v>0</v>
      </c>
      <c r="M296" s="243"/>
      <c r="N296" s="80"/>
      <c r="O296" s="125">
        <f t="shared" si="297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n9tqLbvzvXDzxGn9bOhQL+fN3B9yI3AqtuNoOWtYXGVizZiXwn31kParOCTsVqrlA+H7I1GpRyFEqu33aKFyHw==" saltValue="kf8QcA1L0UYYMjenadiEBg==" spinCount="100000" sheet="1" objects="1" scenarios="1" formatCells="0" formatColumns="0" formatRows="0"/>
  <autoFilter ref="A18:P296">
    <filterColumn colId="2">
      <filters blank="1">
        <filter val="106 874"/>
        <filter val="14 670"/>
        <filter val="15 000"/>
        <filter val="15 200"/>
        <filter val="200"/>
        <filter val="259 747"/>
        <filter val="29 000"/>
        <filter val="416 951"/>
        <filter val="43 670"/>
        <filter val="475 821"/>
        <filter val="50 330"/>
        <filter val="58 870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41.pielikums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R9" sqref="R9"/>
    </sheetView>
  </sheetViews>
  <sheetFormatPr defaultRowHeight="12" outlineLevelCol="1" x14ac:dyDescent="0.25"/>
  <cols>
    <col min="1" max="1" width="10.42578125" style="6" customWidth="1"/>
    <col min="2" max="2" width="34.140625" style="6" customWidth="1"/>
    <col min="3" max="3" width="8" style="6" customWidth="1"/>
    <col min="4" max="4" width="7.8554687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369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1"/>
      <c r="D2" s="860"/>
      <c r="E2" s="860"/>
      <c r="F2" s="861"/>
      <c r="G2" s="860"/>
      <c r="H2" s="860"/>
      <c r="I2" s="861"/>
      <c r="J2" s="860"/>
      <c r="K2" s="860"/>
      <c r="L2" s="861"/>
      <c r="M2" s="860"/>
      <c r="N2" s="860"/>
      <c r="O2" s="861"/>
      <c r="P2" s="861"/>
      <c r="Q2" s="306"/>
    </row>
    <row r="3" spans="1:17" ht="12.75" customHeight="1" x14ac:dyDescent="0.25">
      <c r="A3" s="4" t="s">
        <v>0</v>
      </c>
      <c r="B3" s="5"/>
      <c r="C3" s="863" t="s">
        <v>344</v>
      </c>
      <c r="D3" s="862"/>
      <c r="E3" s="862"/>
      <c r="F3" s="863"/>
      <c r="G3" s="862"/>
      <c r="H3" s="862"/>
      <c r="I3" s="863"/>
      <c r="J3" s="862"/>
      <c r="K3" s="862"/>
      <c r="L3" s="863"/>
      <c r="M3" s="862"/>
      <c r="N3" s="862"/>
      <c r="O3" s="863"/>
      <c r="P3" s="863"/>
      <c r="Q3" s="306"/>
    </row>
    <row r="4" spans="1:17" ht="12.75" customHeight="1" x14ac:dyDescent="0.25">
      <c r="A4" s="4" t="s">
        <v>1</v>
      </c>
      <c r="B4" s="5"/>
      <c r="C4" s="863" t="s">
        <v>338</v>
      </c>
      <c r="D4" s="862"/>
      <c r="E4" s="862"/>
      <c r="F4" s="863"/>
      <c r="G4" s="862"/>
      <c r="H4" s="862"/>
      <c r="I4" s="863"/>
      <c r="J4" s="862"/>
      <c r="K4" s="862"/>
      <c r="L4" s="863"/>
      <c r="M4" s="862"/>
      <c r="N4" s="862"/>
      <c r="O4" s="863"/>
      <c r="P4" s="863"/>
      <c r="Q4" s="306"/>
    </row>
    <row r="5" spans="1:17" ht="12.75" customHeight="1" x14ac:dyDescent="0.25">
      <c r="A5" s="2" t="s">
        <v>2</v>
      </c>
      <c r="B5" s="3"/>
      <c r="C5" s="858" t="s">
        <v>353</v>
      </c>
      <c r="D5" s="857"/>
      <c r="E5" s="857"/>
      <c r="F5" s="858"/>
      <c r="G5" s="857"/>
      <c r="H5" s="857"/>
      <c r="I5" s="858"/>
      <c r="J5" s="857"/>
      <c r="K5" s="857"/>
      <c r="L5" s="858"/>
      <c r="M5" s="857"/>
      <c r="N5" s="857"/>
      <c r="O5" s="858"/>
      <c r="P5" s="858"/>
      <c r="Q5" s="306"/>
    </row>
    <row r="6" spans="1:17" ht="12.75" customHeight="1" x14ac:dyDescent="0.25">
      <c r="A6" s="2" t="s">
        <v>3</v>
      </c>
      <c r="B6" s="3"/>
      <c r="C6" s="858" t="s">
        <v>370</v>
      </c>
      <c r="D6" s="857"/>
      <c r="E6" s="857"/>
      <c r="F6" s="858"/>
      <c r="G6" s="857"/>
      <c r="H6" s="857"/>
      <c r="I6" s="858"/>
      <c r="J6" s="857"/>
      <c r="K6" s="857"/>
      <c r="L6" s="858"/>
      <c r="M6" s="857"/>
      <c r="N6" s="857"/>
      <c r="O6" s="858"/>
      <c r="P6" s="858"/>
      <c r="Q6" s="306"/>
    </row>
    <row r="7" spans="1:17" x14ac:dyDescent="0.25">
      <c r="A7" s="2" t="s">
        <v>4</v>
      </c>
      <c r="B7" s="3"/>
      <c r="C7" s="863" t="s">
        <v>371</v>
      </c>
      <c r="D7" s="862"/>
      <c r="E7" s="862"/>
      <c r="F7" s="863"/>
      <c r="G7" s="862"/>
      <c r="H7" s="862"/>
      <c r="I7" s="863"/>
      <c r="J7" s="862"/>
      <c r="K7" s="862"/>
      <c r="L7" s="863"/>
      <c r="M7" s="862"/>
      <c r="N7" s="862"/>
      <c r="O7" s="863"/>
      <c r="P7" s="863"/>
      <c r="Q7" s="306"/>
    </row>
    <row r="8" spans="1:17" ht="12.75" customHeight="1" x14ac:dyDescent="0.25">
      <c r="A8" s="7" t="s">
        <v>5</v>
      </c>
      <c r="B8" s="3"/>
      <c r="C8" s="865"/>
      <c r="D8" s="864"/>
      <c r="E8" s="864"/>
      <c r="F8" s="865"/>
      <c r="G8" s="864"/>
      <c r="H8" s="864"/>
      <c r="I8" s="865"/>
      <c r="J8" s="864"/>
      <c r="K8" s="864"/>
      <c r="L8" s="865"/>
      <c r="M8" s="864"/>
      <c r="N8" s="864"/>
      <c r="O8" s="865"/>
      <c r="P8" s="865"/>
      <c r="Q8" s="306"/>
    </row>
    <row r="9" spans="1:17" ht="12.75" customHeight="1" x14ac:dyDescent="0.25">
      <c r="A9" s="2"/>
      <c r="B9" s="3" t="s">
        <v>6</v>
      </c>
      <c r="C9" s="858" t="s">
        <v>347</v>
      </c>
      <c r="D9" s="857"/>
      <c r="E9" s="857"/>
      <c r="F9" s="858"/>
      <c r="G9" s="857"/>
      <c r="H9" s="857"/>
      <c r="I9" s="858"/>
      <c r="J9" s="857"/>
      <c r="K9" s="857"/>
      <c r="L9" s="858"/>
      <c r="M9" s="857"/>
      <c r="N9" s="857"/>
      <c r="O9" s="858"/>
      <c r="P9" s="858"/>
      <c r="Q9" s="306"/>
    </row>
    <row r="10" spans="1:17" ht="12.75" customHeight="1" x14ac:dyDescent="0.25">
      <c r="A10" s="2"/>
      <c r="B10" s="3" t="s">
        <v>7</v>
      </c>
      <c r="C10" s="858"/>
      <c r="D10" s="857"/>
      <c r="E10" s="857"/>
      <c r="F10" s="858"/>
      <c r="G10" s="857"/>
      <c r="H10" s="857"/>
      <c r="I10" s="858"/>
      <c r="J10" s="857"/>
      <c r="K10" s="857"/>
      <c r="L10" s="858"/>
      <c r="M10" s="857"/>
      <c r="N10" s="857"/>
      <c r="O10" s="858"/>
      <c r="P10" s="858"/>
      <c r="Q10" s="306"/>
    </row>
    <row r="11" spans="1:17" ht="12.75" customHeight="1" x14ac:dyDescent="0.25">
      <c r="A11" s="2"/>
      <c r="B11" s="3" t="s">
        <v>8</v>
      </c>
      <c r="C11" s="865"/>
      <c r="D11" s="864"/>
      <c r="E11" s="864"/>
      <c r="F11" s="865"/>
      <c r="G11" s="864"/>
      <c r="H11" s="864"/>
      <c r="I11" s="865"/>
      <c r="J11" s="864"/>
      <c r="K11" s="864"/>
      <c r="L11" s="865"/>
      <c r="M11" s="864"/>
      <c r="N11" s="864"/>
      <c r="O11" s="865"/>
      <c r="P11" s="865"/>
      <c r="Q11" s="306"/>
    </row>
    <row r="12" spans="1:17" ht="12.75" customHeight="1" x14ac:dyDescent="0.25">
      <c r="A12" s="2"/>
      <c r="B12" s="3" t="s">
        <v>9</v>
      </c>
      <c r="C12" s="858"/>
      <c r="D12" s="857"/>
      <c r="E12" s="857"/>
      <c r="F12" s="858"/>
      <c r="G12" s="857"/>
      <c r="H12" s="857"/>
      <c r="I12" s="858"/>
      <c r="J12" s="857"/>
      <c r="K12" s="857"/>
      <c r="L12" s="858"/>
      <c r="M12" s="857"/>
      <c r="N12" s="857"/>
      <c r="O12" s="858"/>
      <c r="P12" s="858"/>
      <c r="Q12" s="306"/>
    </row>
    <row r="13" spans="1:17" ht="12.75" customHeight="1" x14ac:dyDescent="0.25">
      <c r="A13" s="2"/>
      <c r="B13" s="3" t="s">
        <v>10</v>
      </c>
      <c r="C13" s="858"/>
      <c r="D13" s="857"/>
      <c r="E13" s="857"/>
      <c r="F13" s="858"/>
      <c r="G13" s="857"/>
      <c r="H13" s="857"/>
      <c r="I13" s="858"/>
      <c r="J13" s="857"/>
      <c r="K13" s="857"/>
      <c r="L13" s="858"/>
      <c r="M13" s="857"/>
      <c r="N13" s="857"/>
      <c r="O13" s="858"/>
      <c r="P13" s="858"/>
      <c r="Q13" s="306"/>
    </row>
    <row r="14" spans="1:17" ht="12.75" customHeight="1" x14ac:dyDescent="0.25">
      <c r="A14" s="8"/>
      <c r="B14" s="9"/>
      <c r="C14" s="910"/>
      <c r="D14" s="910"/>
      <c r="E14" s="910"/>
      <c r="F14" s="910"/>
      <c r="G14" s="910"/>
      <c r="H14" s="910"/>
      <c r="I14" s="910"/>
      <c r="J14" s="910"/>
      <c r="K14" s="910"/>
      <c r="L14" s="910"/>
      <c r="M14" s="910"/>
      <c r="N14" s="910"/>
      <c r="O14" s="911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912" t="s">
        <v>306</v>
      </c>
      <c r="D15" s="879"/>
      <c r="E15" s="879"/>
      <c r="F15" s="913"/>
      <c r="G15" s="879"/>
      <c r="H15" s="879"/>
      <c r="I15" s="913"/>
      <c r="J15" s="879"/>
      <c r="K15" s="879"/>
      <c r="L15" s="913"/>
      <c r="M15" s="879"/>
      <c r="N15" s="879"/>
      <c r="O15" s="913"/>
      <c r="P15" s="377"/>
    </row>
    <row r="16" spans="1:17" s="12" customFormat="1" ht="12.75" customHeight="1" x14ac:dyDescent="0.25">
      <c r="A16" s="874"/>
      <c r="B16" s="877"/>
      <c r="C16" s="896" t="s">
        <v>13</v>
      </c>
      <c r="D16" s="866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66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94" t="s">
        <v>17</v>
      </c>
      <c r="P16" s="914" t="s">
        <v>318</v>
      </c>
    </row>
    <row r="17" spans="1:16" s="13" customFormat="1" ht="66" customHeight="1" thickBot="1" x14ac:dyDescent="0.3">
      <c r="A17" s="875"/>
      <c r="B17" s="877"/>
      <c r="C17" s="897"/>
      <c r="D17" s="867"/>
      <c r="E17" s="885"/>
      <c r="F17" s="897"/>
      <c r="G17" s="883"/>
      <c r="H17" s="885"/>
      <c r="I17" s="899"/>
      <c r="J17" s="867"/>
      <c r="K17" s="869"/>
      <c r="L17" s="895"/>
      <c r="M17" s="867"/>
      <c r="N17" s="869"/>
      <c r="O17" s="895"/>
      <c r="P17" s="915"/>
    </row>
    <row r="18" spans="1:16" s="13" customFormat="1" ht="9.75" customHeight="1" thickTop="1" x14ac:dyDescent="0.25">
      <c r="A18" s="14" t="s">
        <v>18</v>
      </c>
      <c r="B18" s="14">
        <v>2</v>
      </c>
      <c r="C18" s="14">
        <v>3</v>
      </c>
      <c r="D18" s="217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217">
        <v>10</v>
      </c>
      <c r="K18" s="15">
        <v>11</v>
      </c>
      <c r="L18" s="168">
        <v>12</v>
      </c>
      <c r="M18" s="217">
        <v>13</v>
      </c>
      <c r="N18" s="15">
        <v>14</v>
      </c>
      <c r="O18" s="168">
        <v>15</v>
      </c>
      <c r="P18" s="378">
        <v>16</v>
      </c>
    </row>
    <row r="19" spans="1:16" s="19" customFormat="1" x14ac:dyDescent="0.25">
      <c r="A19" s="16"/>
      <c r="B19" s="17" t="s">
        <v>19</v>
      </c>
      <c r="C19" s="68"/>
      <c r="D19" s="218"/>
      <c r="E19" s="147"/>
      <c r="F19" s="296"/>
      <c r="G19" s="218"/>
      <c r="H19" s="147"/>
      <c r="I19" s="296"/>
      <c r="J19" s="218"/>
      <c r="K19" s="18"/>
      <c r="L19" s="169"/>
      <c r="M19" s="218"/>
      <c r="N19" s="18"/>
      <c r="O19" s="169"/>
      <c r="P19" s="379"/>
    </row>
    <row r="20" spans="1:16" s="19" customFormat="1" ht="12.75" thickBot="1" x14ac:dyDescent="0.3">
      <c r="A20" s="20"/>
      <c r="B20" s="21" t="s">
        <v>20</v>
      </c>
      <c r="C20" s="360">
        <f>SUM(F20,I20,L20,O20)</f>
        <v>613524</v>
      </c>
      <c r="D20" s="219">
        <f>SUM(D21,D24,D25,D41,D42)</f>
        <v>613524</v>
      </c>
      <c r="E20" s="278">
        <f>SUM(E21,E24,E25,E41,E42)</f>
        <v>0</v>
      </c>
      <c r="F20" s="360">
        <f>SUM(F21,F24,F25,F41,F42)</f>
        <v>613524</v>
      </c>
      <c r="G20" s="219">
        <f t="shared" ref="G20:O20" si="0">SUM(G21,G24,G25,G41,G42)</f>
        <v>0</v>
      </c>
      <c r="H20" s="278">
        <f t="shared" si="0"/>
        <v>0</v>
      </c>
      <c r="I20" s="360">
        <f t="shared" si="0"/>
        <v>0</v>
      </c>
      <c r="J20" s="219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 t="shared" si="0"/>
        <v>0</v>
      </c>
      <c r="N20" s="22">
        <f t="shared" si="0"/>
        <v>0</v>
      </c>
      <c r="O20" s="170">
        <f t="shared" si="0"/>
        <v>0</v>
      </c>
      <c r="P20" s="380"/>
    </row>
    <row r="21" spans="1:16" ht="12.75" hidden="1" thickTop="1" x14ac:dyDescent="0.25">
      <c r="A21" s="23"/>
      <c r="B21" s="24" t="s">
        <v>21</v>
      </c>
      <c r="C21" s="193">
        <f t="shared" ref="C21" si="2">SUM(F21,I21,L21,O21)</f>
        <v>0</v>
      </c>
      <c r="D21" s="131">
        <f>SUM(D22:D23)</f>
        <v>0</v>
      </c>
      <c r="E21" s="25">
        <f t="shared" ref="E21" si="3">SUM(E22:E23)</f>
        <v>0</v>
      </c>
      <c r="F21" s="171">
        <f>SUM(F22:F23)</f>
        <v>0</v>
      </c>
      <c r="G21" s="220">
        <f t="shared" ref="G21:O21" si="4">SUM(G22:G23)</f>
        <v>0</v>
      </c>
      <c r="H21" s="25">
        <f t="shared" si="4"/>
        <v>0</v>
      </c>
      <c r="I21" s="279">
        <f t="shared" si="4"/>
        <v>0</v>
      </c>
      <c r="J21" s="131">
        <f>SUM(J22:J23)</f>
        <v>0</v>
      </c>
      <c r="K21" s="25">
        <f t="shared" si="4"/>
        <v>0</v>
      </c>
      <c r="L21" s="171">
        <f t="shared" si="4"/>
        <v>0</v>
      </c>
      <c r="M21" s="220">
        <f>SUM(M22:M23)</f>
        <v>0</v>
      </c>
      <c r="N21" s="25">
        <f t="shared" si="4"/>
        <v>0</v>
      </c>
      <c r="O21" s="279">
        <f t="shared" si="4"/>
        <v>0</v>
      </c>
      <c r="P21" s="312"/>
    </row>
    <row r="22" spans="1:16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412">
        <f>D22+E22</f>
        <v>0</v>
      </c>
      <c r="G22" s="221"/>
      <c r="H22" s="28"/>
      <c r="I22" s="411">
        <f>G22+H22</f>
        <v>0</v>
      </c>
      <c r="J22" s="254"/>
      <c r="K22" s="28"/>
      <c r="L22" s="412">
        <f>J22+K22</f>
        <v>0</v>
      </c>
      <c r="M22" s="221"/>
      <c r="N22" s="28"/>
      <c r="O22" s="411">
        <f t="shared" ref="O22" si="5">M22+N22</f>
        <v>0</v>
      </c>
      <c r="P22" s="297"/>
    </row>
    <row r="23" spans="1:16" ht="12.75" hidden="1" thickTop="1" x14ac:dyDescent="0.25">
      <c r="A23" s="29"/>
      <c r="B23" s="30" t="s">
        <v>23</v>
      </c>
      <c r="C23" s="195">
        <f t="shared" ref="C23" si="6">SUM(F23,I23,L23,O23)</f>
        <v>0</v>
      </c>
      <c r="D23" s="255"/>
      <c r="E23" s="31"/>
      <c r="F23" s="449">
        <f t="shared" ref="F23:F24" si="7">D23+E23</f>
        <v>0</v>
      </c>
      <c r="G23" s="222"/>
      <c r="H23" s="31"/>
      <c r="I23" s="448">
        <f t="shared" ref="I23:I24" si="8">G23+H23</f>
        <v>0</v>
      </c>
      <c r="J23" s="255"/>
      <c r="K23" s="31"/>
      <c r="L23" s="449">
        <f>J23+K23</f>
        <v>0</v>
      </c>
      <c r="M23" s="222"/>
      <c r="N23" s="31"/>
      <c r="O23" s="148">
        <f>M23+N23</f>
        <v>0</v>
      </c>
      <c r="P23" s="313"/>
    </row>
    <row r="24" spans="1:16" s="19" customFormat="1" ht="25.5" thickTop="1" thickBot="1" x14ac:dyDescent="0.3">
      <c r="A24" s="32">
        <v>19300</v>
      </c>
      <c r="B24" s="32" t="s">
        <v>24</v>
      </c>
      <c r="C24" s="361">
        <f>SUM(F24,I24)</f>
        <v>613524</v>
      </c>
      <c r="D24" s="223">
        <f>D50</f>
        <v>613524</v>
      </c>
      <c r="E24" s="354">
        <v>0</v>
      </c>
      <c r="F24" s="414">
        <f t="shared" si="7"/>
        <v>613524</v>
      </c>
      <c r="G24" s="223"/>
      <c r="H24" s="354"/>
      <c r="I24" s="414">
        <f t="shared" si="8"/>
        <v>0</v>
      </c>
      <c r="J24" s="381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72" t="s">
        <v>25</v>
      </c>
      <c r="P24" s="382"/>
    </row>
    <row r="25" spans="1:16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453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</row>
    <row r="26" spans="1:16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>SUM(J27,J31,J33,J36)</f>
        <v>0</v>
      </c>
      <c r="K26" s="38">
        <f t="shared" ref="K26" si="9">SUM(K27,K31,K33,K36)</f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</row>
    <row r="27" spans="1:16" s="19" customFormat="1" ht="12.75" hidden="1" thickTop="1" x14ac:dyDescent="0.25">
      <c r="A27" s="39">
        <v>21350</v>
      </c>
      <c r="B27" s="35" t="s">
        <v>28</v>
      </c>
      <c r="C27" s="197">
        <f t="shared" ref="C27:C40" si="10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>SUM(J28:J30)</f>
        <v>0</v>
      </c>
      <c r="K27" s="38">
        <f t="shared" ref="K27" si="11">SUM(K28:K30)</f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</row>
    <row r="28" spans="1:16" ht="12.75" hidden="1" thickTop="1" x14ac:dyDescent="0.25">
      <c r="A28" s="26">
        <v>21351</v>
      </c>
      <c r="B28" s="40" t="s">
        <v>29</v>
      </c>
      <c r="C28" s="198">
        <f t="shared" si="10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259"/>
      <c r="K28" s="332"/>
      <c r="L28" s="429">
        <f t="shared" ref="L28:L30" si="12">J28+K28</f>
        <v>0</v>
      </c>
      <c r="M28" s="290" t="s">
        <v>25</v>
      </c>
      <c r="N28" s="150" t="s">
        <v>25</v>
      </c>
      <c r="O28" s="150" t="s">
        <v>25</v>
      </c>
      <c r="P28" s="316"/>
    </row>
    <row r="29" spans="1:16" ht="12.75" hidden="1" thickTop="1" x14ac:dyDescent="0.25">
      <c r="A29" s="29">
        <v>21352</v>
      </c>
      <c r="B29" s="43" t="s">
        <v>30</v>
      </c>
      <c r="C29" s="199">
        <f t="shared" si="10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260"/>
      <c r="K29" s="334"/>
      <c r="L29" s="430">
        <f t="shared" si="12"/>
        <v>0</v>
      </c>
      <c r="M29" s="291" t="s">
        <v>25</v>
      </c>
      <c r="N29" s="151" t="s">
        <v>25</v>
      </c>
      <c r="O29" s="151" t="s">
        <v>25</v>
      </c>
      <c r="P29" s="317"/>
    </row>
    <row r="30" spans="1:16" ht="12.75" hidden="1" thickTop="1" x14ac:dyDescent="0.25">
      <c r="A30" s="29">
        <v>21359</v>
      </c>
      <c r="B30" s="43" t="s">
        <v>31</v>
      </c>
      <c r="C30" s="199">
        <f t="shared" si="10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260"/>
      <c r="K30" s="334"/>
      <c r="L30" s="430">
        <f t="shared" si="12"/>
        <v>0</v>
      </c>
      <c r="M30" s="291" t="s">
        <v>25</v>
      </c>
      <c r="N30" s="151" t="s">
        <v>25</v>
      </c>
      <c r="O30" s="151" t="s">
        <v>25</v>
      </c>
      <c r="P30" s="317"/>
    </row>
    <row r="31" spans="1:16" s="19" customFormat="1" ht="24.75" hidden="1" thickTop="1" x14ac:dyDescent="0.25">
      <c r="A31" s="39">
        <v>21370</v>
      </c>
      <c r="B31" s="35" t="s">
        <v>32</v>
      </c>
      <c r="C31" s="197">
        <f t="shared" si="10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>SUM(J32)</f>
        <v>0</v>
      </c>
      <c r="K31" s="38">
        <f t="shared" ref="K31" si="13">SUM(K32)</f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</row>
    <row r="32" spans="1:16" ht="24.75" hidden="1" thickTop="1" x14ac:dyDescent="0.25">
      <c r="A32" s="46">
        <v>21379</v>
      </c>
      <c r="B32" s="47" t="s">
        <v>33</v>
      </c>
      <c r="C32" s="200">
        <f t="shared" si="10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261"/>
      <c r="K32" s="336"/>
      <c r="L32" s="441">
        <f>J32+K32</f>
        <v>0</v>
      </c>
      <c r="M32" s="292" t="s">
        <v>25</v>
      </c>
      <c r="N32" s="152" t="s">
        <v>25</v>
      </c>
      <c r="O32" s="152" t="s">
        <v>25</v>
      </c>
      <c r="P32" s="318"/>
    </row>
    <row r="33" spans="1:16" s="19" customFormat="1" ht="12.75" hidden="1" thickTop="1" x14ac:dyDescent="0.25">
      <c r="A33" s="39">
        <v>21380</v>
      </c>
      <c r="B33" s="35" t="s">
        <v>34</v>
      </c>
      <c r="C33" s="197">
        <f t="shared" si="10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>SUM(J34:J35)</f>
        <v>0</v>
      </c>
      <c r="K33" s="38">
        <f t="shared" ref="K33" si="14">SUM(K34:K35)</f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</row>
    <row r="34" spans="1:16" ht="12.75" hidden="1" thickTop="1" x14ac:dyDescent="0.25">
      <c r="A34" s="27">
        <v>21381</v>
      </c>
      <c r="B34" s="40" t="s">
        <v>35</v>
      </c>
      <c r="C34" s="198">
        <f t="shared" si="10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259"/>
      <c r="K34" s="332"/>
      <c r="L34" s="429">
        <f t="shared" ref="L34:L35" si="15">J34+K34</f>
        <v>0</v>
      </c>
      <c r="M34" s="290" t="s">
        <v>25</v>
      </c>
      <c r="N34" s="150" t="s">
        <v>25</v>
      </c>
      <c r="O34" s="150" t="s">
        <v>25</v>
      </c>
      <c r="P34" s="316"/>
    </row>
    <row r="35" spans="1:16" ht="12.75" hidden="1" thickTop="1" x14ac:dyDescent="0.25">
      <c r="A35" s="30">
        <v>21383</v>
      </c>
      <c r="B35" s="43" t="s">
        <v>36</v>
      </c>
      <c r="C35" s="199">
        <f t="shared" si="10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260"/>
      <c r="K35" s="334"/>
      <c r="L35" s="430">
        <f t="shared" si="15"/>
        <v>0</v>
      </c>
      <c r="M35" s="291" t="s">
        <v>25</v>
      </c>
      <c r="N35" s="151" t="s">
        <v>25</v>
      </c>
      <c r="O35" s="151" t="s">
        <v>25</v>
      </c>
      <c r="P35" s="317"/>
    </row>
    <row r="36" spans="1:16" s="19" customFormat="1" ht="24.75" hidden="1" thickTop="1" x14ac:dyDescent="0.25">
      <c r="A36" s="39">
        <v>21390</v>
      </c>
      <c r="B36" s="35" t="s">
        <v>37</v>
      </c>
      <c r="C36" s="197">
        <f t="shared" si="10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>SUM(J37:J40)</f>
        <v>0</v>
      </c>
      <c r="K36" s="38">
        <f t="shared" ref="K36" si="16">SUM(K37:K40)</f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</row>
    <row r="37" spans="1:16" ht="24.75" hidden="1" thickTop="1" x14ac:dyDescent="0.25">
      <c r="A37" s="27">
        <v>21391</v>
      </c>
      <c r="B37" s="40" t="s">
        <v>38</v>
      </c>
      <c r="C37" s="198">
        <f t="shared" si="10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259"/>
      <c r="K37" s="332"/>
      <c r="L37" s="429">
        <f t="shared" ref="L37:L40" si="17">J37+K37</f>
        <v>0</v>
      </c>
      <c r="M37" s="290" t="s">
        <v>25</v>
      </c>
      <c r="N37" s="150" t="s">
        <v>25</v>
      </c>
      <c r="O37" s="150" t="s">
        <v>25</v>
      </c>
      <c r="P37" s="316"/>
    </row>
    <row r="38" spans="1:16" ht="12.75" hidden="1" thickTop="1" x14ac:dyDescent="0.25">
      <c r="A38" s="30">
        <v>21393</v>
      </c>
      <c r="B38" s="43" t="s">
        <v>39</v>
      </c>
      <c r="C38" s="199">
        <f t="shared" si="10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260"/>
      <c r="K38" s="334"/>
      <c r="L38" s="430">
        <f t="shared" si="17"/>
        <v>0</v>
      </c>
      <c r="M38" s="291" t="s">
        <v>25</v>
      </c>
      <c r="N38" s="151" t="s">
        <v>25</v>
      </c>
      <c r="O38" s="151" t="s">
        <v>25</v>
      </c>
      <c r="P38" s="317"/>
    </row>
    <row r="39" spans="1:16" ht="12.75" hidden="1" thickTop="1" x14ac:dyDescent="0.25">
      <c r="A39" s="30">
        <v>21395</v>
      </c>
      <c r="B39" s="43" t="s">
        <v>40</v>
      </c>
      <c r="C39" s="199">
        <f t="shared" si="10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260"/>
      <c r="K39" s="334"/>
      <c r="L39" s="430">
        <f t="shared" si="17"/>
        <v>0</v>
      </c>
      <c r="M39" s="291" t="s">
        <v>25</v>
      </c>
      <c r="N39" s="151" t="s">
        <v>25</v>
      </c>
      <c r="O39" s="151" t="s">
        <v>25</v>
      </c>
      <c r="P39" s="317"/>
    </row>
    <row r="40" spans="1:16" ht="12.75" hidden="1" thickTop="1" x14ac:dyDescent="0.25">
      <c r="A40" s="30">
        <v>21399</v>
      </c>
      <c r="B40" s="43" t="s">
        <v>41</v>
      </c>
      <c r="C40" s="199">
        <f t="shared" si="10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413"/>
      <c r="K40" s="334"/>
      <c r="L40" s="430">
        <f t="shared" si="17"/>
        <v>0</v>
      </c>
      <c r="M40" s="291" t="s">
        <v>25</v>
      </c>
      <c r="N40" s="151" t="s">
        <v>25</v>
      </c>
      <c r="O40" s="151" t="s">
        <v>25</v>
      </c>
      <c r="P40" s="317"/>
    </row>
    <row r="41" spans="1:16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453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</row>
    <row r="42" spans="1:16" s="19" customFormat="1" ht="12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8">E43</f>
        <v>0</v>
      </c>
      <c r="F42" s="264">
        <f>F43</f>
        <v>0</v>
      </c>
      <c r="G42" s="228">
        <f t="shared" ref="G42:K42" si="19">G43</f>
        <v>0</v>
      </c>
      <c r="H42" s="52">
        <f t="shared" si="19"/>
        <v>0</v>
      </c>
      <c r="I42" s="280">
        <f t="shared" si="19"/>
        <v>0</v>
      </c>
      <c r="J42" s="263">
        <f>J43</f>
        <v>0</v>
      </c>
      <c r="K42" s="52">
        <f t="shared" si="19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</row>
    <row r="43" spans="1:16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429">
        <f>D43+E43</f>
        <v>0</v>
      </c>
      <c r="G43" s="229"/>
      <c r="H43" s="42"/>
      <c r="I43" s="358">
        <f>G43+H43</f>
        <v>0</v>
      </c>
      <c r="J43" s="272"/>
      <c r="K43" s="42"/>
      <c r="L43" s="429">
        <f>J43+K43</f>
        <v>0</v>
      </c>
      <c r="M43" s="292" t="s">
        <v>25</v>
      </c>
      <c r="N43" s="152" t="s">
        <v>25</v>
      </c>
      <c r="O43" s="152" t="s">
        <v>25</v>
      </c>
      <c r="P43" s="318"/>
    </row>
    <row r="44" spans="1:16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0">SUM(M45:M46)</f>
        <v>0</v>
      </c>
      <c r="N44" s="153">
        <f t="shared" si="20"/>
        <v>0</v>
      </c>
      <c r="O44" s="153">
        <f>SUM(O45:O46)</f>
        <v>0</v>
      </c>
      <c r="P44" s="319"/>
    </row>
    <row r="45" spans="1:16" ht="24.75" hidden="1" thickTop="1" x14ac:dyDescent="0.25">
      <c r="A45" s="57">
        <v>23410</v>
      </c>
      <c r="B45" s="58" t="s">
        <v>46</v>
      </c>
      <c r="C45" s="203">
        <f t="shared" ref="C45:C46" si="21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231"/>
      <c r="N45" s="59"/>
      <c r="O45" s="421">
        <f t="shared" ref="O45:O46" si="22">M45+N45</f>
        <v>0</v>
      </c>
      <c r="P45" s="298"/>
    </row>
    <row r="46" spans="1:16" ht="24.75" hidden="1" thickTop="1" x14ac:dyDescent="0.25">
      <c r="A46" s="57">
        <v>23510</v>
      </c>
      <c r="B46" s="58" t="s">
        <v>47</v>
      </c>
      <c r="C46" s="203">
        <f t="shared" si="21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231"/>
      <c r="N46" s="59"/>
      <c r="O46" s="421">
        <f t="shared" si="22"/>
        <v>0</v>
      </c>
      <c r="P46" s="298"/>
    </row>
    <row r="47" spans="1:16" ht="12.75" thickTop="1" x14ac:dyDescent="0.25">
      <c r="A47" s="60"/>
      <c r="B47" s="58"/>
      <c r="C47" s="371"/>
      <c r="D47" s="241"/>
      <c r="E47" s="356"/>
      <c r="F47" s="364"/>
      <c r="G47" s="231"/>
      <c r="H47" s="495"/>
      <c r="I47" s="364"/>
      <c r="J47" s="231"/>
      <c r="K47" s="338"/>
      <c r="L47" s="176"/>
      <c r="M47" s="294"/>
      <c r="N47" s="110"/>
      <c r="O47" s="176"/>
      <c r="P47" s="385"/>
    </row>
    <row r="48" spans="1:16" s="19" customFormat="1" x14ac:dyDescent="0.25">
      <c r="A48" s="61"/>
      <c r="B48" s="62" t="s">
        <v>48</v>
      </c>
      <c r="C48" s="365"/>
      <c r="D48" s="384"/>
      <c r="E48" s="357"/>
      <c r="F48" s="365"/>
      <c r="G48" s="232"/>
      <c r="H48" s="357"/>
      <c r="I48" s="365"/>
      <c r="J48" s="232"/>
      <c r="K48" s="188"/>
      <c r="L48" s="177"/>
      <c r="M48" s="232"/>
      <c r="N48" s="111"/>
      <c r="O48" s="177"/>
      <c r="P48" s="386"/>
    </row>
    <row r="49" spans="1:16" s="19" customFormat="1" ht="12.75" thickBot="1" x14ac:dyDescent="0.3">
      <c r="A49" s="63"/>
      <c r="B49" s="20" t="s">
        <v>49</v>
      </c>
      <c r="C49" s="366">
        <f t="shared" ref="C49:C112" si="23">SUM(F49,I49,L49,O49)</f>
        <v>613524</v>
      </c>
      <c r="D49" s="233">
        <f>SUM(D50,D281)</f>
        <v>613524</v>
      </c>
      <c r="E49" s="120">
        <f t="shared" ref="E49" si="24">SUM(E50,E281)</f>
        <v>0</v>
      </c>
      <c r="F49" s="366">
        <f>SUM(F50,F281)</f>
        <v>613524</v>
      </c>
      <c r="G49" s="233">
        <f t="shared" ref="G49:O49" si="25">SUM(G50,G281)</f>
        <v>0</v>
      </c>
      <c r="H49" s="120">
        <f t="shared" si="25"/>
        <v>0</v>
      </c>
      <c r="I49" s="366">
        <f t="shared" si="25"/>
        <v>0</v>
      </c>
      <c r="J49" s="233">
        <f>SUM(J50,J281)</f>
        <v>0</v>
      </c>
      <c r="K49" s="64">
        <f t="shared" si="25"/>
        <v>0</v>
      </c>
      <c r="L49" s="178">
        <f t="shared" si="25"/>
        <v>0</v>
      </c>
      <c r="M49" s="233">
        <f t="shared" si="25"/>
        <v>0</v>
      </c>
      <c r="N49" s="64">
        <f t="shared" si="25"/>
        <v>0</v>
      </c>
      <c r="O49" s="178">
        <f t="shared" si="25"/>
        <v>0</v>
      </c>
      <c r="P49" s="387"/>
    </row>
    <row r="50" spans="1:16" s="19" customFormat="1" ht="24.75" thickTop="1" x14ac:dyDescent="0.25">
      <c r="A50" s="65"/>
      <c r="B50" s="66" t="s">
        <v>50</v>
      </c>
      <c r="C50" s="367">
        <f t="shared" si="23"/>
        <v>613524</v>
      </c>
      <c r="D50" s="234">
        <f>SUM(D51,D193)</f>
        <v>613524</v>
      </c>
      <c r="E50" s="283">
        <f t="shared" ref="E50" si="26">SUM(E51,E193)</f>
        <v>0</v>
      </c>
      <c r="F50" s="367">
        <f>SUM(F51,F193)</f>
        <v>613524</v>
      </c>
      <c r="G50" s="234">
        <f t="shared" ref="G50:O50" si="27">SUM(G51,G193)</f>
        <v>0</v>
      </c>
      <c r="H50" s="283">
        <f t="shared" si="27"/>
        <v>0</v>
      </c>
      <c r="I50" s="367">
        <f t="shared" si="27"/>
        <v>0</v>
      </c>
      <c r="J50" s="234">
        <f>SUM(J51,J193)</f>
        <v>0</v>
      </c>
      <c r="K50" s="67">
        <f t="shared" si="27"/>
        <v>0</v>
      </c>
      <c r="L50" s="179">
        <f t="shared" si="27"/>
        <v>0</v>
      </c>
      <c r="M50" s="234">
        <f t="shared" si="27"/>
        <v>0</v>
      </c>
      <c r="N50" s="67">
        <f t="shared" si="27"/>
        <v>0</v>
      </c>
      <c r="O50" s="179">
        <f t="shared" si="27"/>
        <v>0</v>
      </c>
      <c r="P50" s="388"/>
    </row>
    <row r="51" spans="1:16" s="19" customFormat="1" ht="24" x14ac:dyDescent="0.25">
      <c r="A51" s="68"/>
      <c r="B51" s="16" t="s">
        <v>51</v>
      </c>
      <c r="C51" s="368">
        <f t="shared" si="23"/>
        <v>607423</v>
      </c>
      <c r="D51" s="235">
        <f>SUM(D52,D74,D172,D186)</f>
        <v>607423</v>
      </c>
      <c r="E51" s="284">
        <f t="shared" ref="E51" si="28">SUM(E52,E74,E172,E186)</f>
        <v>0</v>
      </c>
      <c r="F51" s="368">
        <f>SUM(F52,F74,F172,F186)</f>
        <v>607423</v>
      </c>
      <c r="G51" s="235">
        <f t="shared" ref="G51:O51" si="29">SUM(G52,G74,G172,G186)</f>
        <v>0</v>
      </c>
      <c r="H51" s="284">
        <f t="shared" si="29"/>
        <v>0</v>
      </c>
      <c r="I51" s="368">
        <f t="shared" si="29"/>
        <v>0</v>
      </c>
      <c r="J51" s="235">
        <f>SUM(J52,J74,J172,J186)</f>
        <v>0</v>
      </c>
      <c r="K51" s="69">
        <f t="shared" si="29"/>
        <v>0</v>
      </c>
      <c r="L51" s="180">
        <f t="shared" si="29"/>
        <v>0</v>
      </c>
      <c r="M51" s="235">
        <f t="shared" si="29"/>
        <v>0</v>
      </c>
      <c r="N51" s="69">
        <f t="shared" si="29"/>
        <v>0</v>
      </c>
      <c r="O51" s="180">
        <f t="shared" si="29"/>
        <v>0</v>
      </c>
      <c r="P51" s="389"/>
    </row>
    <row r="52" spans="1:16" s="19" customFormat="1" x14ac:dyDescent="0.25">
      <c r="A52" s="70">
        <v>1000</v>
      </c>
      <c r="B52" s="70" t="s">
        <v>52</v>
      </c>
      <c r="C52" s="369">
        <f t="shared" si="23"/>
        <v>28093</v>
      </c>
      <c r="D52" s="236">
        <f>SUM(D53,D66)</f>
        <v>7428</v>
      </c>
      <c r="E52" s="127">
        <f t="shared" ref="E52" si="30">SUM(E53,E66)</f>
        <v>20665</v>
      </c>
      <c r="F52" s="369">
        <f>SUM(F53,F66)</f>
        <v>28093</v>
      </c>
      <c r="G52" s="236">
        <f t="shared" ref="G52:O52" si="31">SUM(G53,G66)</f>
        <v>0</v>
      </c>
      <c r="H52" s="127">
        <f t="shared" si="31"/>
        <v>0</v>
      </c>
      <c r="I52" s="369">
        <f t="shared" si="31"/>
        <v>0</v>
      </c>
      <c r="J52" s="236">
        <f>SUM(J53,J66)</f>
        <v>0</v>
      </c>
      <c r="K52" s="71">
        <f t="shared" si="31"/>
        <v>0</v>
      </c>
      <c r="L52" s="181">
        <f t="shared" si="31"/>
        <v>0</v>
      </c>
      <c r="M52" s="236">
        <f t="shared" si="31"/>
        <v>0</v>
      </c>
      <c r="N52" s="71">
        <f t="shared" si="31"/>
        <v>0</v>
      </c>
      <c r="O52" s="181">
        <f t="shared" si="31"/>
        <v>0</v>
      </c>
      <c r="P52" s="390"/>
    </row>
    <row r="53" spans="1:16" x14ac:dyDescent="0.25">
      <c r="A53" s="35">
        <v>1100</v>
      </c>
      <c r="B53" s="72" t="s">
        <v>53</v>
      </c>
      <c r="C53" s="370">
        <f t="shared" si="23"/>
        <v>27668</v>
      </c>
      <c r="D53" s="237">
        <f>SUM(D54,D57,D65)</f>
        <v>7003</v>
      </c>
      <c r="E53" s="125">
        <f t="shared" ref="E53" si="32">SUM(E54,E57,E65)</f>
        <v>20665</v>
      </c>
      <c r="F53" s="370">
        <f>SUM(F54,F57,F65)</f>
        <v>27668</v>
      </c>
      <c r="G53" s="237">
        <f t="shared" ref="G53:N53" si="33">SUM(G54,G57,G65)</f>
        <v>0</v>
      </c>
      <c r="H53" s="125">
        <f t="shared" si="33"/>
        <v>0</v>
      </c>
      <c r="I53" s="370">
        <f t="shared" si="33"/>
        <v>0</v>
      </c>
      <c r="J53" s="237">
        <f>SUM(J54,J57,J65)</f>
        <v>0</v>
      </c>
      <c r="K53" s="38">
        <f t="shared" si="33"/>
        <v>0</v>
      </c>
      <c r="L53" s="184">
        <f t="shared" si="33"/>
        <v>0</v>
      </c>
      <c r="M53" s="237">
        <f t="shared" si="33"/>
        <v>0</v>
      </c>
      <c r="N53" s="38">
        <f t="shared" si="33"/>
        <v>0</v>
      </c>
      <c r="O53" s="184">
        <f>SUM(O54,O57,O65)</f>
        <v>0</v>
      </c>
      <c r="P53" s="391"/>
    </row>
    <row r="54" spans="1:16" hidden="1" x14ac:dyDescent="0.25">
      <c r="A54" s="73">
        <v>1110</v>
      </c>
      <c r="B54" s="58" t="s">
        <v>54</v>
      </c>
      <c r="C54" s="204">
        <f t="shared" si="23"/>
        <v>0</v>
      </c>
      <c r="D54" s="270">
        <f>SUM(D55:D56)</f>
        <v>0</v>
      </c>
      <c r="E54" s="77"/>
      <c r="F54" s="183">
        <f>SUM(F55:F56)</f>
        <v>0</v>
      </c>
      <c r="G54" s="238"/>
      <c r="H54" s="77"/>
      <c r="I54" s="156">
        <f>SUM(I55:I56)</f>
        <v>0</v>
      </c>
      <c r="J54" s="86">
        <f>SUM(J55:J56)</f>
        <v>0</v>
      </c>
      <c r="K54" s="77"/>
      <c r="L54" s="183">
        <f>SUM(L55:L56)</f>
        <v>0</v>
      </c>
      <c r="M54" s="238"/>
      <c r="N54" s="74"/>
      <c r="O54" s="156">
        <f>SUM(O55:O56)</f>
        <v>0</v>
      </c>
      <c r="P54" s="301"/>
    </row>
    <row r="55" spans="1:16" hidden="1" x14ac:dyDescent="0.25">
      <c r="A55" s="27">
        <v>1111</v>
      </c>
      <c r="B55" s="40" t="s">
        <v>55</v>
      </c>
      <c r="C55" s="198">
        <f t="shared" si="23"/>
        <v>0</v>
      </c>
      <c r="D55" s="272">
        <v>0</v>
      </c>
      <c r="E55" s="42"/>
      <c r="F55" s="429">
        <f>D55+E55</f>
        <v>0</v>
      </c>
      <c r="G55" s="229"/>
      <c r="H55" s="42"/>
      <c r="I55" s="358">
        <f>G55+H55</f>
        <v>0</v>
      </c>
      <c r="J55" s="272">
        <v>0</v>
      </c>
      <c r="K55" s="42"/>
      <c r="L55" s="429">
        <f>J55+K55</f>
        <v>0</v>
      </c>
      <c r="M55" s="229"/>
      <c r="N55" s="42"/>
      <c r="O55" s="358">
        <f>M55+N55</f>
        <v>0</v>
      </c>
      <c r="P55" s="299"/>
    </row>
    <row r="56" spans="1:16" ht="24" hidden="1" customHeight="1" x14ac:dyDescent="0.25">
      <c r="A56" s="30">
        <v>1119</v>
      </c>
      <c r="B56" s="43" t="s">
        <v>56</v>
      </c>
      <c r="C56" s="199">
        <f t="shared" si="23"/>
        <v>0</v>
      </c>
      <c r="D56" s="273">
        <v>0</v>
      </c>
      <c r="E56" s="45"/>
      <c r="F56" s="430">
        <f>D56+E56</f>
        <v>0</v>
      </c>
      <c r="G56" s="239"/>
      <c r="H56" s="45"/>
      <c r="I56" s="359">
        <f>G56+H56</f>
        <v>0</v>
      </c>
      <c r="J56" s="273">
        <v>0</v>
      </c>
      <c r="K56" s="45"/>
      <c r="L56" s="430">
        <f>J56+K56</f>
        <v>0</v>
      </c>
      <c r="M56" s="239"/>
      <c r="N56" s="45"/>
      <c r="O56" s="359">
        <f>M56+N56</f>
        <v>0</v>
      </c>
      <c r="P56" s="300"/>
    </row>
    <row r="57" spans="1:16" ht="23.25" hidden="1" customHeight="1" x14ac:dyDescent="0.25">
      <c r="A57" s="75">
        <v>1140</v>
      </c>
      <c r="B57" s="43" t="s">
        <v>57</v>
      </c>
      <c r="C57" s="199">
        <f t="shared" si="23"/>
        <v>0</v>
      </c>
      <c r="D57" s="134">
        <f>SUM(D58:D64)</f>
        <v>0</v>
      </c>
      <c r="E57" s="76">
        <f t="shared" ref="E57" si="34">SUM(E58:E64)</f>
        <v>0</v>
      </c>
      <c r="F57" s="95">
        <f>SUM(F58:F64)</f>
        <v>0</v>
      </c>
      <c r="G57" s="240">
        <f t="shared" ref="G57:N57" si="35">SUM(G58:G64)</f>
        <v>0</v>
      </c>
      <c r="H57" s="76">
        <f t="shared" si="35"/>
        <v>0</v>
      </c>
      <c r="I57" s="91">
        <f t="shared" si="35"/>
        <v>0</v>
      </c>
      <c r="J57" s="134">
        <f>SUM(J58:J64)</f>
        <v>0</v>
      </c>
      <c r="K57" s="76">
        <f t="shared" si="35"/>
        <v>0</v>
      </c>
      <c r="L57" s="95">
        <f t="shared" si="35"/>
        <v>0</v>
      </c>
      <c r="M57" s="240">
        <f t="shared" si="35"/>
        <v>0</v>
      </c>
      <c r="N57" s="76">
        <f t="shared" si="35"/>
        <v>0</v>
      </c>
      <c r="O57" s="91">
        <f>SUM(O58:O64)</f>
        <v>0</v>
      </c>
      <c r="P57" s="300"/>
    </row>
    <row r="58" spans="1:16" hidden="1" x14ac:dyDescent="0.25">
      <c r="A58" s="30">
        <v>1141</v>
      </c>
      <c r="B58" s="43" t="s">
        <v>58</v>
      </c>
      <c r="C58" s="199">
        <f t="shared" si="23"/>
        <v>0</v>
      </c>
      <c r="D58" s="273">
        <v>0</v>
      </c>
      <c r="E58" s="45"/>
      <c r="F58" s="430">
        <f t="shared" ref="F58:F65" si="36">D58+E58</f>
        <v>0</v>
      </c>
      <c r="G58" s="239"/>
      <c r="H58" s="45"/>
      <c r="I58" s="359">
        <f t="shared" ref="I58:I65" si="37">G58+H58</f>
        <v>0</v>
      </c>
      <c r="J58" s="273">
        <v>0</v>
      </c>
      <c r="K58" s="45"/>
      <c r="L58" s="430">
        <f t="shared" ref="L58:L65" si="38">J58+K58</f>
        <v>0</v>
      </c>
      <c r="M58" s="239"/>
      <c r="N58" s="45"/>
      <c r="O58" s="359">
        <f t="shared" ref="O58:O65" si="39">M58+N58</f>
        <v>0</v>
      </c>
      <c r="P58" s="300"/>
    </row>
    <row r="59" spans="1:16" ht="24.75" hidden="1" customHeight="1" x14ac:dyDescent="0.25">
      <c r="A59" s="30">
        <v>1142</v>
      </c>
      <c r="B59" s="43" t="s">
        <v>59</v>
      </c>
      <c r="C59" s="199">
        <f t="shared" si="23"/>
        <v>0</v>
      </c>
      <c r="D59" s="273">
        <v>0</v>
      </c>
      <c r="E59" s="45"/>
      <c r="F59" s="430">
        <f t="shared" si="36"/>
        <v>0</v>
      </c>
      <c r="G59" s="239"/>
      <c r="H59" s="45"/>
      <c r="I59" s="359">
        <f t="shared" si="37"/>
        <v>0</v>
      </c>
      <c r="J59" s="273">
        <v>0</v>
      </c>
      <c r="K59" s="45"/>
      <c r="L59" s="430">
        <f t="shared" si="38"/>
        <v>0</v>
      </c>
      <c r="M59" s="239"/>
      <c r="N59" s="45"/>
      <c r="O59" s="359">
        <f t="shared" si="39"/>
        <v>0</v>
      </c>
      <c r="P59" s="300"/>
    </row>
    <row r="60" spans="1:16" ht="24" hidden="1" x14ac:dyDescent="0.25">
      <c r="A60" s="30">
        <v>1145</v>
      </c>
      <c r="B60" s="43" t="s">
        <v>60</v>
      </c>
      <c r="C60" s="199">
        <f t="shared" si="23"/>
        <v>0</v>
      </c>
      <c r="D60" s="273">
        <v>0</v>
      </c>
      <c r="E60" s="45"/>
      <c r="F60" s="430">
        <f t="shared" si="36"/>
        <v>0</v>
      </c>
      <c r="G60" s="239"/>
      <c r="H60" s="45"/>
      <c r="I60" s="359">
        <f t="shared" si="37"/>
        <v>0</v>
      </c>
      <c r="J60" s="273">
        <v>0</v>
      </c>
      <c r="K60" s="45"/>
      <c r="L60" s="430">
        <f t="shared" si="38"/>
        <v>0</v>
      </c>
      <c r="M60" s="239"/>
      <c r="N60" s="45"/>
      <c r="O60" s="359">
        <f t="shared" si="39"/>
        <v>0</v>
      </c>
      <c r="P60" s="300"/>
    </row>
    <row r="61" spans="1:16" ht="27.75" hidden="1" customHeight="1" x14ac:dyDescent="0.25">
      <c r="A61" s="30">
        <v>1146</v>
      </c>
      <c r="B61" s="43" t="s">
        <v>61</v>
      </c>
      <c r="C61" s="199">
        <f t="shared" si="23"/>
        <v>0</v>
      </c>
      <c r="D61" s="273">
        <v>0</v>
      </c>
      <c r="E61" s="45"/>
      <c r="F61" s="430">
        <f t="shared" si="36"/>
        <v>0</v>
      </c>
      <c r="G61" s="239"/>
      <c r="H61" s="45"/>
      <c r="I61" s="359">
        <f t="shared" si="37"/>
        <v>0</v>
      </c>
      <c r="J61" s="273">
        <v>0</v>
      </c>
      <c r="K61" s="45"/>
      <c r="L61" s="430">
        <f t="shared" si="38"/>
        <v>0</v>
      </c>
      <c r="M61" s="239"/>
      <c r="N61" s="45"/>
      <c r="O61" s="359">
        <f t="shared" si="39"/>
        <v>0</v>
      </c>
      <c r="P61" s="300"/>
    </row>
    <row r="62" spans="1:16" hidden="1" x14ac:dyDescent="0.25">
      <c r="A62" s="30">
        <v>1147</v>
      </c>
      <c r="B62" s="43" t="s">
        <v>62</v>
      </c>
      <c r="C62" s="199">
        <f t="shared" si="23"/>
        <v>0</v>
      </c>
      <c r="D62" s="273">
        <v>0</v>
      </c>
      <c r="E62" s="45"/>
      <c r="F62" s="430">
        <f t="shared" si="36"/>
        <v>0</v>
      </c>
      <c r="G62" s="239"/>
      <c r="H62" s="45"/>
      <c r="I62" s="359">
        <f t="shared" si="37"/>
        <v>0</v>
      </c>
      <c r="J62" s="273">
        <v>0</v>
      </c>
      <c r="K62" s="45"/>
      <c r="L62" s="430">
        <f t="shared" si="38"/>
        <v>0</v>
      </c>
      <c r="M62" s="239"/>
      <c r="N62" s="45"/>
      <c r="O62" s="359">
        <f t="shared" si="39"/>
        <v>0</v>
      </c>
      <c r="P62" s="300"/>
    </row>
    <row r="63" spans="1:16" hidden="1" x14ac:dyDescent="0.25">
      <c r="A63" s="30">
        <v>1148</v>
      </c>
      <c r="B63" s="43" t="s">
        <v>63</v>
      </c>
      <c r="C63" s="199">
        <f t="shared" si="23"/>
        <v>0</v>
      </c>
      <c r="D63" s="273">
        <v>0</v>
      </c>
      <c r="E63" s="45"/>
      <c r="F63" s="430">
        <f t="shared" si="36"/>
        <v>0</v>
      </c>
      <c r="G63" s="239"/>
      <c r="H63" s="45"/>
      <c r="I63" s="359">
        <f t="shared" si="37"/>
        <v>0</v>
      </c>
      <c r="J63" s="273">
        <v>0</v>
      </c>
      <c r="K63" s="45"/>
      <c r="L63" s="430">
        <f t="shared" si="38"/>
        <v>0</v>
      </c>
      <c r="M63" s="239"/>
      <c r="N63" s="45"/>
      <c r="O63" s="359">
        <f t="shared" si="39"/>
        <v>0</v>
      </c>
      <c r="P63" s="300"/>
    </row>
    <row r="64" spans="1:16" ht="24" hidden="1" x14ac:dyDescent="0.25">
      <c r="A64" s="30">
        <v>1149</v>
      </c>
      <c r="B64" s="43" t="s">
        <v>64</v>
      </c>
      <c r="C64" s="199">
        <f t="shared" si="23"/>
        <v>0</v>
      </c>
      <c r="D64" s="273">
        <v>0</v>
      </c>
      <c r="E64" s="45"/>
      <c r="F64" s="430">
        <f t="shared" si="36"/>
        <v>0</v>
      </c>
      <c r="G64" s="239"/>
      <c r="H64" s="45"/>
      <c r="I64" s="359">
        <f t="shared" si="37"/>
        <v>0</v>
      </c>
      <c r="J64" s="273">
        <v>0</v>
      </c>
      <c r="K64" s="45"/>
      <c r="L64" s="430">
        <f t="shared" si="38"/>
        <v>0</v>
      </c>
      <c r="M64" s="239"/>
      <c r="N64" s="45"/>
      <c r="O64" s="359">
        <f t="shared" si="39"/>
        <v>0</v>
      </c>
      <c r="P64" s="300"/>
    </row>
    <row r="65" spans="1:16" ht="24" x14ac:dyDescent="0.25">
      <c r="A65" s="73">
        <v>1150</v>
      </c>
      <c r="B65" s="58" t="s">
        <v>65</v>
      </c>
      <c r="C65" s="371">
        <f t="shared" si="23"/>
        <v>27668</v>
      </c>
      <c r="D65" s="241">
        <v>7003</v>
      </c>
      <c r="E65" s="356">
        <v>20665</v>
      </c>
      <c r="F65" s="301">
        <f t="shared" si="36"/>
        <v>27668</v>
      </c>
      <c r="G65" s="241"/>
      <c r="H65" s="356"/>
      <c r="I65" s="301">
        <f t="shared" si="37"/>
        <v>0</v>
      </c>
      <c r="J65" s="241">
        <v>0</v>
      </c>
      <c r="K65" s="77"/>
      <c r="L65" s="431">
        <f t="shared" si="38"/>
        <v>0</v>
      </c>
      <c r="M65" s="241"/>
      <c r="N65" s="77"/>
      <c r="O65" s="431">
        <f t="shared" si="39"/>
        <v>0</v>
      </c>
      <c r="P65" s="468"/>
    </row>
    <row r="66" spans="1:16" ht="24" x14ac:dyDescent="0.25">
      <c r="A66" s="35">
        <v>1200</v>
      </c>
      <c r="B66" s="72" t="s">
        <v>66</v>
      </c>
      <c r="C66" s="370">
        <f t="shared" si="23"/>
        <v>425</v>
      </c>
      <c r="D66" s="237">
        <f>SUM(D67:D68)</f>
        <v>425</v>
      </c>
      <c r="E66" s="125">
        <f t="shared" ref="E66" si="40">SUM(E67:E68)</f>
        <v>0</v>
      </c>
      <c r="F66" s="370">
        <f>SUM(F67:F68)</f>
        <v>425</v>
      </c>
      <c r="G66" s="237">
        <f t="shared" ref="G66:N66" si="41">SUM(G67:G68)</f>
        <v>0</v>
      </c>
      <c r="H66" s="125">
        <f t="shared" si="41"/>
        <v>0</v>
      </c>
      <c r="I66" s="370">
        <f t="shared" si="41"/>
        <v>0</v>
      </c>
      <c r="J66" s="237">
        <f>SUM(J67:J68)</f>
        <v>0</v>
      </c>
      <c r="K66" s="38">
        <f t="shared" si="41"/>
        <v>0</v>
      </c>
      <c r="L66" s="184">
        <f t="shared" si="41"/>
        <v>0</v>
      </c>
      <c r="M66" s="237">
        <f t="shared" si="41"/>
        <v>0</v>
      </c>
      <c r="N66" s="38">
        <f t="shared" si="41"/>
        <v>0</v>
      </c>
      <c r="O66" s="184">
        <f>SUM(O67:O68)</f>
        <v>0</v>
      </c>
      <c r="P66" s="396"/>
    </row>
    <row r="67" spans="1:16" ht="24" x14ac:dyDescent="0.25">
      <c r="A67" s="404">
        <v>1210</v>
      </c>
      <c r="B67" s="40" t="s">
        <v>67</v>
      </c>
      <c r="C67" s="372">
        <f t="shared" si="23"/>
        <v>425</v>
      </c>
      <c r="D67" s="229">
        <v>425</v>
      </c>
      <c r="E67" s="358"/>
      <c r="F67" s="299">
        <f>D67+E67</f>
        <v>425</v>
      </c>
      <c r="G67" s="229"/>
      <c r="H67" s="358"/>
      <c r="I67" s="299">
        <f>G67+H67</f>
        <v>0</v>
      </c>
      <c r="J67" s="229">
        <v>0</v>
      </c>
      <c r="K67" s="42"/>
      <c r="L67" s="429">
        <f>J67+K67</f>
        <v>0</v>
      </c>
      <c r="M67" s="229"/>
      <c r="N67" s="42"/>
      <c r="O67" s="429">
        <f>M67+N67</f>
        <v>0</v>
      </c>
      <c r="P67" s="482"/>
    </row>
    <row r="68" spans="1:16" ht="24" hidden="1" x14ac:dyDescent="0.25">
      <c r="A68" s="75">
        <v>1220</v>
      </c>
      <c r="B68" s="43" t="s">
        <v>68</v>
      </c>
      <c r="C68" s="199">
        <f t="shared" si="23"/>
        <v>0</v>
      </c>
      <c r="D68" s="134">
        <f>SUM(D69:D73)</f>
        <v>0</v>
      </c>
      <c r="E68" s="76">
        <f t="shared" ref="E68" si="42">SUM(E69:E73)</f>
        <v>0</v>
      </c>
      <c r="F68" s="95">
        <f>SUM(F69:F73)</f>
        <v>0</v>
      </c>
      <c r="G68" s="240">
        <f t="shared" ref="G68:O68" si="43">SUM(G69:G73)</f>
        <v>0</v>
      </c>
      <c r="H68" s="76">
        <f t="shared" si="43"/>
        <v>0</v>
      </c>
      <c r="I68" s="91">
        <f t="shared" si="43"/>
        <v>0</v>
      </c>
      <c r="J68" s="134">
        <f>SUM(J69:J73)</f>
        <v>0</v>
      </c>
      <c r="K68" s="76">
        <f t="shared" si="43"/>
        <v>0</v>
      </c>
      <c r="L68" s="95">
        <f t="shared" si="43"/>
        <v>0</v>
      </c>
      <c r="M68" s="240">
        <f t="shared" si="43"/>
        <v>0</v>
      </c>
      <c r="N68" s="76">
        <f t="shared" si="43"/>
        <v>0</v>
      </c>
      <c r="O68" s="91">
        <f t="shared" si="43"/>
        <v>0</v>
      </c>
      <c r="P68" s="300"/>
    </row>
    <row r="69" spans="1:16" ht="48" hidden="1" x14ac:dyDescent="0.25">
      <c r="A69" s="30">
        <v>1221</v>
      </c>
      <c r="B69" s="43" t="s">
        <v>69</v>
      </c>
      <c r="C69" s="199">
        <f t="shared" si="23"/>
        <v>0</v>
      </c>
      <c r="D69" s="273">
        <v>0</v>
      </c>
      <c r="E69" s="45"/>
      <c r="F69" s="430">
        <f t="shared" ref="F69:F73" si="44">D69+E69</f>
        <v>0</v>
      </c>
      <c r="G69" s="239"/>
      <c r="H69" s="45"/>
      <c r="I69" s="359">
        <f t="shared" ref="I69:I73" si="45">G69+H69</f>
        <v>0</v>
      </c>
      <c r="J69" s="273">
        <v>0</v>
      </c>
      <c r="K69" s="45"/>
      <c r="L69" s="430">
        <f t="shared" ref="L69:L73" si="46">J69+K69</f>
        <v>0</v>
      </c>
      <c r="M69" s="239"/>
      <c r="N69" s="45"/>
      <c r="O69" s="359">
        <f t="shared" ref="O69:O73" si="47">M69+N69</f>
        <v>0</v>
      </c>
      <c r="P69" s="300"/>
    </row>
    <row r="70" spans="1:16" hidden="1" x14ac:dyDescent="0.25">
      <c r="A70" s="30">
        <v>1223</v>
      </c>
      <c r="B70" s="43" t="s">
        <v>70</v>
      </c>
      <c r="C70" s="199">
        <f t="shared" si="23"/>
        <v>0</v>
      </c>
      <c r="D70" s="273">
        <v>0</v>
      </c>
      <c r="E70" s="45"/>
      <c r="F70" s="430">
        <f t="shared" si="44"/>
        <v>0</v>
      </c>
      <c r="G70" s="239"/>
      <c r="H70" s="45"/>
      <c r="I70" s="359">
        <f t="shared" si="45"/>
        <v>0</v>
      </c>
      <c r="J70" s="273">
        <v>0</v>
      </c>
      <c r="K70" s="45"/>
      <c r="L70" s="430">
        <f t="shared" si="46"/>
        <v>0</v>
      </c>
      <c r="M70" s="239"/>
      <c r="N70" s="45"/>
      <c r="O70" s="359">
        <f t="shared" si="47"/>
        <v>0</v>
      </c>
      <c r="P70" s="300"/>
    </row>
    <row r="71" spans="1:16" hidden="1" x14ac:dyDescent="0.25">
      <c r="A71" s="30">
        <v>1225</v>
      </c>
      <c r="B71" s="43" t="s">
        <v>71</v>
      </c>
      <c r="C71" s="199">
        <f t="shared" si="23"/>
        <v>0</v>
      </c>
      <c r="D71" s="273">
        <v>0</v>
      </c>
      <c r="E71" s="45"/>
      <c r="F71" s="430">
        <f t="shared" si="44"/>
        <v>0</v>
      </c>
      <c r="G71" s="239"/>
      <c r="H71" s="45"/>
      <c r="I71" s="359">
        <f t="shared" si="45"/>
        <v>0</v>
      </c>
      <c r="J71" s="273">
        <v>0</v>
      </c>
      <c r="K71" s="45"/>
      <c r="L71" s="430">
        <f t="shared" si="46"/>
        <v>0</v>
      </c>
      <c r="M71" s="239"/>
      <c r="N71" s="45"/>
      <c r="O71" s="359">
        <f t="shared" si="47"/>
        <v>0</v>
      </c>
      <c r="P71" s="300"/>
    </row>
    <row r="72" spans="1:16" ht="24" hidden="1" x14ac:dyDescent="0.25">
      <c r="A72" s="30">
        <v>1227</v>
      </c>
      <c r="B72" s="43" t="s">
        <v>72</v>
      </c>
      <c r="C72" s="199">
        <f t="shared" si="23"/>
        <v>0</v>
      </c>
      <c r="D72" s="273">
        <v>0</v>
      </c>
      <c r="E72" s="45"/>
      <c r="F72" s="430">
        <f t="shared" si="44"/>
        <v>0</v>
      </c>
      <c r="G72" s="239"/>
      <c r="H72" s="45"/>
      <c r="I72" s="359">
        <f t="shared" si="45"/>
        <v>0</v>
      </c>
      <c r="J72" s="273">
        <v>0</v>
      </c>
      <c r="K72" s="45"/>
      <c r="L72" s="430">
        <f t="shared" si="46"/>
        <v>0</v>
      </c>
      <c r="M72" s="239"/>
      <c r="N72" s="45"/>
      <c r="O72" s="359">
        <f t="shared" si="47"/>
        <v>0</v>
      </c>
      <c r="P72" s="300"/>
    </row>
    <row r="73" spans="1:16" ht="48" hidden="1" x14ac:dyDescent="0.25">
      <c r="A73" s="30">
        <v>1228</v>
      </c>
      <c r="B73" s="43" t="s">
        <v>73</v>
      </c>
      <c r="C73" s="199">
        <f t="shared" si="23"/>
        <v>0</v>
      </c>
      <c r="D73" s="273">
        <v>0</v>
      </c>
      <c r="E73" s="45"/>
      <c r="F73" s="430">
        <f t="shared" si="44"/>
        <v>0</v>
      </c>
      <c r="G73" s="239"/>
      <c r="H73" s="45"/>
      <c r="I73" s="359">
        <f t="shared" si="45"/>
        <v>0</v>
      </c>
      <c r="J73" s="273">
        <v>0</v>
      </c>
      <c r="K73" s="45"/>
      <c r="L73" s="430">
        <f t="shared" si="46"/>
        <v>0</v>
      </c>
      <c r="M73" s="239"/>
      <c r="N73" s="45"/>
      <c r="O73" s="359">
        <f t="shared" si="47"/>
        <v>0</v>
      </c>
      <c r="P73" s="300"/>
    </row>
    <row r="74" spans="1:16" x14ac:dyDescent="0.25">
      <c r="A74" s="70">
        <v>2000</v>
      </c>
      <c r="B74" s="70" t="s">
        <v>74</v>
      </c>
      <c r="C74" s="369">
        <f t="shared" si="23"/>
        <v>579330</v>
      </c>
      <c r="D74" s="236">
        <f>SUM(D75,D82,D129,D163,D164,D171)</f>
        <v>599995</v>
      </c>
      <c r="E74" s="127">
        <f t="shared" ref="E74" si="48">SUM(E75,E82,E129,E163,E164,E171)</f>
        <v>-20665</v>
      </c>
      <c r="F74" s="369">
        <f>SUM(F75,F82,F129,F163,F164,F171)</f>
        <v>579330</v>
      </c>
      <c r="G74" s="236">
        <f t="shared" ref="G74:O74" si="49">SUM(G75,G82,G129,G163,G164,G171)</f>
        <v>0</v>
      </c>
      <c r="H74" s="127">
        <f t="shared" si="49"/>
        <v>0</v>
      </c>
      <c r="I74" s="369">
        <f t="shared" si="49"/>
        <v>0</v>
      </c>
      <c r="J74" s="236">
        <f>SUM(J75,J82,J129,J163,J164,J171)</f>
        <v>0</v>
      </c>
      <c r="K74" s="71">
        <f t="shared" si="49"/>
        <v>0</v>
      </c>
      <c r="L74" s="181">
        <f t="shared" si="49"/>
        <v>0</v>
      </c>
      <c r="M74" s="236">
        <f t="shared" si="49"/>
        <v>0</v>
      </c>
      <c r="N74" s="71">
        <f t="shared" si="49"/>
        <v>0</v>
      </c>
      <c r="O74" s="181">
        <f t="shared" si="49"/>
        <v>0</v>
      </c>
      <c r="P74" s="390"/>
    </row>
    <row r="75" spans="1:16" ht="24" hidden="1" x14ac:dyDescent="0.25">
      <c r="A75" s="35">
        <v>2100</v>
      </c>
      <c r="B75" s="72" t="s">
        <v>75</v>
      </c>
      <c r="C75" s="197">
        <f t="shared" si="23"/>
        <v>0</v>
      </c>
      <c r="D75" s="132">
        <f>SUM(D76,D79)</f>
        <v>0</v>
      </c>
      <c r="E75" s="38">
        <f t="shared" ref="E75" si="50">SUM(E76,E79)</f>
        <v>0</v>
      </c>
      <c r="F75" s="184">
        <f>SUM(F76,F79)</f>
        <v>0</v>
      </c>
      <c r="G75" s="237">
        <f t="shared" ref="G75:O75" si="51">SUM(G76,G79)</f>
        <v>0</v>
      </c>
      <c r="H75" s="38">
        <f t="shared" si="51"/>
        <v>0</v>
      </c>
      <c r="I75" s="125">
        <f t="shared" si="51"/>
        <v>0</v>
      </c>
      <c r="J75" s="132">
        <f>SUM(J76,J79)</f>
        <v>0</v>
      </c>
      <c r="K75" s="38">
        <f t="shared" si="51"/>
        <v>0</v>
      </c>
      <c r="L75" s="184">
        <f t="shared" si="51"/>
        <v>0</v>
      </c>
      <c r="M75" s="237">
        <f t="shared" si="51"/>
        <v>0</v>
      </c>
      <c r="N75" s="38">
        <f t="shared" si="51"/>
        <v>0</v>
      </c>
      <c r="O75" s="125">
        <f t="shared" si="51"/>
        <v>0</v>
      </c>
      <c r="P75" s="302"/>
    </row>
    <row r="76" spans="1:16" ht="24" hidden="1" x14ac:dyDescent="0.25">
      <c r="A76" s="404">
        <v>2110</v>
      </c>
      <c r="B76" s="40" t="s">
        <v>76</v>
      </c>
      <c r="C76" s="198">
        <f t="shared" si="23"/>
        <v>0</v>
      </c>
      <c r="D76" s="133">
        <f>SUM(D77:D78)</f>
        <v>0</v>
      </c>
      <c r="E76" s="79">
        <f t="shared" ref="E76" si="52">SUM(E77:E78)</f>
        <v>0</v>
      </c>
      <c r="F76" s="185">
        <f>SUM(F77:F78)</f>
        <v>0</v>
      </c>
      <c r="G76" s="242">
        <f t="shared" ref="G76:O76" si="53">SUM(G77:G78)</f>
        <v>0</v>
      </c>
      <c r="H76" s="79">
        <f t="shared" si="53"/>
        <v>0</v>
      </c>
      <c r="I76" s="90">
        <f t="shared" si="53"/>
        <v>0</v>
      </c>
      <c r="J76" s="133">
        <f>SUM(J77:J78)</f>
        <v>0</v>
      </c>
      <c r="K76" s="79">
        <f t="shared" si="53"/>
        <v>0</v>
      </c>
      <c r="L76" s="185">
        <f t="shared" si="53"/>
        <v>0</v>
      </c>
      <c r="M76" s="242">
        <f t="shared" si="53"/>
        <v>0</v>
      </c>
      <c r="N76" s="79">
        <f t="shared" si="53"/>
        <v>0</v>
      </c>
      <c r="O76" s="90">
        <f t="shared" si="53"/>
        <v>0</v>
      </c>
      <c r="P76" s="299"/>
    </row>
    <row r="77" spans="1:16" hidden="1" x14ac:dyDescent="0.25">
      <c r="A77" s="30">
        <v>2111</v>
      </c>
      <c r="B77" s="43" t="s">
        <v>77</v>
      </c>
      <c r="C77" s="199">
        <f t="shared" si="23"/>
        <v>0</v>
      </c>
      <c r="D77" s="273">
        <v>0</v>
      </c>
      <c r="E77" s="45"/>
      <c r="F77" s="430">
        <f t="shared" ref="F77:F78" si="54">D77+E77</f>
        <v>0</v>
      </c>
      <c r="G77" s="239"/>
      <c r="H77" s="45"/>
      <c r="I77" s="359">
        <f t="shared" ref="I77:I78" si="55">G77+H77</f>
        <v>0</v>
      </c>
      <c r="J77" s="273">
        <v>0</v>
      </c>
      <c r="K77" s="45"/>
      <c r="L77" s="430">
        <f t="shared" ref="L77:L78" si="56">J77+K77</f>
        <v>0</v>
      </c>
      <c r="M77" s="239"/>
      <c r="N77" s="45"/>
      <c r="O77" s="359">
        <f t="shared" ref="O77:O78" si="57">M77+N77</f>
        <v>0</v>
      </c>
      <c r="P77" s="300"/>
    </row>
    <row r="78" spans="1:16" ht="24" hidden="1" x14ac:dyDescent="0.25">
      <c r="A78" s="30">
        <v>2112</v>
      </c>
      <c r="B78" s="43" t="s">
        <v>78</v>
      </c>
      <c r="C78" s="199">
        <f t="shared" si="23"/>
        <v>0</v>
      </c>
      <c r="D78" s="273">
        <v>0</v>
      </c>
      <c r="E78" s="45"/>
      <c r="F78" s="430">
        <f t="shared" si="54"/>
        <v>0</v>
      </c>
      <c r="G78" s="239"/>
      <c r="H78" s="45"/>
      <c r="I78" s="359">
        <f t="shared" si="55"/>
        <v>0</v>
      </c>
      <c r="J78" s="273">
        <v>0</v>
      </c>
      <c r="K78" s="45"/>
      <c r="L78" s="430">
        <f t="shared" si="56"/>
        <v>0</v>
      </c>
      <c r="M78" s="239"/>
      <c r="N78" s="45"/>
      <c r="O78" s="359">
        <f t="shared" si="57"/>
        <v>0</v>
      </c>
      <c r="P78" s="300"/>
    </row>
    <row r="79" spans="1:16" ht="24" hidden="1" x14ac:dyDescent="0.25">
      <c r="A79" s="75">
        <v>2120</v>
      </c>
      <c r="B79" s="43" t="s">
        <v>79</v>
      </c>
      <c r="C79" s="199">
        <f t="shared" si="23"/>
        <v>0</v>
      </c>
      <c r="D79" s="134">
        <f>SUM(D80:D81)</f>
        <v>0</v>
      </c>
      <c r="E79" s="76">
        <f t="shared" ref="E79" si="58">SUM(E80:E81)</f>
        <v>0</v>
      </c>
      <c r="F79" s="95">
        <f>SUM(F80:F81)</f>
        <v>0</v>
      </c>
      <c r="G79" s="240">
        <f t="shared" ref="G79:O79" si="59">SUM(G80:G81)</f>
        <v>0</v>
      </c>
      <c r="H79" s="76">
        <f t="shared" si="59"/>
        <v>0</v>
      </c>
      <c r="I79" s="91">
        <f t="shared" si="59"/>
        <v>0</v>
      </c>
      <c r="J79" s="134">
        <f>SUM(J80:J81)</f>
        <v>0</v>
      </c>
      <c r="K79" s="76">
        <f t="shared" si="59"/>
        <v>0</v>
      </c>
      <c r="L79" s="95">
        <f t="shared" si="59"/>
        <v>0</v>
      </c>
      <c r="M79" s="240">
        <f t="shared" si="59"/>
        <v>0</v>
      </c>
      <c r="N79" s="76">
        <f t="shared" si="59"/>
        <v>0</v>
      </c>
      <c r="O79" s="91">
        <f t="shared" si="59"/>
        <v>0</v>
      </c>
      <c r="P79" s="300"/>
    </row>
    <row r="80" spans="1:16" hidden="1" x14ac:dyDescent="0.25">
      <c r="A80" s="30">
        <v>2121</v>
      </c>
      <c r="B80" s="43" t="s">
        <v>77</v>
      </c>
      <c r="C80" s="199">
        <f t="shared" si="23"/>
        <v>0</v>
      </c>
      <c r="D80" s="273">
        <v>0</v>
      </c>
      <c r="E80" s="45"/>
      <c r="F80" s="430">
        <f t="shared" ref="F80:F81" si="60">D80+E80</f>
        <v>0</v>
      </c>
      <c r="G80" s="239"/>
      <c r="H80" s="45"/>
      <c r="I80" s="359">
        <f t="shared" ref="I80:I81" si="61">G80+H80</f>
        <v>0</v>
      </c>
      <c r="J80" s="273">
        <v>0</v>
      </c>
      <c r="K80" s="45"/>
      <c r="L80" s="430">
        <f t="shared" ref="L80:L81" si="62">J80+K80</f>
        <v>0</v>
      </c>
      <c r="M80" s="239"/>
      <c r="N80" s="45"/>
      <c r="O80" s="359">
        <f t="shared" ref="O80:O81" si="63">M80+N80</f>
        <v>0</v>
      </c>
      <c r="P80" s="300"/>
    </row>
    <row r="81" spans="1:16" ht="24" hidden="1" x14ac:dyDescent="0.25">
      <c r="A81" s="30">
        <v>2122</v>
      </c>
      <c r="B81" s="43" t="s">
        <v>78</v>
      </c>
      <c r="C81" s="199">
        <f t="shared" si="23"/>
        <v>0</v>
      </c>
      <c r="D81" s="273">
        <v>0</v>
      </c>
      <c r="E81" s="45"/>
      <c r="F81" s="430">
        <f t="shared" si="60"/>
        <v>0</v>
      </c>
      <c r="G81" s="239"/>
      <c r="H81" s="45"/>
      <c r="I81" s="359">
        <f t="shared" si="61"/>
        <v>0</v>
      </c>
      <c r="J81" s="273">
        <v>0</v>
      </c>
      <c r="K81" s="45"/>
      <c r="L81" s="430">
        <f t="shared" si="62"/>
        <v>0</v>
      </c>
      <c r="M81" s="239"/>
      <c r="N81" s="45"/>
      <c r="O81" s="359">
        <f t="shared" si="63"/>
        <v>0</v>
      </c>
      <c r="P81" s="300"/>
    </row>
    <row r="82" spans="1:16" x14ac:dyDescent="0.25">
      <c r="A82" s="35">
        <v>2200</v>
      </c>
      <c r="B82" s="72" t="s">
        <v>80</v>
      </c>
      <c r="C82" s="370">
        <f t="shared" si="23"/>
        <v>577240</v>
      </c>
      <c r="D82" s="237">
        <f>SUM(D83,D88,D94,D102,D111,D115,D121,D127)</f>
        <v>597905</v>
      </c>
      <c r="E82" s="125">
        <f t="shared" ref="E82" si="64">SUM(E83,E88,E94,E102,E111,E115,E121,E127)</f>
        <v>-20665</v>
      </c>
      <c r="F82" s="370">
        <f>SUM(F83,F88,F94,F102,F111,F115,F121,F127)</f>
        <v>577240</v>
      </c>
      <c r="G82" s="237">
        <f t="shared" ref="G82:O82" si="65">SUM(G83,G88,G94,G102,G111,G115,G121,G127)</f>
        <v>0</v>
      </c>
      <c r="H82" s="125">
        <f t="shared" si="65"/>
        <v>0</v>
      </c>
      <c r="I82" s="370">
        <f t="shared" si="65"/>
        <v>0</v>
      </c>
      <c r="J82" s="237">
        <f>SUM(J83,J88,J94,J102,J111,J115,J121,J127)</f>
        <v>0</v>
      </c>
      <c r="K82" s="38">
        <f t="shared" si="65"/>
        <v>0</v>
      </c>
      <c r="L82" s="184">
        <f t="shared" si="65"/>
        <v>0</v>
      </c>
      <c r="M82" s="237">
        <f t="shared" si="65"/>
        <v>0</v>
      </c>
      <c r="N82" s="38">
        <f t="shared" si="65"/>
        <v>0</v>
      </c>
      <c r="O82" s="184">
        <f t="shared" si="65"/>
        <v>0</v>
      </c>
      <c r="P82" s="393"/>
    </row>
    <row r="83" spans="1:16" hidden="1" x14ac:dyDescent="0.25">
      <c r="A83" s="73">
        <v>2210</v>
      </c>
      <c r="B83" s="58" t="s">
        <v>81</v>
      </c>
      <c r="C83" s="204">
        <f t="shared" si="23"/>
        <v>0</v>
      </c>
      <c r="D83" s="86">
        <f>SUM(D84:D87)</f>
        <v>0</v>
      </c>
      <c r="E83" s="74">
        <f t="shared" ref="E83" si="66">SUM(E84:E87)</f>
        <v>0</v>
      </c>
      <c r="F83" s="183">
        <f>SUM(F84:F87)</f>
        <v>0</v>
      </c>
      <c r="G83" s="238">
        <f t="shared" ref="G83:O83" si="67">SUM(G84:G87)</f>
        <v>0</v>
      </c>
      <c r="H83" s="74">
        <f t="shared" si="67"/>
        <v>0</v>
      </c>
      <c r="I83" s="156">
        <f t="shared" si="67"/>
        <v>0</v>
      </c>
      <c r="J83" s="86">
        <f>SUM(J84:J87)</f>
        <v>0</v>
      </c>
      <c r="K83" s="74">
        <f t="shared" si="67"/>
        <v>0</v>
      </c>
      <c r="L83" s="183">
        <f t="shared" si="67"/>
        <v>0</v>
      </c>
      <c r="M83" s="238">
        <f t="shared" si="67"/>
        <v>0</v>
      </c>
      <c r="N83" s="74">
        <f t="shared" si="67"/>
        <v>0</v>
      </c>
      <c r="O83" s="156">
        <f t="shared" si="67"/>
        <v>0</v>
      </c>
      <c r="P83" s="301"/>
    </row>
    <row r="84" spans="1:16" ht="24" hidden="1" x14ac:dyDescent="0.25">
      <c r="A84" s="27">
        <v>2211</v>
      </c>
      <c r="B84" s="40" t="s">
        <v>82</v>
      </c>
      <c r="C84" s="198">
        <f t="shared" si="23"/>
        <v>0</v>
      </c>
      <c r="D84" s="272">
        <v>0</v>
      </c>
      <c r="E84" s="42"/>
      <c r="F84" s="429">
        <f t="shared" ref="F84:F87" si="68">D84+E84</f>
        <v>0</v>
      </c>
      <c r="G84" s="229"/>
      <c r="H84" s="42"/>
      <c r="I84" s="358">
        <f t="shared" ref="I84:I87" si="69">G84+H84</f>
        <v>0</v>
      </c>
      <c r="J84" s="272">
        <v>0</v>
      </c>
      <c r="K84" s="42"/>
      <c r="L84" s="429">
        <f t="shared" ref="L84:L87" si="70">J84+K84</f>
        <v>0</v>
      </c>
      <c r="M84" s="229"/>
      <c r="N84" s="42"/>
      <c r="O84" s="358">
        <f t="shared" ref="O84:O87" si="71">M84+N84</f>
        <v>0</v>
      </c>
      <c r="P84" s="299"/>
    </row>
    <row r="85" spans="1:16" ht="36" hidden="1" x14ac:dyDescent="0.25">
      <c r="A85" s="30">
        <v>2212</v>
      </c>
      <c r="B85" s="43" t="s">
        <v>83</v>
      </c>
      <c r="C85" s="199">
        <f t="shared" si="23"/>
        <v>0</v>
      </c>
      <c r="D85" s="273">
        <v>0</v>
      </c>
      <c r="E85" s="45"/>
      <c r="F85" s="430">
        <f t="shared" si="68"/>
        <v>0</v>
      </c>
      <c r="G85" s="239"/>
      <c r="H85" s="45"/>
      <c r="I85" s="359">
        <f t="shared" si="69"/>
        <v>0</v>
      </c>
      <c r="J85" s="273">
        <v>0</v>
      </c>
      <c r="K85" s="45"/>
      <c r="L85" s="430">
        <f t="shared" si="70"/>
        <v>0</v>
      </c>
      <c r="M85" s="239"/>
      <c r="N85" s="45"/>
      <c r="O85" s="359">
        <f t="shared" si="71"/>
        <v>0</v>
      </c>
      <c r="P85" s="300"/>
    </row>
    <row r="86" spans="1:16" ht="24" hidden="1" x14ac:dyDescent="0.25">
      <c r="A86" s="30">
        <v>2214</v>
      </c>
      <c r="B86" s="43" t="s">
        <v>84</v>
      </c>
      <c r="C86" s="199">
        <f t="shared" si="23"/>
        <v>0</v>
      </c>
      <c r="D86" s="273">
        <v>0</v>
      </c>
      <c r="E86" s="45"/>
      <c r="F86" s="430">
        <f t="shared" si="68"/>
        <v>0</v>
      </c>
      <c r="G86" s="239"/>
      <c r="H86" s="45"/>
      <c r="I86" s="359">
        <f t="shared" si="69"/>
        <v>0</v>
      </c>
      <c r="J86" s="273">
        <v>0</v>
      </c>
      <c r="K86" s="45"/>
      <c r="L86" s="430">
        <f t="shared" si="70"/>
        <v>0</v>
      </c>
      <c r="M86" s="239"/>
      <c r="N86" s="45"/>
      <c r="O86" s="359">
        <f t="shared" si="71"/>
        <v>0</v>
      </c>
      <c r="P86" s="300"/>
    </row>
    <row r="87" spans="1:16" hidden="1" x14ac:dyDescent="0.25">
      <c r="A87" s="30">
        <v>2219</v>
      </c>
      <c r="B87" s="43" t="s">
        <v>85</v>
      </c>
      <c r="C87" s="199">
        <f t="shared" si="23"/>
        <v>0</v>
      </c>
      <c r="D87" s="273">
        <v>0</v>
      </c>
      <c r="E87" s="45"/>
      <c r="F87" s="430">
        <f t="shared" si="68"/>
        <v>0</v>
      </c>
      <c r="G87" s="239"/>
      <c r="H87" s="45"/>
      <c r="I87" s="359">
        <f t="shared" si="69"/>
        <v>0</v>
      </c>
      <c r="J87" s="273">
        <v>0</v>
      </c>
      <c r="K87" s="45"/>
      <c r="L87" s="430">
        <f t="shared" si="70"/>
        <v>0</v>
      </c>
      <c r="M87" s="239"/>
      <c r="N87" s="45"/>
      <c r="O87" s="359">
        <f t="shared" si="71"/>
        <v>0</v>
      </c>
      <c r="P87" s="300"/>
    </row>
    <row r="88" spans="1:16" hidden="1" x14ac:dyDescent="0.25">
      <c r="A88" s="75">
        <v>2220</v>
      </c>
      <c r="B88" s="43" t="s">
        <v>86</v>
      </c>
      <c r="C88" s="199">
        <f t="shared" si="23"/>
        <v>0</v>
      </c>
      <c r="D88" s="134">
        <f>SUM(D89:D93)</f>
        <v>0</v>
      </c>
      <c r="E88" s="76">
        <f t="shared" ref="E88" si="72">SUM(E89:E93)</f>
        <v>0</v>
      </c>
      <c r="F88" s="95">
        <f>SUM(F89:F93)</f>
        <v>0</v>
      </c>
      <c r="G88" s="240">
        <f t="shared" ref="G88:O88" si="73">SUM(G89:G93)</f>
        <v>0</v>
      </c>
      <c r="H88" s="76">
        <f t="shared" si="73"/>
        <v>0</v>
      </c>
      <c r="I88" s="91">
        <f t="shared" si="73"/>
        <v>0</v>
      </c>
      <c r="J88" s="134">
        <f>SUM(J89:J93)</f>
        <v>0</v>
      </c>
      <c r="K88" s="76">
        <f t="shared" si="73"/>
        <v>0</v>
      </c>
      <c r="L88" s="95">
        <f t="shared" si="73"/>
        <v>0</v>
      </c>
      <c r="M88" s="240">
        <f t="shared" si="73"/>
        <v>0</v>
      </c>
      <c r="N88" s="76">
        <f t="shared" si="73"/>
        <v>0</v>
      </c>
      <c r="O88" s="91">
        <f t="shared" si="73"/>
        <v>0</v>
      </c>
      <c r="P88" s="300"/>
    </row>
    <row r="89" spans="1:16" hidden="1" x14ac:dyDescent="0.25">
      <c r="A89" s="30">
        <v>2221</v>
      </c>
      <c r="B89" s="43" t="s">
        <v>307</v>
      </c>
      <c r="C89" s="199">
        <f t="shared" si="23"/>
        <v>0</v>
      </c>
      <c r="D89" s="273">
        <v>0</v>
      </c>
      <c r="E89" s="45"/>
      <c r="F89" s="430">
        <f t="shared" ref="F89:F93" si="74">D89+E89</f>
        <v>0</v>
      </c>
      <c r="G89" s="239"/>
      <c r="H89" s="45"/>
      <c r="I89" s="359">
        <f t="shared" ref="I89:I93" si="75">G89+H89</f>
        <v>0</v>
      </c>
      <c r="J89" s="273">
        <v>0</v>
      </c>
      <c r="K89" s="45"/>
      <c r="L89" s="430">
        <f t="shared" ref="L89:L93" si="76">J89+K89</f>
        <v>0</v>
      </c>
      <c r="M89" s="239"/>
      <c r="N89" s="45"/>
      <c r="O89" s="359">
        <f t="shared" ref="O89:O93" si="77">M89+N89</f>
        <v>0</v>
      </c>
      <c r="P89" s="300"/>
    </row>
    <row r="90" spans="1:16" hidden="1" x14ac:dyDescent="0.25">
      <c r="A90" s="30">
        <v>2222</v>
      </c>
      <c r="B90" s="43" t="s">
        <v>87</v>
      </c>
      <c r="C90" s="199">
        <f t="shared" si="23"/>
        <v>0</v>
      </c>
      <c r="D90" s="273">
        <v>0</v>
      </c>
      <c r="E90" s="45"/>
      <c r="F90" s="430">
        <f t="shared" si="74"/>
        <v>0</v>
      </c>
      <c r="G90" s="239"/>
      <c r="H90" s="45"/>
      <c r="I90" s="359">
        <f t="shared" si="75"/>
        <v>0</v>
      </c>
      <c r="J90" s="273">
        <v>0</v>
      </c>
      <c r="K90" s="45"/>
      <c r="L90" s="430">
        <f t="shared" si="76"/>
        <v>0</v>
      </c>
      <c r="M90" s="239"/>
      <c r="N90" s="45"/>
      <c r="O90" s="359">
        <f t="shared" si="77"/>
        <v>0</v>
      </c>
      <c r="P90" s="300"/>
    </row>
    <row r="91" spans="1:16" hidden="1" x14ac:dyDescent="0.25">
      <c r="A91" s="30">
        <v>2223</v>
      </c>
      <c r="B91" s="43" t="s">
        <v>88</v>
      </c>
      <c r="C91" s="199">
        <f t="shared" si="23"/>
        <v>0</v>
      </c>
      <c r="D91" s="273">
        <v>0</v>
      </c>
      <c r="E91" s="45"/>
      <c r="F91" s="430">
        <f t="shared" si="74"/>
        <v>0</v>
      </c>
      <c r="G91" s="239"/>
      <c r="H91" s="45"/>
      <c r="I91" s="359">
        <f t="shared" si="75"/>
        <v>0</v>
      </c>
      <c r="J91" s="273">
        <v>0</v>
      </c>
      <c r="K91" s="45"/>
      <c r="L91" s="430">
        <f t="shared" si="76"/>
        <v>0</v>
      </c>
      <c r="M91" s="239"/>
      <c r="N91" s="45"/>
      <c r="O91" s="359">
        <f t="shared" si="77"/>
        <v>0</v>
      </c>
      <c r="P91" s="300"/>
    </row>
    <row r="92" spans="1:16" ht="36" hidden="1" x14ac:dyDescent="0.25">
      <c r="A92" s="30">
        <v>2224</v>
      </c>
      <c r="B92" s="43" t="s">
        <v>89</v>
      </c>
      <c r="C92" s="199">
        <f t="shared" si="23"/>
        <v>0</v>
      </c>
      <c r="D92" s="273">
        <v>0</v>
      </c>
      <c r="E92" s="45"/>
      <c r="F92" s="430">
        <f t="shared" si="74"/>
        <v>0</v>
      </c>
      <c r="G92" s="239"/>
      <c r="H92" s="45"/>
      <c r="I92" s="359">
        <f t="shared" si="75"/>
        <v>0</v>
      </c>
      <c r="J92" s="273">
        <v>0</v>
      </c>
      <c r="K92" s="45"/>
      <c r="L92" s="430">
        <f t="shared" si="76"/>
        <v>0</v>
      </c>
      <c r="M92" s="239"/>
      <c r="N92" s="45"/>
      <c r="O92" s="359">
        <f t="shared" si="77"/>
        <v>0</v>
      </c>
      <c r="P92" s="300"/>
    </row>
    <row r="93" spans="1:16" ht="24" hidden="1" x14ac:dyDescent="0.25">
      <c r="A93" s="30">
        <v>2229</v>
      </c>
      <c r="B93" s="43" t="s">
        <v>90</v>
      </c>
      <c r="C93" s="199">
        <f t="shared" si="23"/>
        <v>0</v>
      </c>
      <c r="D93" s="273">
        <v>0</v>
      </c>
      <c r="E93" s="45"/>
      <c r="F93" s="430">
        <f t="shared" si="74"/>
        <v>0</v>
      </c>
      <c r="G93" s="239"/>
      <c r="H93" s="45"/>
      <c r="I93" s="359">
        <f t="shared" si="75"/>
        <v>0</v>
      </c>
      <c r="J93" s="273">
        <v>0</v>
      </c>
      <c r="K93" s="45"/>
      <c r="L93" s="430">
        <f t="shared" si="76"/>
        <v>0</v>
      </c>
      <c r="M93" s="239"/>
      <c r="N93" s="45"/>
      <c r="O93" s="359">
        <f t="shared" si="77"/>
        <v>0</v>
      </c>
      <c r="P93" s="300"/>
    </row>
    <row r="94" spans="1:16" ht="36" x14ac:dyDescent="0.25">
      <c r="A94" s="75">
        <v>2230</v>
      </c>
      <c r="B94" s="43" t="s">
        <v>91</v>
      </c>
      <c r="C94" s="373">
        <f t="shared" si="23"/>
        <v>5150</v>
      </c>
      <c r="D94" s="240">
        <f>SUM(D95:D101)</f>
        <v>5150</v>
      </c>
      <c r="E94" s="91">
        <f t="shared" ref="E94" si="78">SUM(E95:E101)</f>
        <v>0</v>
      </c>
      <c r="F94" s="373">
        <f>SUM(F95:F101)</f>
        <v>5150</v>
      </c>
      <c r="G94" s="240">
        <f t="shared" ref="G94:N94" si="79">SUM(G95:G101)</f>
        <v>0</v>
      </c>
      <c r="H94" s="91">
        <f t="shared" si="79"/>
        <v>0</v>
      </c>
      <c r="I94" s="373">
        <f t="shared" si="79"/>
        <v>0</v>
      </c>
      <c r="J94" s="240">
        <f>SUM(J95:J101)</f>
        <v>0</v>
      </c>
      <c r="K94" s="76">
        <f t="shared" si="79"/>
        <v>0</v>
      </c>
      <c r="L94" s="95">
        <f t="shared" si="79"/>
        <v>0</v>
      </c>
      <c r="M94" s="240">
        <f t="shared" si="79"/>
        <v>0</v>
      </c>
      <c r="N94" s="76">
        <f t="shared" si="79"/>
        <v>0</v>
      </c>
      <c r="O94" s="95">
        <f>SUM(O95:O101)</f>
        <v>0</v>
      </c>
      <c r="P94" s="394"/>
    </row>
    <row r="95" spans="1:16" ht="24" x14ac:dyDescent="0.25">
      <c r="A95" s="30">
        <v>2231</v>
      </c>
      <c r="B95" s="43" t="s">
        <v>92</v>
      </c>
      <c r="C95" s="373">
        <f t="shared" si="23"/>
        <v>5150</v>
      </c>
      <c r="D95" s="239">
        <v>5150</v>
      </c>
      <c r="E95" s="359"/>
      <c r="F95" s="300">
        <f t="shared" ref="F95:F101" si="80">D95+E95</f>
        <v>5150</v>
      </c>
      <c r="G95" s="239"/>
      <c r="H95" s="359"/>
      <c r="I95" s="300">
        <f t="shared" ref="I95:I101" si="81">G95+H95</f>
        <v>0</v>
      </c>
      <c r="J95" s="239">
        <v>0</v>
      </c>
      <c r="K95" s="45"/>
      <c r="L95" s="430">
        <f t="shared" ref="L95:L101" si="82">J95+K95</f>
        <v>0</v>
      </c>
      <c r="M95" s="239"/>
      <c r="N95" s="45"/>
      <c r="O95" s="430">
        <f t="shared" ref="O95:O101" si="83">M95+N95</f>
        <v>0</v>
      </c>
      <c r="P95" s="394"/>
    </row>
    <row r="96" spans="1:16" ht="24" hidden="1" x14ac:dyDescent="0.25">
      <c r="A96" s="30">
        <v>2232</v>
      </c>
      <c r="B96" s="43" t="s">
        <v>93</v>
      </c>
      <c r="C96" s="199">
        <f t="shared" si="23"/>
        <v>0</v>
      </c>
      <c r="D96" s="273">
        <v>0</v>
      </c>
      <c r="E96" s="45"/>
      <c r="F96" s="430">
        <f t="shared" si="80"/>
        <v>0</v>
      </c>
      <c r="G96" s="239"/>
      <c r="H96" s="45"/>
      <c r="I96" s="359">
        <f t="shared" si="81"/>
        <v>0</v>
      </c>
      <c r="J96" s="273">
        <v>0</v>
      </c>
      <c r="K96" s="45"/>
      <c r="L96" s="430">
        <f t="shared" si="82"/>
        <v>0</v>
      </c>
      <c r="M96" s="239"/>
      <c r="N96" s="45"/>
      <c r="O96" s="359">
        <f t="shared" si="83"/>
        <v>0</v>
      </c>
      <c r="P96" s="300"/>
    </row>
    <row r="97" spans="1:16" hidden="1" x14ac:dyDescent="0.25">
      <c r="A97" s="27">
        <v>2233</v>
      </c>
      <c r="B97" s="40" t="s">
        <v>94</v>
      </c>
      <c r="C97" s="198">
        <f t="shared" si="23"/>
        <v>0</v>
      </c>
      <c r="D97" s="272">
        <v>0</v>
      </c>
      <c r="E97" s="42"/>
      <c r="F97" s="429">
        <f t="shared" si="80"/>
        <v>0</v>
      </c>
      <c r="G97" s="229"/>
      <c r="H97" s="42"/>
      <c r="I97" s="358">
        <f t="shared" si="81"/>
        <v>0</v>
      </c>
      <c r="J97" s="272">
        <v>0</v>
      </c>
      <c r="K97" s="42"/>
      <c r="L97" s="429">
        <f t="shared" si="82"/>
        <v>0</v>
      </c>
      <c r="M97" s="229"/>
      <c r="N97" s="42"/>
      <c r="O97" s="358">
        <f t="shared" si="83"/>
        <v>0</v>
      </c>
      <c r="P97" s="299"/>
    </row>
    <row r="98" spans="1:16" ht="24" hidden="1" x14ac:dyDescent="0.25">
      <c r="A98" s="30">
        <v>2234</v>
      </c>
      <c r="B98" s="43" t="s">
        <v>95</v>
      </c>
      <c r="C98" s="199">
        <f t="shared" si="23"/>
        <v>0</v>
      </c>
      <c r="D98" s="273">
        <v>0</v>
      </c>
      <c r="E98" s="45"/>
      <c r="F98" s="430">
        <f t="shared" si="80"/>
        <v>0</v>
      </c>
      <c r="G98" s="239"/>
      <c r="H98" s="45"/>
      <c r="I98" s="359">
        <f t="shared" si="81"/>
        <v>0</v>
      </c>
      <c r="J98" s="273">
        <v>0</v>
      </c>
      <c r="K98" s="45"/>
      <c r="L98" s="430">
        <f t="shared" si="82"/>
        <v>0</v>
      </c>
      <c r="M98" s="239"/>
      <c r="N98" s="45"/>
      <c r="O98" s="359">
        <f t="shared" si="83"/>
        <v>0</v>
      </c>
      <c r="P98" s="300"/>
    </row>
    <row r="99" spans="1:16" ht="24" hidden="1" x14ac:dyDescent="0.25">
      <c r="A99" s="30">
        <v>2235</v>
      </c>
      <c r="B99" s="43" t="s">
        <v>96</v>
      </c>
      <c r="C99" s="199">
        <f t="shared" si="23"/>
        <v>0</v>
      </c>
      <c r="D99" s="273">
        <v>0</v>
      </c>
      <c r="E99" s="45"/>
      <c r="F99" s="430">
        <f t="shared" si="80"/>
        <v>0</v>
      </c>
      <c r="G99" s="239"/>
      <c r="H99" s="45"/>
      <c r="I99" s="359">
        <f t="shared" si="81"/>
        <v>0</v>
      </c>
      <c r="J99" s="273">
        <v>0</v>
      </c>
      <c r="K99" s="45"/>
      <c r="L99" s="430">
        <f t="shared" si="82"/>
        <v>0</v>
      </c>
      <c r="M99" s="239"/>
      <c r="N99" s="45"/>
      <c r="O99" s="359">
        <f t="shared" si="83"/>
        <v>0</v>
      </c>
      <c r="P99" s="300"/>
    </row>
    <row r="100" spans="1:16" hidden="1" x14ac:dyDescent="0.25">
      <c r="A100" s="30">
        <v>2236</v>
      </c>
      <c r="B100" s="43" t="s">
        <v>97</v>
      </c>
      <c r="C100" s="199">
        <f t="shared" si="23"/>
        <v>0</v>
      </c>
      <c r="D100" s="273">
        <v>0</v>
      </c>
      <c r="E100" s="45"/>
      <c r="F100" s="430">
        <f t="shared" si="80"/>
        <v>0</v>
      </c>
      <c r="G100" s="239"/>
      <c r="H100" s="45"/>
      <c r="I100" s="359">
        <f t="shared" si="81"/>
        <v>0</v>
      </c>
      <c r="J100" s="273">
        <v>0</v>
      </c>
      <c r="K100" s="45"/>
      <c r="L100" s="430">
        <f t="shared" si="82"/>
        <v>0</v>
      </c>
      <c r="M100" s="239"/>
      <c r="N100" s="45"/>
      <c r="O100" s="359">
        <f t="shared" si="83"/>
        <v>0</v>
      </c>
      <c r="P100" s="300"/>
    </row>
    <row r="101" spans="1:16" hidden="1" x14ac:dyDescent="0.25">
      <c r="A101" s="30">
        <v>2239</v>
      </c>
      <c r="B101" s="43" t="s">
        <v>98</v>
      </c>
      <c r="C101" s="199">
        <f t="shared" si="23"/>
        <v>0</v>
      </c>
      <c r="D101" s="273">
        <v>0</v>
      </c>
      <c r="E101" s="45"/>
      <c r="F101" s="430">
        <f t="shared" si="80"/>
        <v>0</v>
      </c>
      <c r="G101" s="239"/>
      <c r="H101" s="45"/>
      <c r="I101" s="359">
        <f t="shared" si="81"/>
        <v>0</v>
      </c>
      <c r="J101" s="273">
        <v>0</v>
      </c>
      <c r="K101" s="45"/>
      <c r="L101" s="430">
        <f t="shared" si="82"/>
        <v>0</v>
      </c>
      <c r="M101" s="239"/>
      <c r="N101" s="45"/>
      <c r="O101" s="359">
        <f t="shared" si="83"/>
        <v>0</v>
      </c>
      <c r="P101" s="300"/>
    </row>
    <row r="102" spans="1:16" ht="24" hidden="1" x14ac:dyDescent="0.25">
      <c r="A102" s="75">
        <v>2240</v>
      </c>
      <c r="B102" s="43" t="s">
        <v>99</v>
      </c>
      <c r="C102" s="199">
        <f t="shared" si="23"/>
        <v>0</v>
      </c>
      <c r="D102" s="134">
        <f>SUM(D103:D110)</f>
        <v>0</v>
      </c>
      <c r="E102" s="76">
        <f t="shared" ref="E102" si="84">SUM(E103:E110)</f>
        <v>0</v>
      </c>
      <c r="F102" s="95">
        <f>SUM(F103:F110)</f>
        <v>0</v>
      </c>
      <c r="G102" s="240">
        <f t="shared" ref="G102:N102" si="85">SUM(G103:G110)</f>
        <v>0</v>
      </c>
      <c r="H102" s="76">
        <f t="shared" si="85"/>
        <v>0</v>
      </c>
      <c r="I102" s="91">
        <f t="shared" si="85"/>
        <v>0</v>
      </c>
      <c r="J102" s="134">
        <f>SUM(J103:J110)</f>
        <v>0</v>
      </c>
      <c r="K102" s="76">
        <f t="shared" si="85"/>
        <v>0</v>
      </c>
      <c r="L102" s="95">
        <f t="shared" si="85"/>
        <v>0</v>
      </c>
      <c r="M102" s="240">
        <f t="shared" si="85"/>
        <v>0</v>
      </c>
      <c r="N102" s="76">
        <f t="shared" si="85"/>
        <v>0</v>
      </c>
      <c r="O102" s="91">
        <f>SUM(O103:O110)</f>
        <v>0</v>
      </c>
      <c r="P102" s="300"/>
    </row>
    <row r="103" spans="1:16" hidden="1" x14ac:dyDescent="0.25">
      <c r="A103" s="30">
        <v>2241</v>
      </c>
      <c r="B103" s="43" t="s">
        <v>100</v>
      </c>
      <c r="C103" s="199">
        <f t="shared" si="23"/>
        <v>0</v>
      </c>
      <c r="D103" s="273">
        <v>0</v>
      </c>
      <c r="E103" s="45"/>
      <c r="F103" s="430">
        <f t="shared" ref="F103:F110" si="86">D103+E103</f>
        <v>0</v>
      </c>
      <c r="G103" s="239"/>
      <c r="H103" s="45"/>
      <c r="I103" s="359">
        <f t="shared" ref="I103:I110" si="87">G103+H103</f>
        <v>0</v>
      </c>
      <c r="J103" s="273">
        <v>0</v>
      </c>
      <c r="K103" s="45"/>
      <c r="L103" s="430">
        <f t="shared" ref="L103:L110" si="88">J103+K103</f>
        <v>0</v>
      </c>
      <c r="M103" s="239"/>
      <c r="N103" s="45"/>
      <c r="O103" s="359">
        <f t="shared" ref="O103:O110" si="89">M103+N103</f>
        <v>0</v>
      </c>
      <c r="P103" s="300"/>
    </row>
    <row r="104" spans="1:16" hidden="1" x14ac:dyDescent="0.25">
      <c r="A104" s="30">
        <v>2242</v>
      </c>
      <c r="B104" s="43" t="s">
        <v>101</v>
      </c>
      <c r="C104" s="199">
        <f t="shared" si="23"/>
        <v>0</v>
      </c>
      <c r="D104" s="273">
        <v>0</v>
      </c>
      <c r="E104" s="45"/>
      <c r="F104" s="430">
        <f t="shared" si="86"/>
        <v>0</v>
      </c>
      <c r="G104" s="239"/>
      <c r="H104" s="45"/>
      <c r="I104" s="359">
        <f t="shared" si="87"/>
        <v>0</v>
      </c>
      <c r="J104" s="273">
        <v>0</v>
      </c>
      <c r="K104" s="45"/>
      <c r="L104" s="430">
        <f t="shared" si="88"/>
        <v>0</v>
      </c>
      <c r="M104" s="239"/>
      <c r="N104" s="45"/>
      <c r="O104" s="359">
        <f t="shared" si="89"/>
        <v>0</v>
      </c>
      <c r="P104" s="300"/>
    </row>
    <row r="105" spans="1:16" ht="24" hidden="1" x14ac:dyDescent="0.25">
      <c r="A105" s="30">
        <v>2243</v>
      </c>
      <c r="B105" s="43" t="s">
        <v>102</v>
      </c>
      <c r="C105" s="199">
        <f t="shared" si="23"/>
        <v>0</v>
      </c>
      <c r="D105" s="273">
        <v>0</v>
      </c>
      <c r="E105" s="45"/>
      <c r="F105" s="430">
        <f t="shared" si="86"/>
        <v>0</v>
      </c>
      <c r="G105" s="239"/>
      <c r="H105" s="45"/>
      <c r="I105" s="359">
        <f t="shared" si="87"/>
        <v>0</v>
      </c>
      <c r="J105" s="273">
        <v>0</v>
      </c>
      <c r="K105" s="45"/>
      <c r="L105" s="430">
        <f t="shared" si="88"/>
        <v>0</v>
      </c>
      <c r="M105" s="239"/>
      <c r="N105" s="45"/>
      <c r="O105" s="359">
        <f t="shared" si="89"/>
        <v>0</v>
      </c>
      <c r="P105" s="300"/>
    </row>
    <row r="106" spans="1:16" hidden="1" x14ac:dyDescent="0.25">
      <c r="A106" s="30">
        <v>2244</v>
      </c>
      <c r="B106" s="43" t="s">
        <v>103</v>
      </c>
      <c r="C106" s="199">
        <f t="shared" si="23"/>
        <v>0</v>
      </c>
      <c r="D106" s="273">
        <v>0</v>
      </c>
      <c r="E106" s="45"/>
      <c r="F106" s="430">
        <f t="shared" si="86"/>
        <v>0</v>
      </c>
      <c r="G106" s="239"/>
      <c r="H106" s="45"/>
      <c r="I106" s="359">
        <f t="shared" si="87"/>
        <v>0</v>
      </c>
      <c r="J106" s="273">
        <v>0</v>
      </c>
      <c r="K106" s="45"/>
      <c r="L106" s="430">
        <f t="shared" si="88"/>
        <v>0</v>
      </c>
      <c r="M106" s="239"/>
      <c r="N106" s="45"/>
      <c r="O106" s="359">
        <f t="shared" si="89"/>
        <v>0</v>
      </c>
      <c r="P106" s="300"/>
    </row>
    <row r="107" spans="1:16" hidden="1" x14ac:dyDescent="0.25">
      <c r="A107" s="30">
        <v>2246</v>
      </c>
      <c r="B107" s="43" t="s">
        <v>104</v>
      </c>
      <c r="C107" s="199">
        <f t="shared" si="23"/>
        <v>0</v>
      </c>
      <c r="D107" s="273">
        <v>0</v>
      </c>
      <c r="E107" s="45"/>
      <c r="F107" s="430">
        <f t="shared" si="86"/>
        <v>0</v>
      </c>
      <c r="G107" s="239"/>
      <c r="H107" s="45"/>
      <c r="I107" s="359">
        <f t="shared" si="87"/>
        <v>0</v>
      </c>
      <c r="J107" s="273">
        <v>0</v>
      </c>
      <c r="K107" s="45"/>
      <c r="L107" s="430">
        <f t="shared" si="88"/>
        <v>0</v>
      </c>
      <c r="M107" s="239"/>
      <c r="N107" s="45"/>
      <c r="O107" s="359">
        <f t="shared" si="89"/>
        <v>0</v>
      </c>
      <c r="P107" s="300"/>
    </row>
    <row r="108" spans="1:16" hidden="1" x14ac:dyDescent="0.25">
      <c r="A108" s="30">
        <v>2247</v>
      </c>
      <c r="B108" s="43" t="s">
        <v>105</v>
      </c>
      <c r="C108" s="199">
        <f t="shared" si="23"/>
        <v>0</v>
      </c>
      <c r="D108" s="273">
        <v>0</v>
      </c>
      <c r="E108" s="45"/>
      <c r="F108" s="430">
        <f t="shared" si="86"/>
        <v>0</v>
      </c>
      <c r="G108" s="239"/>
      <c r="H108" s="45"/>
      <c r="I108" s="359">
        <f t="shared" si="87"/>
        <v>0</v>
      </c>
      <c r="J108" s="273">
        <v>0</v>
      </c>
      <c r="K108" s="45"/>
      <c r="L108" s="430">
        <f t="shared" si="88"/>
        <v>0</v>
      </c>
      <c r="M108" s="239"/>
      <c r="N108" s="45"/>
      <c r="O108" s="359">
        <f t="shared" si="89"/>
        <v>0</v>
      </c>
      <c r="P108" s="300"/>
    </row>
    <row r="109" spans="1:16" ht="24" hidden="1" x14ac:dyDescent="0.25">
      <c r="A109" s="30">
        <v>2248</v>
      </c>
      <c r="B109" s="43" t="s">
        <v>106</v>
      </c>
      <c r="C109" s="199">
        <f t="shared" si="23"/>
        <v>0</v>
      </c>
      <c r="D109" s="273">
        <v>0</v>
      </c>
      <c r="E109" s="45"/>
      <c r="F109" s="430">
        <f t="shared" si="86"/>
        <v>0</v>
      </c>
      <c r="G109" s="239"/>
      <c r="H109" s="45"/>
      <c r="I109" s="359">
        <f t="shared" si="87"/>
        <v>0</v>
      </c>
      <c r="J109" s="273">
        <v>0</v>
      </c>
      <c r="K109" s="45"/>
      <c r="L109" s="430">
        <f t="shared" si="88"/>
        <v>0</v>
      </c>
      <c r="M109" s="239"/>
      <c r="N109" s="45"/>
      <c r="O109" s="359">
        <f t="shared" si="89"/>
        <v>0</v>
      </c>
      <c r="P109" s="300"/>
    </row>
    <row r="110" spans="1:16" ht="24" hidden="1" x14ac:dyDescent="0.25">
      <c r="A110" s="30">
        <v>2249</v>
      </c>
      <c r="B110" s="43" t="s">
        <v>107</v>
      </c>
      <c r="C110" s="199">
        <f t="shared" si="23"/>
        <v>0</v>
      </c>
      <c r="D110" s="273">
        <v>0</v>
      </c>
      <c r="E110" s="45"/>
      <c r="F110" s="430">
        <f t="shared" si="86"/>
        <v>0</v>
      </c>
      <c r="G110" s="239"/>
      <c r="H110" s="45"/>
      <c r="I110" s="359">
        <f t="shared" si="87"/>
        <v>0</v>
      </c>
      <c r="J110" s="273">
        <v>0</v>
      </c>
      <c r="K110" s="45"/>
      <c r="L110" s="430">
        <f t="shared" si="88"/>
        <v>0</v>
      </c>
      <c r="M110" s="239"/>
      <c r="N110" s="45"/>
      <c r="O110" s="359">
        <f t="shared" si="89"/>
        <v>0</v>
      </c>
      <c r="P110" s="300"/>
    </row>
    <row r="111" spans="1:16" hidden="1" x14ac:dyDescent="0.25">
      <c r="A111" s="75">
        <v>2250</v>
      </c>
      <c r="B111" s="43" t="s">
        <v>108</v>
      </c>
      <c r="C111" s="199">
        <f t="shared" si="23"/>
        <v>0</v>
      </c>
      <c r="D111" s="134">
        <f>SUM(D112:D114)</f>
        <v>0</v>
      </c>
      <c r="E111" s="76">
        <f t="shared" ref="E111" si="90">SUM(E112:E114)</f>
        <v>0</v>
      </c>
      <c r="F111" s="95">
        <f>SUM(F112:F114)</f>
        <v>0</v>
      </c>
      <c r="G111" s="240">
        <f t="shared" ref="G111:N111" si="91">SUM(G112:G114)</f>
        <v>0</v>
      </c>
      <c r="H111" s="76">
        <f t="shared" si="91"/>
        <v>0</v>
      </c>
      <c r="I111" s="91">
        <f t="shared" si="91"/>
        <v>0</v>
      </c>
      <c r="J111" s="134">
        <f>SUM(J112:J114)</f>
        <v>0</v>
      </c>
      <c r="K111" s="76">
        <f t="shared" si="91"/>
        <v>0</v>
      </c>
      <c r="L111" s="95">
        <f t="shared" si="91"/>
        <v>0</v>
      </c>
      <c r="M111" s="240">
        <f t="shared" si="91"/>
        <v>0</v>
      </c>
      <c r="N111" s="76">
        <f t="shared" si="91"/>
        <v>0</v>
      </c>
      <c r="O111" s="91">
        <f>SUM(O112:O114)</f>
        <v>0</v>
      </c>
      <c r="P111" s="300"/>
    </row>
    <row r="112" spans="1:16" hidden="1" x14ac:dyDescent="0.25">
      <c r="A112" s="30">
        <v>2251</v>
      </c>
      <c r="B112" s="43" t="s">
        <v>109</v>
      </c>
      <c r="C112" s="199">
        <f t="shared" si="23"/>
        <v>0</v>
      </c>
      <c r="D112" s="273">
        <v>0</v>
      </c>
      <c r="E112" s="45"/>
      <c r="F112" s="430">
        <f t="shared" ref="F112:F114" si="92">D112+E112</f>
        <v>0</v>
      </c>
      <c r="G112" s="239"/>
      <c r="H112" s="45"/>
      <c r="I112" s="359">
        <f t="shared" ref="I112:I114" si="93">G112+H112</f>
        <v>0</v>
      </c>
      <c r="J112" s="273">
        <v>0</v>
      </c>
      <c r="K112" s="45"/>
      <c r="L112" s="430">
        <f t="shared" ref="L112:L114" si="94">J112+K112</f>
        <v>0</v>
      </c>
      <c r="M112" s="239"/>
      <c r="N112" s="45"/>
      <c r="O112" s="359">
        <f t="shared" ref="O112:O114" si="95">M112+N112</f>
        <v>0</v>
      </c>
      <c r="P112" s="300"/>
    </row>
    <row r="113" spans="1:16" hidden="1" x14ac:dyDescent="0.25">
      <c r="A113" s="30">
        <v>2252</v>
      </c>
      <c r="B113" s="43" t="s">
        <v>110</v>
      </c>
      <c r="C113" s="199">
        <f t="shared" ref="C113:C176" si="96">SUM(F113,I113,L113,O113)</f>
        <v>0</v>
      </c>
      <c r="D113" s="273">
        <v>0</v>
      </c>
      <c r="E113" s="45"/>
      <c r="F113" s="430">
        <f t="shared" si="92"/>
        <v>0</v>
      </c>
      <c r="G113" s="239"/>
      <c r="H113" s="45"/>
      <c r="I113" s="359">
        <f t="shared" si="93"/>
        <v>0</v>
      </c>
      <c r="J113" s="273">
        <v>0</v>
      </c>
      <c r="K113" s="45"/>
      <c r="L113" s="430">
        <f t="shared" si="94"/>
        <v>0</v>
      </c>
      <c r="M113" s="239"/>
      <c r="N113" s="45"/>
      <c r="O113" s="359">
        <f t="shared" si="95"/>
        <v>0</v>
      </c>
      <c r="P113" s="300"/>
    </row>
    <row r="114" spans="1:16" hidden="1" x14ac:dyDescent="0.25">
      <c r="A114" s="30">
        <v>2259</v>
      </c>
      <c r="B114" s="43" t="s">
        <v>111</v>
      </c>
      <c r="C114" s="199">
        <f t="shared" si="96"/>
        <v>0</v>
      </c>
      <c r="D114" s="273">
        <v>0</v>
      </c>
      <c r="E114" s="45"/>
      <c r="F114" s="430">
        <f t="shared" si="92"/>
        <v>0</v>
      </c>
      <c r="G114" s="239"/>
      <c r="H114" s="45"/>
      <c r="I114" s="359">
        <f t="shared" si="93"/>
        <v>0</v>
      </c>
      <c r="J114" s="273">
        <v>0</v>
      </c>
      <c r="K114" s="45"/>
      <c r="L114" s="430">
        <f t="shared" si="94"/>
        <v>0</v>
      </c>
      <c r="M114" s="239"/>
      <c r="N114" s="45"/>
      <c r="O114" s="359">
        <f t="shared" si="95"/>
        <v>0</v>
      </c>
      <c r="P114" s="300"/>
    </row>
    <row r="115" spans="1:16" x14ac:dyDescent="0.25">
      <c r="A115" s="75">
        <v>2260</v>
      </c>
      <c r="B115" s="43" t="s">
        <v>112</v>
      </c>
      <c r="C115" s="373">
        <f t="shared" si="96"/>
        <v>3350</v>
      </c>
      <c r="D115" s="240">
        <f>SUM(D116:D120)</f>
        <v>3350</v>
      </c>
      <c r="E115" s="91">
        <f t="shared" ref="E115" si="97">SUM(E116:E120)</f>
        <v>0</v>
      </c>
      <c r="F115" s="373">
        <f>SUM(F116:F120)</f>
        <v>3350</v>
      </c>
      <c r="G115" s="240">
        <f t="shared" ref="G115:N115" si="98">SUM(G116:G120)</f>
        <v>0</v>
      </c>
      <c r="H115" s="91">
        <f t="shared" si="98"/>
        <v>0</v>
      </c>
      <c r="I115" s="373">
        <f t="shared" si="98"/>
        <v>0</v>
      </c>
      <c r="J115" s="240">
        <f>SUM(J116:J120)</f>
        <v>0</v>
      </c>
      <c r="K115" s="76">
        <f t="shared" si="98"/>
        <v>0</v>
      </c>
      <c r="L115" s="95">
        <f t="shared" si="98"/>
        <v>0</v>
      </c>
      <c r="M115" s="240">
        <f t="shared" si="98"/>
        <v>0</v>
      </c>
      <c r="N115" s="76">
        <f t="shared" si="98"/>
        <v>0</v>
      </c>
      <c r="O115" s="95">
        <f>SUM(O116:O120)</f>
        <v>0</v>
      </c>
      <c r="P115" s="394"/>
    </row>
    <row r="116" spans="1:16" x14ac:dyDescent="0.25">
      <c r="A116" s="30">
        <v>2261</v>
      </c>
      <c r="B116" s="43" t="s">
        <v>113</v>
      </c>
      <c r="C116" s="373">
        <f t="shared" si="96"/>
        <v>1300</v>
      </c>
      <c r="D116" s="239">
        <v>1300</v>
      </c>
      <c r="E116" s="359"/>
      <c r="F116" s="300">
        <f t="shared" ref="F116:F120" si="99">D116+E116</f>
        <v>1300</v>
      </c>
      <c r="G116" s="239"/>
      <c r="H116" s="359"/>
      <c r="I116" s="300">
        <f t="shared" ref="I116:I120" si="100">G116+H116</f>
        <v>0</v>
      </c>
      <c r="J116" s="239">
        <v>0</v>
      </c>
      <c r="K116" s="45"/>
      <c r="L116" s="430">
        <f t="shared" ref="L116:L120" si="101">J116+K116</f>
        <v>0</v>
      </c>
      <c r="M116" s="239"/>
      <c r="N116" s="45"/>
      <c r="O116" s="430">
        <f t="shared" ref="O116:O120" si="102">M116+N116</f>
        <v>0</v>
      </c>
      <c r="P116" s="394"/>
    </row>
    <row r="117" spans="1:16" hidden="1" x14ac:dyDescent="0.25">
      <c r="A117" s="30">
        <v>2262</v>
      </c>
      <c r="B117" s="43" t="s">
        <v>114</v>
      </c>
      <c r="C117" s="199">
        <f t="shared" si="96"/>
        <v>0</v>
      </c>
      <c r="D117" s="273">
        <v>0</v>
      </c>
      <c r="E117" s="45"/>
      <c r="F117" s="430">
        <f t="shared" si="99"/>
        <v>0</v>
      </c>
      <c r="G117" s="239"/>
      <c r="H117" s="45"/>
      <c r="I117" s="359">
        <f t="shared" si="100"/>
        <v>0</v>
      </c>
      <c r="J117" s="273">
        <v>0</v>
      </c>
      <c r="K117" s="45"/>
      <c r="L117" s="430">
        <f t="shared" si="101"/>
        <v>0</v>
      </c>
      <c r="M117" s="239"/>
      <c r="N117" s="45"/>
      <c r="O117" s="359">
        <f t="shared" si="102"/>
        <v>0</v>
      </c>
      <c r="P117" s="300"/>
    </row>
    <row r="118" spans="1:16" hidden="1" x14ac:dyDescent="0.25">
      <c r="A118" s="30">
        <v>2263</v>
      </c>
      <c r="B118" s="43" t="s">
        <v>115</v>
      </c>
      <c r="C118" s="199">
        <f t="shared" si="96"/>
        <v>0</v>
      </c>
      <c r="D118" s="273">
        <v>0</v>
      </c>
      <c r="E118" s="45"/>
      <c r="F118" s="430">
        <f t="shared" si="99"/>
        <v>0</v>
      </c>
      <c r="G118" s="239"/>
      <c r="H118" s="45"/>
      <c r="I118" s="359">
        <f t="shared" si="100"/>
        <v>0</v>
      </c>
      <c r="J118" s="273">
        <v>0</v>
      </c>
      <c r="K118" s="45"/>
      <c r="L118" s="430">
        <f t="shared" si="101"/>
        <v>0</v>
      </c>
      <c r="M118" s="239"/>
      <c r="N118" s="45"/>
      <c r="O118" s="359">
        <f t="shared" si="102"/>
        <v>0</v>
      </c>
      <c r="P118" s="300"/>
    </row>
    <row r="119" spans="1:16" x14ac:dyDescent="0.25">
      <c r="A119" s="30">
        <v>2264</v>
      </c>
      <c r="B119" s="43" t="s">
        <v>116</v>
      </c>
      <c r="C119" s="373">
        <f t="shared" si="96"/>
        <v>2050</v>
      </c>
      <c r="D119" s="239">
        <v>2050</v>
      </c>
      <c r="E119" s="359"/>
      <c r="F119" s="300">
        <f t="shared" si="99"/>
        <v>2050</v>
      </c>
      <c r="G119" s="239"/>
      <c r="H119" s="359"/>
      <c r="I119" s="300">
        <f t="shared" si="100"/>
        <v>0</v>
      </c>
      <c r="J119" s="239">
        <v>0</v>
      </c>
      <c r="K119" s="45"/>
      <c r="L119" s="430">
        <f t="shared" si="101"/>
        <v>0</v>
      </c>
      <c r="M119" s="239"/>
      <c r="N119" s="45"/>
      <c r="O119" s="430">
        <f t="shared" si="102"/>
        <v>0</v>
      </c>
      <c r="P119" s="394"/>
    </row>
    <row r="120" spans="1:16" hidden="1" x14ac:dyDescent="0.25">
      <c r="A120" s="30">
        <v>2269</v>
      </c>
      <c r="B120" s="43" t="s">
        <v>117</v>
      </c>
      <c r="C120" s="199">
        <f t="shared" si="96"/>
        <v>0</v>
      </c>
      <c r="D120" s="273">
        <v>0</v>
      </c>
      <c r="E120" s="45"/>
      <c r="F120" s="430">
        <f t="shared" si="99"/>
        <v>0</v>
      </c>
      <c r="G120" s="239"/>
      <c r="H120" s="45"/>
      <c r="I120" s="359">
        <f t="shared" si="100"/>
        <v>0</v>
      </c>
      <c r="J120" s="273">
        <v>0</v>
      </c>
      <c r="K120" s="45"/>
      <c r="L120" s="430">
        <f t="shared" si="101"/>
        <v>0</v>
      </c>
      <c r="M120" s="239"/>
      <c r="N120" s="45"/>
      <c r="O120" s="359">
        <f t="shared" si="102"/>
        <v>0</v>
      </c>
      <c r="P120" s="300"/>
    </row>
    <row r="121" spans="1:16" x14ac:dyDescent="0.25">
      <c r="A121" s="75">
        <v>2270</v>
      </c>
      <c r="B121" s="43" t="s">
        <v>118</v>
      </c>
      <c r="C121" s="373">
        <f t="shared" si="96"/>
        <v>568740</v>
      </c>
      <c r="D121" s="240">
        <f>SUM(D122:D126)</f>
        <v>589405</v>
      </c>
      <c r="E121" s="91">
        <f t="shared" ref="E121" si="103">SUM(E122:E126)</f>
        <v>-20665</v>
      </c>
      <c r="F121" s="373">
        <f>SUM(F122:F126)</f>
        <v>568740</v>
      </c>
      <c r="G121" s="240">
        <f t="shared" ref="G121:N121" si="104">SUM(G122:G126)</f>
        <v>0</v>
      </c>
      <c r="H121" s="91">
        <f t="shared" si="104"/>
        <v>0</v>
      </c>
      <c r="I121" s="373">
        <f t="shared" si="104"/>
        <v>0</v>
      </c>
      <c r="J121" s="240">
        <f>SUM(J122:J126)</f>
        <v>0</v>
      </c>
      <c r="K121" s="76">
        <f t="shared" si="104"/>
        <v>0</v>
      </c>
      <c r="L121" s="95">
        <f t="shared" si="104"/>
        <v>0</v>
      </c>
      <c r="M121" s="240">
        <f t="shared" si="104"/>
        <v>0</v>
      </c>
      <c r="N121" s="76">
        <f t="shared" si="104"/>
        <v>0</v>
      </c>
      <c r="O121" s="95">
        <f>SUM(O122:O126)</f>
        <v>0</v>
      </c>
      <c r="P121" s="394"/>
    </row>
    <row r="122" spans="1:16" hidden="1" x14ac:dyDescent="0.25">
      <c r="A122" s="30">
        <v>2272</v>
      </c>
      <c r="B122" s="94" t="s">
        <v>119</v>
      </c>
      <c r="C122" s="199">
        <f t="shared" si="96"/>
        <v>0</v>
      </c>
      <c r="D122" s="273">
        <v>0</v>
      </c>
      <c r="E122" s="45"/>
      <c r="F122" s="430">
        <f t="shared" ref="F122:F126" si="105">D122+E122</f>
        <v>0</v>
      </c>
      <c r="G122" s="239"/>
      <c r="H122" s="45"/>
      <c r="I122" s="359">
        <f t="shared" ref="I122:I126" si="106">G122+H122</f>
        <v>0</v>
      </c>
      <c r="J122" s="273">
        <v>0</v>
      </c>
      <c r="K122" s="45"/>
      <c r="L122" s="430">
        <f t="shared" ref="L122:L126" si="107">J122+K122</f>
        <v>0</v>
      </c>
      <c r="M122" s="239"/>
      <c r="N122" s="45"/>
      <c r="O122" s="359">
        <f t="shared" ref="O122:O126" si="108">M122+N122</f>
        <v>0</v>
      </c>
      <c r="P122" s="300"/>
    </row>
    <row r="123" spans="1:16" ht="24" hidden="1" x14ac:dyDescent="0.25">
      <c r="A123" s="30">
        <v>2274</v>
      </c>
      <c r="B123" s="123" t="s">
        <v>308</v>
      </c>
      <c r="C123" s="199">
        <f t="shared" si="96"/>
        <v>0</v>
      </c>
      <c r="D123" s="273">
        <v>0</v>
      </c>
      <c r="E123" s="45"/>
      <c r="F123" s="430">
        <f t="shared" si="105"/>
        <v>0</v>
      </c>
      <c r="G123" s="239"/>
      <c r="H123" s="45"/>
      <c r="I123" s="359">
        <f t="shared" si="106"/>
        <v>0</v>
      </c>
      <c r="J123" s="273">
        <v>0</v>
      </c>
      <c r="K123" s="45"/>
      <c r="L123" s="430">
        <f t="shared" si="107"/>
        <v>0</v>
      </c>
      <c r="M123" s="239"/>
      <c r="N123" s="45"/>
      <c r="O123" s="359">
        <f t="shared" si="108"/>
        <v>0</v>
      </c>
      <c r="P123" s="300"/>
    </row>
    <row r="124" spans="1:16" hidden="1" x14ac:dyDescent="0.25">
      <c r="A124" s="30">
        <v>2275</v>
      </c>
      <c r="B124" s="43" t="s">
        <v>120</v>
      </c>
      <c r="C124" s="199">
        <f t="shared" si="96"/>
        <v>0</v>
      </c>
      <c r="D124" s="273">
        <v>0</v>
      </c>
      <c r="E124" s="45"/>
      <c r="F124" s="430">
        <f t="shared" si="105"/>
        <v>0</v>
      </c>
      <c r="G124" s="239"/>
      <c r="H124" s="45"/>
      <c r="I124" s="359">
        <f t="shared" si="106"/>
        <v>0</v>
      </c>
      <c r="J124" s="273">
        <v>0</v>
      </c>
      <c r="K124" s="45"/>
      <c r="L124" s="430">
        <f t="shared" si="107"/>
        <v>0</v>
      </c>
      <c r="M124" s="239"/>
      <c r="N124" s="45"/>
      <c r="O124" s="359">
        <f t="shared" si="108"/>
        <v>0</v>
      </c>
      <c r="P124" s="300"/>
    </row>
    <row r="125" spans="1:16" ht="24" hidden="1" x14ac:dyDescent="0.25">
      <c r="A125" s="30">
        <v>2276</v>
      </c>
      <c r="B125" s="43" t="s">
        <v>121</v>
      </c>
      <c r="C125" s="199">
        <f t="shared" si="96"/>
        <v>0</v>
      </c>
      <c r="D125" s="273">
        <v>0</v>
      </c>
      <c r="E125" s="45"/>
      <c r="F125" s="430">
        <f t="shared" si="105"/>
        <v>0</v>
      </c>
      <c r="G125" s="239"/>
      <c r="H125" s="45"/>
      <c r="I125" s="359">
        <f t="shared" si="106"/>
        <v>0</v>
      </c>
      <c r="J125" s="273">
        <v>0</v>
      </c>
      <c r="K125" s="45"/>
      <c r="L125" s="430">
        <f t="shared" si="107"/>
        <v>0</v>
      </c>
      <c r="M125" s="239"/>
      <c r="N125" s="45"/>
      <c r="O125" s="359">
        <f t="shared" si="108"/>
        <v>0</v>
      </c>
      <c r="P125" s="300"/>
    </row>
    <row r="126" spans="1:16" ht="24" x14ac:dyDescent="0.25">
      <c r="A126" s="30">
        <v>2279</v>
      </c>
      <c r="B126" s="43" t="s">
        <v>122</v>
      </c>
      <c r="C126" s="373">
        <f t="shared" si="96"/>
        <v>568740</v>
      </c>
      <c r="D126" s="239">
        <v>589405</v>
      </c>
      <c r="E126" s="359">
        <v>-20665</v>
      </c>
      <c r="F126" s="300">
        <f t="shared" si="105"/>
        <v>568740</v>
      </c>
      <c r="G126" s="239"/>
      <c r="H126" s="359"/>
      <c r="I126" s="300">
        <f t="shared" si="106"/>
        <v>0</v>
      </c>
      <c r="J126" s="239">
        <v>0</v>
      </c>
      <c r="K126" s="45"/>
      <c r="L126" s="430">
        <f t="shared" si="107"/>
        <v>0</v>
      </c>
      <c r="M126" s="239"/>
      <c r="N126" s="45"/>
      <c r="O126" s="430">
        <f t="shared" si="108"/>
        <v>0</v>
      </c>
      <c r="P126" s="394"/>
    </row>
    <row r="127" spans="1:16" ht="24" hidden="1" x14ac:dyDescent="0.25">
      <c r="A127" s="404">
        <v>2280</v>
      </c>
      <c r="B127" s="40" t="s">
        <v>123</v>
      </c>
      <c r="C127" s="198">
        <f t="shared" si="96"/>
        <v>0</v>
      </c>
      <c r="D127" s="133">
        <f>SUM(D128)</f>
        <v>0</v>
      </c>
      <c r="E127" s="79">
        <f t="shared" ref="E127:O127" si="109">SUM(E128)</f>
        <v>0</v>
      </c>
      <c r="F127" s="185">
        <f t="shared" si="109"/>
        <v>0</v>
      </c>
      <c r="G127" s="242">
        <f t="shared" si="109"/>
        <v>0</v>
      </c>
      <c r="H127" s="79">
        <f t="shared" si="109"/>
        <v>0</v>
      </c>
      <c r="I127" s="90">
        <f t="shared" si="109"/>
        <v>0</v>
      </c>
      <c r="J127" s="133">
        <f>SUM(J128)</f>
        <v>0</v>
      </c>
      <c r="K127" s="79">
        <f t="shared" si="109"/>
        <v>0</v>
      </c>
      <c r="L127" s="185">
        <f t="shared" si="109"/>
        <v>0</v>
      </c>
      <c r="M127" s="242">
        <f t="shared" si="109"/>
        <v>0</v>
      </c>
      <c r="N127" s="79">
        <f t="shared" si="109"/>
        <v>0</v>
      </c>
      <c r="O127" s="91">
        <f t="shared" si="109"/>
        <v>0</v>
      </c>
      <c r="P127" s="300"/>
    </row>
    <row r="128" spans="1:16" ht="24" hidden="1" x14ac:dyDescent="0.25">
      <c r="A128" s="30">
        <v>2283</v>
      </c>
      <c r="B128" s="43" t="s">
        <v>124</v>
      </c>
      <c r="C128" s="199">
        <f t="shared" si="96"/>
        <v>0</v>
      </c>
      <c r="D128" s="273">
        <v>0</v>
      </c>
      <c r="E128" s="45"/>
      <c r="F128" s="430">
        <f>D128+E128</f>
        <v>0</v>
      </c>
      <c r="G128" s="239"/>
      <c r="H128" s="45"/>
      <c r="I128" s="359">
        <f>G128+H128</f>
        <v>0</v>
      </c>
      <c r="J128" s="273">
        <v>0</v>
      </c>
      <c r="K128" s="45"/>
      <c r="L128" s="430">
        <f>J128+K128</f>
        <v>0</v>
      </c>
      <c r="M128" s="239"/>
      <c r="N128" s="45"/>
      <c r="O128" s="359">
        <f>M128+N128</f>
        <v>0</v>
      </c>
      <c r="P128" s="300"/>
    </row>
    <row r="129" spans="1:16" ht="38.25" customHeight="1" x14ac:dyDescent="0.25">
      <c r="A129" s="35">
        <v>2300</v>
      </c>
      <c r="B129" s="72" t="s">
        <v>125</v>
      </c>
      <c r="C129" s="370">
        <f t="shared" si="96"/>
        <v>2090</v>
      </c>
      <c r="D129" s="237">
        <f>SUM(D130,D135,D139,D140,D143,D150,D158,D159,D162)</f>
        <v>2090</v>
      </c>
      <c r="E129" s="125">
        <f t="shared" ref="E129" si="110">SUM(E130,E135,E139,E140,E143,E150,E158,E159,E162)</f>
        <v>0</v>
      </c>
      <c r="F129" s="370">
        <f>SUM(F130,F135,F139,F140,F143,F150,F158,F159,F162)</f>
        <v>2090</v>
      </c>
      <c r="G129" s="237">
        <f t="shared" ref="G129:N129" si="111">SUM(G130,G135,G139,G140,G143,G150,G158,G159,G162)</f>
        <v>0</v>
      </c>
      <c r="H129" s="125">
        <f t="shared" si="111"/>
        <v>0</v>
      </c>
      <c r="I129" s="370">
        <f t="shared" si="111"/>
        <v>0</v>
      </c>
      <c r="J129" s="237">
        <f>SUM(J130,J135,J139,J140,J143,J150,J158,J159,J162)</f>
        <v>0</v>
      </c>
      <c r="K129" s="38">
        <f t="shared" si="111"/>
        <v>0</v>
      </c>
      <c r="L129" s="184">
        <f t="shared" si="111"/>
        <v>0</v>
      </c>
      <c r="M129" s="237">
        <f t="shared" si="111"/>
        <v>0</v>
      </c>
      <c r="N129" s="38">
        <f t="shared" si="111"/>
        <v>0</v>
      </c>
      <c r="O129" s="184">
        <f>SUM(O130,O135,O139,O140,O143,O150,O158,O159,O162)</f>
        <v>0</v>
      </c>
      <c r="P129" s="396"/>
    </row>
    <row r="130" spans="1:16" ht="24" x14ac:dyDescent="0.25">
      <c r="A130" s="404">
        <v>2310</v>
      </c>
      <c r="B130" s="40" t="s">
        <v>126</v>
      </c>
      <c r="C130" s="372">
        <f t="shared" si="96"/>
        <v>1890</v>
      </c>
      <c r="D130" s="242">
        <f>SUM(D131:D134)</f>
        <v>1890</v>
      </c>
      <c r="E130" s="90">
        <f t="shared" ref="E130:O130" si="112">SUM(E131:E134)</f>
        <v>0</v>
      </c>
      <c r="F130" s="372">
        <f t="shared" si="112"/>
        <v>1890</v>
      </c>
      <c r="G130" s="242">
        <f t="shared" si="112"/>
        <v>0</v>
      </c>
      <c r="H130" s="90">
        <f t="shared" si="112"/>
        <v>0</v>
      </c>
      <c r="I130" s="372">
        <f t="shared" si="112"/>
        <v>0</v>
      </c>
      <c r="J130" s="242">
        <f>SUM(J131:J134)</f>
        <v>0</v>
      </c>
      <c r="K130" s="79">
        <f t="shared" si="112"/>
        <v>0</v>
      </c>
      <c r="L130" s="185">
        <f t="shared" si="112"/>
        <v>0</v>
      </c>
      <c r="M130" s="242">
        <f t="shared" si="112"/>
        <v>0</v>
      </c>
      <c r="N130" s="79">
        <f t="shared" si="112"/>
        <v>0</v>
      </c>
      <c r="O130" s="185">
        <f t="shared" si="112"/>
        <v>0</v>
      </c>
      <c r="P130" s="482"/>
    </row>
    <row r="131" spans="1:16" x14ac:dyDescent="0.25">
      <c r="A131" s="30">
        <v>2311</v>
      </c>
      <c r="B131" s="43" t="s">
        <v>127</v>
      </c>
      <c r="C131" s="373">
        <f t="shared" si="96"/>
        <v>40</v>
      </c>
      <c r="D131" s="239">
        <v>40</v>
      </c>
      <c r="E131" s="359"/>
      <c r="F131" s="300">
        <f t="shared" ref="F131:F134" si="113">D131+E131</f>
        <v>40</v>
      </c>
      <c r="G131" s="239"/>
      <c r="H131" s="359"/>
      <c r="I131" s="300">
        <f t="shared" ref="I131:I134" si="114">G131+H131</f>
        <v>0</v>
      </c>
      <c r="J131" s="239">
        <v>0</v>
      </c>
      <c r="K131" s="45"/>
      <c r="L131" s="430">
        <f t="shared" ref="L131:L134" si="115">J131+K131</f>
        <v>0</v>
      </c>
      <c r="M131" s="239"/>
      <c r="N131" s="45"/>
      <c r="O131" s="430">
        <f t="shared" ref="O131:O134" si="116">M131+N131</f>
        <v>0</v>
      </c>
      <c r="P131" s="394"/>
    </row>
    <row r="132" spans="1:16" hidden="1" x14ac:dyDescent="0.25">
      <c r="A132" s="30">
        <v>2312</v>
      </c>
      <c r="B132" s="43" t="s">
        <v>128</v>
      </c>
      <c r="C132" s="199">
        <f t="shared" si="96"/>
        <v>0</v>
      </c>
      <c r="D132" s="273">
        <v>0</v>
      </c>
      <c r="E132" s="45"/>
      <c r="F132" s="430">
        <f t="shared" si="113"/>
        <v>0</v>
      </c>
      <c r="G132" s="239"/>
      <c r="H132" s="45"/>
      <c r="I132" s="359">
        <f t="shared" si="114"/>
        <v>0</v>
      </c>
      <c r="J132" s="273">
        <v>0</v>
      </c>
      <c r="K132" s="45"/>
      <c r="L132" s="430">
        <f t="shared" si="115"/>
        <v>0</v>
      </c>
      <c r="M132" s="239"/>
      <c r="N132" s="45"/>
      <c r="O132" s="359">
        <f t="shared" si="116"/>
        <v>0</v>
      </c>
      <c r="P132" s="300"/>
    </row>
    <row r="133" spans="1:16" hidden="1" x14ac:dyDescent="0.25">
      <c r="A133" s="30">
        <v>2313</v>
      </c>
      <c r="B133" s="43" t="s">
        <v>129</v>
      </c>
      <c r="C133" s="199">
        <f t="shared" si="96"/>
        <v>0</v>
      </c>
      <c r="D133" s="273">
        <v>0</v>
      </c>
      <c r="E133" s="45"/>
      <c r="F133" s="430">
        <f t="shared" si="113"/>
        <v>0</v>
      </c>
      <c r="G133" s="239"/>
      <c r="H133" s="45"/>
      <c r="I133" s="359">
        <f t="shared" si="114"/>
        <v>0</v>
      </c>
      <c r="J133" s="273">
        <v>0</v>
      </c>
      <c r="K133" s="45"/>
      <c r="L133" s="430">
        <f t="shared" si="115"/>
        <v>0</v>
      </c>
      <c r="M133" s="239"/>
      <c r="N133" s="45"/>
      <c r="O133" s="359">
        <f t="shared" si="116"/>
        <v>0</v>
      </c>
      <c r="P133" s="300"/>
    </row>
    <row r="134" spans="1:16" ht="47.25" customHeight="1" x14ac:dyDescent="0.25">
      <c r="A134" s="30">
        <v>2314</v>
      </c>
      <c r="B134" s="43" t="s">
        <v>309</v>
      </c>
      <c r="C134" s="373">
        <f t="shared" si="96"/>
        <v>1850</v>
      </c>
      <c r="D134" s="239">
        <v>1850</v>
      </c>
      <c r="E134" s="359"/>
      <c r="F134" s="300">
        <f t="shared" si="113"/>
        <v>1850</v>
      </c>
      <c r="G134" s="239"/>
      <c r="H134" s="359"/>
      <c r="I134" s="300">
        <f t="shared" si="114"/>
        <v>0</v>
      </c>
      <c r="J134" s="239">
        <v>0</v>
      </c>
      <c r="K134" s="45"/>
      <c r="L134" s="430">
        <f t="shared" si="115"/>
        <v>0</v>
      </c>
      <c r="M134" s="239"/>
      <c r="N134" s="45"/>
      <c r="O134" s="430">
        <f t="shared" si="116"/>
        <v>0</v>
      </c>
      <c r="P134" s="394"/>
    </row>
    <row r="135" spans="1:16" hidden="1" x14ac:dyDescent="0.25">
      <c r="A135" s="75">
        <v>2320</v>
      </c>
      <c r="B135" s="43" t="s">
        <v>130</v>
      </c>
      <c r="C135" s="199">
        <f t="shared" si="96"/>
        <v>0</v>
      </c>
      <c r="D135" s="134">
        <f>SUM(D136:D138)</f>
        <v>0</v>
      </c>
      <c r="E135" s="76">
        <f t="shared" ref="E135" si="117">SUM(E136:E138)</f>
        <v>0</v>
      </c>
      <c r="F135" s="95">
        <f>SUM(F136:F138)</f>
        <v>0</v>
      </c>
      <c r="G135" s="240">
        <f t="shared" ref="G135:N135" si="118">SUM(G136:G138)</f>
        <v>0</v>
      </c>
      <c r="H135" s="76">
        <f t="shared" si="118"/>
        <v>0</v>
      </c>
      <c r="I135" s="91">
        <f t="shared" si="118"/>
        <v>0</v>
      </c>
      <c r="J135" s="134">
        <f>SUM(J136:J138)</f>
        <v>0</v>
      </c>
      <c r="K135" s="76">
        <f t="shared" si="118"/>
        <v>0</v>
      </c>
      <c r="L135" s="95">
        <f t="shared" si="118"/>
        <v>0</v>
      </c>
      <c r="M135" s="240">
        <f t="shared" si="118"/>
        <v>0</v>
      </c>
      <c r="N135" s="76">
        <f t="shared" si="118"/>
        <v>0</v>
      </c>
      <c r="O135" s="91">
        <f>SUM(O136:O138)</f>
        <v>0</v>
      </c>
      <c r="P135" s="300"/>
    </row>
    <row r="136" spans="1:16" hidden="1" x14ac:dyDescent="0.25">
      <c r="A136" s="30">
        <v>2321</v>
      </c>
      <c r="B136" s="43" t="s">
        <v>131</v>
      </c>
      <c r="C136" s="199">
        <f t="shared" si="96"/>
        <v>0</v>
      </c>
      <c r="D136" s="273">
        <v>0</v>
      </c>
      <c r="E136" s="45"/>
      <c r="F136" s="430">
        <f t="shared" ref="F136:F139" si="119">D136+E136</f>
        <v>0</v>
      </c>
      <c r="G136" s="239"/>
      <c r="H136" s="45"/>
      <c r="I136" s="359">
        <f t="shared" ref="I136:I139" si="120">G136+H136</f>
        <v>0</v>
      </c>
      <c r="J136" s="273">
        <v>0</v>
      </c>
      <c r="K136" s="45"/>
      <c r="L136" s="430">
        <f t="shared" ref="L136:L139" si="121">J136+K136</f>
        <v>0</v>
      </c>
      <c r="M136" s="239"/>
      <c r="N136" s="45"/>
      <c r="O136" s="359">
        <f t="shared" ref="O136:O139" si="122">M136+N136</f>
        <v>0</v>
      </c>
      <c r="P136" s="300"/>
    </row>
    <row r="137" spans="1:16" hidden="1" x14ac:dyDescent="0.25">
      <c r="A137" s="30">
        <v>2322</v>
      </c>
      <c r="B137" s="43" t="s">
        <v>132</v>
      </c>
      <c r="C137" s="199">
        <f t="shared" si="96"/>
        <v>0</v>
      </c>
      <c r="D137" s="273">
        <v>0</v>
      </c>
      <c r="E137" s="45"/>
      <c r="F137" s="430">
        <f t="shared" si="119"/>
        <v>0</v>
      </c>
      <c r="G137" s="239"/>
      <c r="H137" s="45"/>
      <c r="I137" s="359">
        <f t="shared" si="120"/>
        <v>0</v>
      </c>
      <c r="J137" s="273">
        <v>0</v>
      </c>
      <c r="K137" s="45"/>
      <c r="L137" s="430">
        <f t="shared" si="121"/>
        <v>0</v>
      </c>
      <c r="M137" s="239"/>
      <c r="N137" s="45"/>
      <c r="O137" s="359">
        <f t="shared" si="122"/>
        <v>0</v>
      </c>
      <c r="P137" s="300"/>
    </row>
    <row r="138" spans="1:16" ht="10.5" hidden="1" customHeight="1" x14ac:dyDescent="0.25">
      <c r="A138" s="30">
        <v>2329</v>
      </c>
      <c r="B138" s="43" t="s">
        <v>133</v>
      </c>
      <c r="C138" s="199">
        <f t="shared" si="96"/>
        <v>0</v>
      </c>
      <c r="D138" s="273">
        <v>0</v>
      </c>
      <c r="E138" s="45"/>
      <c r="F138" s="430">
        <f t="shared" si="119"/>
        <v>0</v>
      </c>
      <c r="G138" s="239"/>
      <c r="H138" s="45"/>
      <c r="I138" s="359">
        <f t="shared" si="120"/>
        <v>0</v>
      </c>
      <c r="J138" s="273">
        <v>0</v>
      </c>
      <c r="K138" s="45"/>
      <c r="L138" s="430">
        <f t="shared" si="121"/>
        <v>0</v>
      </c>
      <c r="M138" s="239"/>
      <c r="N138" s="45"/>
      <c r="O138" s="359">
        <f t="shared" si="122"/>
        <v>0</v>
      </c>
      <c r="P138" s="300"/>
    </row>
    <row r="139" spans="1:16" hidden="1" x14ac:dyDescent="0.25">
      <c r="A139" s="75">
        <v>2330</v>
      </c>
      <c r="B139" s="43" t="s">
        <v>134</v>
      </c>
      <c r="C139" s="199">
        <f t="shared" si="96"/>
        <v>0</v>
      </c>
      <c r="D139" s="273">
        <v>0</v>
      </c>
      <c r="E139" s="45"/>
      <c r="F139" s="430">
        <f t="shared" si="119"/>
        <v>0</v>
      </c>
      <c r="G139" s="239"/>
      <c r="H139" s="45"/>
      <c r="I139" s="359">
        <f t="shared" si="120"/>
        <v>0</v>
      </c>
      <c r="J139" s="273">
        <v>0</v>
      </c>
      <c r="K139" s="45"/>
      <c r="L139" s="430">
        <f t="shared" si="121"/>
        <v>0</v>
      </c>
      <c r="M139" s="239"/>
      <c r="N139" s="45"/>
      <c r="O139" s="359">
        <f t="shared" si="122"/>
        <v>0</v>
      </c>
      <c r="P139" s="300"/>
    </row>
    <row r="140" spans="1:16" ht="36" hidden="1" x14ac:dyDescent="0.25">
      <c r="A140" s="75">
        <v>2340</v>
      </c>
      <c r="B140" s="43" t="s">
        <v>135</v>
      </c>
      <c r="C140" s="199">
        <f t="shared" si="96"/>
        <v>0</v>
      </c>
      <c r="D140" s="134">
        <f>SUM(D141:D142)</f>
        <v>0</v>
      </c>
      <c r="E140" s="76">
        <f t="shared" ref="E140" si="123">SUM(E141:E142)</f>
        <v>0</v>
      </c>
      <c r="F140" s="95">
        <f>SUM(F141:F142)</f>
        <v>0</v>
      </c>
      <c r="G140" s="240">
        <f t="shared" ref="G140:N140" si="124">SUM(G141:G142)</f>
        <v>0</v>
      </c>
      <c r="H140" s="76">
        <f t="shared" si="124"/>
        <v>0</v>
      </c>
      <c r="I140" s="91">
        <f t="shared" si="124"/>
        <v>0</v>
      </c>
      <c r="J140" s="134">
        <f>SUM(J141:J142)</f>
        <v>0</v>
      </c>
      <c r="K140" s="76">
        <f t="shared" si="124"/>
        <v>0</v>
      </c>
      <c r="L140" s="95">
        <f t="shared" si="124"/>
        <v>0</v>
      </c>
      <c r="M140" s="240">
        <f t="shared" si="124"/>
        <v>0</v>
      </c>
      <c r="N140" s="76">
        <f t="shared" si="124"/>
        <v>0</v>
      </c>
      <c r="O140" s="91">
        <f>SUM(O141:O142)</f>
        <v>0</v>
      </c>
      <c r="P140" s="300"/>
    </row>
    <row r="141" spans="1:16" hidden="1" x14ac:dyDescent="0.25">
      <c r="A141" s="30">
        <v>2341</v>
      </c>
      <c r="B141" s="43" t="s">
        <v>136</v>
      </c>
      <c r="C141" s="199">
        <f t="shared" si="96"/>
        <v>0</v>
      </c>
      <c r="D141" s="273">
        <v>0</v>
      </c>
      <c r="E141" s="45"/>
      <c r="F141" s="430">
        <f t="shared" ref="F141:F142" si="125">D141+E141</f>
        <v>0</v>
      </c>
      <c r="G141" s="239"/>
      <c r="H141" s="45"/>
      <c r="I141" s="359">
        <f t="shared" ref="I141:I142" si="126">G141+H141</f>
        <v>0</v>
      </c>
      <c r="J141" s="273">
        <v>0</v>
      </c>
      <c r="K141" s="45"/>
      <c r="L141" s="430">
        <f t="shared" ref="L141:L142" si="127">J141+K141</f>
        <v>0</v>
      </c>
      <c r="M141" s="239"/>
      <c r="N141" s="45"/>
      <c r="O141" s="359">
        <f t="shared" ref="O141:O142" si="128">M141+N141</f>
        <v>0</v>
      </c>
      <c r="P141" s="300"/>
    </row>
    <row r="142" spans="1:16" ht="24" hidden="1" x14ac:dyDescent="0.25">
      <c r="A142" s="30">
        <v>2344</v>
      </c>
      <c r="B142" s="43" t="s">
        <v>137</v>
      </c>
      <c r="C142" s="199">
        <f t="shared" si="96"/>
        <v>0</v>
      </c>
      <c r="D142" s="273">
        <v>0</v>
      </c>
      <c r="E142" s="45"/>
      <c r="F142" s="430">
        <f t="shared" si="125"/>
        <v>0</v>
      </c>
      <c r="G142" s="239"/>
      <c r="H142" s="45"/>
      <c r="I142" s="359">
        <f t="shared" si="126"/>
        <v>0</v>
      </c>
      <c r="J142" s="273">
        <v>0</v>
      </c>
      <c r="K142" s="45"/>
      <c r="L142" s="430">
        <f t="shared" si="127"/>
        <v>0</v>
      </c>
      <c r="M142" s="239"/>
      <c r="N142" s="45"/>
      <c r="O142" s="359">
        <f t="shared" si="128"/>
        <v>0</v>
      </c>
      <c r="P142" s="300"/>
    </row>
    <row r="143" spans="1:16" ht="24" hidden="1" x14ac:dyDescent="0.25">
      <c r="A143" s="73">
        <v>2350</v>
      </c>
      <c r="B143" s="58" t="s">
        <v>138</v>
      </c>
      <c r="C143" s="204">
        <f t="shared" si="96"/>
        <v>0</v>
      </c>
      <c r="D143" s="86">
        <f>SUM(D144:D149)</f>
        <v>0</v>
      </c>
      <c r="E143" s="74">
        <f t="shared" ref="E143" si="129">SUM(E144:E149)</f>
        <v>0</v>
      </c>
      <c r="F143" s="183">
        <f>SUM(F144:F149)</f>
        <v>0</v>
      </c>
      <c r="G143" s="238">
        <f t="shared" ref="G143:N143" si="130">SUM(G144:G149)</f>
        <v>0</v>
      </c>
      <c r="H143" s="74">
        <f t="shared" si="130"/>
        <v>0</v>
      </c>
      <c r="I143" s="156">
        <f t="shared" si="130"/>
        <v>0</v>
      </c>
      <c r="J143" s="86">
        <f>SUM(J144:J149)</f>
        <v>0</v>
      </c>
      <c r="K143" s="74">
        <f t="shared" si="130"/>
        <v>0</v>
      </c>
      <c r="L143" s="183">
        <f t="shared" si="130"/>
        <v>0</v>
      </c>
      <c r="M143" s="238">
        <f t="shared" si="130"/>
        <v>0</v>
      </c>
      <c r="N143" s="74">
        <f t="shared" si="130"/>
        <v>0</v>
      </c>
      <c r="O143" s="156">
        <f>SUM(O144:O149)</f>
        <v>0</v>
      </c>
      <c r="P143" s="301"/>
    </row>
    <row r="144" spans="1:16" hidden="1" x14ac:dyDescent="0.25">
      <c r="A144" s="27">
        <v>2351</v>
      </c>
      <c r="B144" s="40" t="s">
        <v>139</v>
      </c>
      <c r="C144" s="198">
        <f t="shared" si="96"/>
        <v>0</v>
      </c>
      <c r="D144" s="272">
        <v>0</v>
      </c>
      <c r="E144" s="42"/>
      <c r="F144" s="429">
        <f t="shared" ref="F144:F149" si="131">D144+E144</f>
        <v>0</v>
      </c>
      <c r="G144" s="229"/>
      <c r="H144" s="42"/>
      <c r="I144" s="358">
        <f t="shared" ref="I144:I149" si="132">G144+H144</f>
        <v>0</v>
      </c>
      <c r="J144" s="272">
        <v>0</v>
      </c>
      <c r="K144" s="42"/>
      <c r="L144" s="429">
        <f t="shared" ref="L144:L149" si="133">J144+K144</f>
        <v>0</v>
      </c>
      <c r="M144" s="229"/>
      <c r="N144" s="42"/>
      <c r="O144" s="358">
        <f t="shared" ref="O144:O149" si="134">M144+N144</f>
        <v>0</v>
      </c>
      <c r="P144" s="299"/>
    </row>
    <row r="145" spans="1:16" hidden="1" x14ac:dyDescent="0.25">
      <c r="A145" s="30">
        <v>2352</v>
      </c>
      <c r="B145" s="43" t="s">
        <v>140</v>
      </c>
      <c r="C145" s="199">
        <f t="shared" si="96"/>
        <v>0</v>
      </c>
      <c r="D145" s="273">
        <v>0</v>
      </c>
      <c r="E145" s="45"/>
      <c r="F145" s="430">
        <f t="shared" si="131"/>
        <v>0</v>
      </c>
      <c r="G145" s="239"/>
      <c r="H145" s="45"/>
      <c r="I145" s="359">
        <f t="shared" si="132"/>
        <v>0</v>
      </c>
      <c r="J145" s="273">
        <v>0</v>
      </c>
      <c r="K145" s="45"/>
      <c r="L145" s="430">
        <f t="shared" si="133"/>
        <v>0</v>
      </c>
      <c r="M145" s="239"/>
      <c r="N145" s="45"/>
      <c r="O145" s="359">
        <f t="shared" si="134"/>
        <v>0</v>
      </c>
      <c r="P145" s="300"/>
    </row>
    <row r="146" spans="1:16" ht="24" hidden="1" x14ac:dyDescent="0.25">
      <c r="A146" s="30">
        <v>2353</v>
      </c>
      <c r="B146" s="43" t="s">
        <v>141</v>
      </c>
      <c r="C146" s="199">
        <f t="shared" si="96"/>
        <v>0</v>
      </c>
      <c r="D146" s="273">
        <v>0</v>
      </c>
      <c r="E146" s="45"/>
      <c r="F146" s="430">
        <f t="shared" si="131"/>
        <v>0</v>
      </c>
      <c r="G146" s="239"/>
      <c r="H146" s="45"/>
      <c r="I146" s="359">
        <f t="shared" si="132"/>
        <v>0</v>
      </c>
      <c r="J146" s="273">
        <v>0</v>
      </c>
      <c r="K146" s="45"/>
      <c r="L146" s="430">
        <f t="shared" si="133"/>
        <v>0</v>
      </c>
      <c r="M146" s="239"/>
      <c r="N146" s="45"/>
      <c r="O146" s="359">
        <f t="shared" si="134"/>
        <v>0</v>
      </c>
      <c r="P146" s="300"/>
    </row>
    <row r="147" spans="1:16" ht="24" hidden="1" x14ac:dyDescent="0.25">
      <c r="A147" s="30">
        <v>2354</v>
      </c>
      <c r="B147" s="43" t="s">
        <v>142</v>
      </c>
      <c r="C147" s="199">
        <f t="shared" si="96"/>
        <v>0</v>
      </c>
      <c r="D147" s="273">
        <v>0</v>
      </c>
      <c r="E147" s="45"/>
      <c r="F147" s="430">
        <f t="shared" si="131"/>
        <v>0</v>
      </c>
      <c r="G147" s="239"/>
      <c r="H147" s="45"/>
      <c r="I147" s="359">
        <f t="shared" si="132"/>
        <v>0</v>
      </c>
      <c r="J147" s="273">
        <v>0</v>
      </c>
      <c r="K147" s="45"/>
      <c r="L147" s="430">
        <f t="shared" si="133"/>
        <v>0</v>
      </c>
      <c r="M147" s="239"/>
      <c r="N147" s="45"/>
      <c r="O147" s="359">
        <f t="shared" si="134"/>
        <v>0</v>
      </c>
      <c r="P147" s="300"/>
    </row>
    <row r="148" spans="1:16" ht="24" hidden="1" x14ac:dyDescent="0.25">
      <c r="A148" s="30">
        <v>2355</v>
      </c>
      <c r="B148" s="43" t="s">
        <v>143</v>
      </c>
      <c r="C148" s="199">
        <f t="shared" si="96"/>
        <v>0</v>
      </c>
      <c r="D148" s="273">
        <v>0</v>
      </c>
      <c r="E148" s="45"/>
      <c r="F148" s="430">
        <f t="shared" si="131"/>
        <v>0</v>
      </c>
      <c r="G148" s="239"/>
      <c r="H148" s="45"/>
      <c r="I148" s="359">
        <f t="shared" si="132"/>
        <v>0</v>
      </c>
      <c r="J148" s="273">
        <v>0</v>
      </c>
      <c r="K148" s="45"/>
      <c r="L148" s="430">
        <f t="shared" si="133"/>
        <v>0</v>
      </c>
      <c r="M148" s="239"/>
      <c r="N148" s="45"/>
      <c r="O148" s="359">
        <f t="shared" si="134"/>
        <v>0</v>
      </c>
      <c r="P148" s="300"/>
    </row>
    <row r="149" spans="1:16" hidden="1" x14ac:dyDescent="0.25">
      <c r="A149" s="30">
        <v>2359</v>
      </c>
      <c r="B149" s="43" t="s">
        <v>144</v>
      </c>
      <c r="C149" s="199">
        <f t="shared" si="96"/>
        <v>0</v>
      </c>
      <c r="D149" s="273">
        <v>0</v>
      </c>
      <c r="E149" s="45"/>
      <c r="F149" s="430">
        <f t="shared" si="131"/>
        <v>0</v>
      </c>
      <c r="G149" s="239"/>
      <c r="H149" s="45"/>
      <c r="I149" s="359">
        <f t="shared" si="132"/>
        <v>0</v>
      </c>
      <c r="J149" s="273">
        <v>0</v>
      </c>
      <c r="K149" s="45"/>
      <c r="L149" s="430">
        <f t="shared" si="133"/>
        <v>0</v>
      </c>
      <c r="M149" s="239"/>
      <c r="N149" s="45"/>
      <c r="O149" s="359">
        <f t="shared" si="134"/>
        <v>0</v>
      </c>
      <c r="P149" s="300"/>
    </row>
    <row r="150" spans="1:16" ht="24.75" hidden="1" customHeight="1" x14ac:dyDescent="0.25">
      <c r="A150" s="75">
        <v>2360</v>
      </c>
      <c r="B150" s="43" t="s">
        <v>145</v>
      </c>
      <c r="C150" s="199">
        <f t="shared" si="96"/>
        <v>0</v>
      </c>
      <c r="D150" s="134">
        <f>SUM(D151:D157)</f>
        <v>0</v>
      </c>
      <c r="E150" s="76">
        <f t="shared" ref="E150" si="135">SUM(E151:E157)</f>
        <v>0</v>
      </c>
      <c r="F150" s="95">
        <f>SUM(F151:F157)</f>
        <v>0</v>
      </c>
      <c r="G150" s="240">
        <f t="shared" ref="G150:N150" si="136">SUM(G151:G157)</f>
        <v>0</v>
      </c>
      <c r="H150" s="76">
        <f t="shared" si="136"/>
        <v>0</v>
      </c>
      <c r="I150" s="91">
        <f t="shared" si="136"/>
        <v>0</v>
      </c>
      <c r="J150" s="134">
        <f>SUM(J151:J157)</f>
        <v>0</v>
      </c>
      <c r="K150" s="76">
        <f t="shared" si="136"/>
        <v>0</v>
      </c>
      <c r="L150" s="95">
        <f t="shared" si="136"/>
        <v>0</v>
      </c>
      <c r="M150" s="240">
        <f t="shared" si="136"/>
        <v>0</v>
      </c>
      <c r="N150" s="76">
        <f t="shared" si="136"/>
        <v>0</v>
      </c>
      <c r="O150" s="91">
        <f>SUM(O151:O157)</f>
        <v>0</v>
      </c>
      <c r="P150" s="300"/>
    </row>
    <row r="151" spans="1:16" hidden="1" x14ac:dyDescent="0.25">
      <c r="A151" s="29">
        <v>2361</v>
      </c>
      <c r="B151" s="43" t="s">
        <v>146</v>
      </c>
      <c r="C151" s="199">
        <f t="shared" si="96"/>
        <v>0</v>
      </c>
      <c r="D151" s="273">
        <v>0</v>
      </c>
      <c r="E151" s="45"/>
      <c r="F151" s="430">
        <f t="shared" ref="F151:F158" si="137">D151+E151</f>
        <v>0</v>
      </c>
      <c r="G151" s="239"/>
      <c r="H151" s="45"/>
      <c r="I151" s="359">
        <f t="shared" ref="I151:I158" si="138">G151+H151</f>
        <v>0</v>
      </c>
      <c r="J151" s="273">
        <v>0</v>
      </c>
      <c r="K151" s="45"/>
      <c r="L151" s="430">
        <f t="shared" ref="L151:L158" si="139">J151+K151</f>
        <v>0</v>
      </c>
      <c r="M151" s="239"/>
      <c r="N151" s="45"/>
      <c r="O151" s="359">
        <f t="shared" ref="O151:O158" si="140">M151+N151</f>
        <v>0</v>
      </c>
      <c r="P151" s="300"/>
    </row>
    <row r="152" spans="1:16" hidden="1" x14ac:dyDescent="0.25">
      <c r="A152" s="29">
        <v>2362</v>
      </c>
      <c r="B152" s="43" t="s">
        <v>147</v>
      </c>
      <c r="C152" s="199">
        <f t="shared" si="96"/>
        <v>0</v>
      </c>
      <c r="D152" s="273">
        <v>0</v>
      </c>
      <c r="E152" s="45"/>
      <c r="F152" s="430">
        <f t="shared" si="137"/>
        <v>0</v>
      </c>
      <c r="G152" s="239"/>
      <c r="H152" s="45"/>
      <c r="I152" s="359">
        <f t="shared" si="138"/>
        <v>0</v>
      </c>
      <c r="J152" s="273">
        <v>0</v>
      </c>
      <c r="K152" s="45"/>
      <c r="L152" s="430">
        <f t="shared" si="139"/>
        <v>0</v>
      </c>
      <c r="M152" s="239"/>
      <c r="N152" s="45"/>
      <c r="O152" s="359">
        <f t="shared" si="140"/>
        <v>0</v>
      </c>
      <c r="P152" s="300"/>
    </row>
    <row r="153" spans="1:16" hidden="1" x14ac:dyDescent="0.25">
      <c r="A153" s="29">
        <v>2363</v>
      </c>
      <c r="B153" s="43" t="s">
        <v>148</v>
      </c>
      <c r="C153" s="199">
        <f t="shared" si="96"/>
        <v>0</v>
      </c>
      <c r="D153" s="273">
        <v>0</v>
      </c>
      <c r="E153" s="45"/>
      <c r="F153" s="430">
        <f t="shared" si="137"/>
        <v>0</v>
      </c>
      <c r="G153" s="239"/>
      <c r="H153" s="45"/>
      <c r="I153" s="359">
        <f t="shared" si="138"/>
        <v>0</v>
      </c>
      <c r="J153" s="273">
        <v>0</v>
      </c>
      <c r="K153" s="45"/>
      <c r="L153" s="430">
        <f t="shared" si="139"/>
        <v>0</v>
      </c>
      <c r="M153" s="239"/>
      <c r="N153" s="45"/>
      <c r="O153" s="359">
        <f t="shared" si="140"/>
        <v>0</v>
      </c>
      <c r="P153" s="300"/>
    </row>
    <row r="154" spans="1:16" hidden="1" x14ac:dyDescent="0.25">
      <c r="A154" s="29">
        <v>2364</v>
      </c>
      <c r="B154" s="43" t="s">
        <v>149</v>
      </c>
      <c r="C154" s="199">
        <f t="shared" si="96"/>
        <v>0</v>
      </c>
      <c r="D154" s="273">
        <v>0</v>
      </c>
      <c r="E154" s="45"/>
      <c r="F154" s="430">
        <f t="shared" si="137"/>
        <v>0</v>
      </c>
      <c r="G154" s="239"/>
      <c r="H154" s="45"/>
      <c r="I154" s="359">
        <f t="shared" si="138"/>
        <v>0</v>
      </c>
      <c r="J154" s="273">
        <v>0</v>
      </c>
      <c r="K154" s="45"/>
      <c r="L154" s="430">
        <f t="shared" si="139"/>
        <v>0</v>
      </c>
      <c r="M154" s="239"/>
      <c r="N154" s="45"/>
      <c r="O154" s="359">
        <f t="shared" si="140"/>
        <v>0</v>
      </c>
      <c r="P154" s="300"/>
    </row>
    <row r="155" spans="1:16" ht="12.75" hidden="1" customHeight="1" x14ac:dyDescent="0.25">
      <c r="A155" s="29">
        <v>2365</v>
      </c>
      <c r="B155" s="43" t="s">
        <v>150</v>
      </c>
      <c r="C155" s="199">
        <f t="shared" si="96"/>
        <v>0</v>
      </c>
      <c r="D155" s="273">
        <v>0</v>
      </c>
      <c r="E155" s="45"/>
      <c r="F155" s="430">
        <f t="shared" si="137"/>
        <v>0</v>
      </c>
      <c r="G155" s="239"/>
      <c r="H155" s="45"/>
      <c r="I155" s="359">
        <f t="shared" si="138"/>
        <v>0</v>
      </c>
      <c r="J155" s="273">
        <v>0</v>
      </c>
      <c r="K155" s="45"/>
      <c r="L155" s="430">
        <f t="shared" si="139"/>
        <v>0</v>
      </c>
      <c r="M155" s="239"/>
      <c r="N155" s="45"/>
      <c r="O155" s="359">
        <f t="shared" si="140"/>
        <v>0</v>
      </c>
      <c r="P155" s="300"/>
    </row>
    <row r="156" spans="1:16" ht="24" hidden="1" x14ac:dyDescent="0.25">
      <c r="A156" s="29">
        <v>2366</v>
      </c>
      <c r="B156" s="43" t="s">
        <v>151</v>
      </c>
      <c r="C156" s="199">
        <f t="shared" si="96"/>
        <v>0</v>
      </c>
      <c r="D156" s="273">
        <v>0</v>
      </c>
      <c r="E156" s="45"/>
      <c r="F156" s="430">
        <f t="shared" si="137"/>
        <v>0</v>
      </c>
      <c r="G156" s="239"/>
      <c r="H156" s="45"/>
      <c r="I156" s="359">
        <f t="shared" si="138"/>
        <v>0</v>
      </c>
      <c r="J156" s="273">
        <v>0</v>
      </c>
      <c r="K156" s="45"/>
      <c r="L156" s="430">
        <f t="shared" si="139"/>
        <v>0</v>
      </c>
      <c r="M156" s="239"/>
      <c r="N156" s="45"/>
      <c r="O156" s="359">
        <f t="shared" si="140"/>
        <v>0</v>
      </c>
      <c r="P156" s="300"/>
    </row>
    <row r="157" spans="1:16" ht="36" hidden="1" x14ac:dyDescent="0.25">
      <c r="A157" s="29">
        <v>2369</v>
      </c>
      <c r="B157" s="43" t="s">
        <v>152</v>
      </c>
      <c r="C157" s="199">
        <f t="shared" si="96"/>
        <v>0</v>
      </c>
      <c r="D157" s="273">
        <v>0</v>
      </c>
      <c r="E157" s="45"/>
      <c r="F157" s="430">
        <f t="shared" si="137"/>
        <v>0</v>
      </c>
      <c r="G157" s="239"/>
      <c r="H157" s="45"/>
      <c r="I157" s="359">
        <f t="shared" si="138"/>
        <v>0</v>
      </c>
      <c r="J157" s="273">
        <v>0</v>
      </c>
      <c r="K157" s="45"/>
      <c r="L157" s="430">
        <f t="shared" si="139"/>
        <v>0</v>
      </c>
      <c r="M157" s="239"/>
      <c r="N157" s="45"/>
      <c r="O157" s="359">
        <f t="shared" si="140"/>
        <v>0</v>
      </c>
      <c r="P157" s="300"/>
    </row>
    <row r="158" spans="1:16" hidden="1" x14ac:dyDescent="0.25">
      <c r="A158" s="73">
        <v>2370</v>
      </c>
      <c r="B158" s="58" t="s">
        <v>153</v>
      </c>
      <c r="C158" s="204">
        <f t="shared" si="96"/>
        <v>0</v>
      </c>
      <c r="D158" s="270">
        <v>0</v>
      </c>
      <c r="E158" s="77"/>
      <c r="F158" s="431">
        <f t="shared" si="137"/>
        <v>0</v>
      </c>
      <c r="G158" s="241"/>
      <c r="H158" s="77"/>
      <c r="I158" s="356">
        <f t="shared" si="138"/>
        <v>0</v>
      </c>
      <c r="J158" s="270">
        <v>0</v>
      </c>
      <c r="K158" s="77"/>
      <c r="L158" s="431">
        <f t="shared" si="139"/>
        <v>0</v>
      </c>
      <c r="M158" s="241"/>
      <c r="N158" s="77"/>
      <c r="O158" s="356">
        <f t="shared" si="140"/>
        <v>0</v>
      </c>
      <c r="P158" s="301"/>
    </row>
    <row r="159" spans="1:16" hidden="1" x14ac:dyDescent="0.25">
      <c r="A159" s="73">
        <v>2380</v>
      </c>
      <c r="B159" s="58" t="s">
        <v>154</v>
      </c>
      <c r="C159" s="204">
        <f t="shared" si="96"/>
        <v>0</v>
      </c>
      <c r="D159" s="86">
        <f>SUM(D160:D161)</f>
        <v>0</v>
      </c>
      <c r="E159" s="74">
        <f t="shared" ref="E159" si="141">SUM(E160:E161)</f>
        <v>0</v>
      </c>
      <c r="F159" s="183">
        <f>SUM(F160:F161)</f>
        <v>0</v>
      </c>
      <c r="G159" s="238">
        <f t="shared" ref="G159:N159" si="142">SUM(G160:G161)</f>
        <v>0</v>
      </c>
      <c r="H159" s="74">
        <f t="shared" si="142"/>
        <v>0</v>
      </c>
      <c r="I159" s="156">
        <f t="shared" si="142"/>
        <v>0</v>
      </c>
      <c r="J159" s="86">
        <f>SUM(J160:J161)</f>
        <v>0</v>
      </c>
      <c r="K159" s="74">
        <f t="shared" si="142"/>
        <v>0</v>
      </c>
      <c r="L159" s="183">
        <f t="shared" si="142"/>
        <v>0</v>
      </c>
      <c r="M159" s="238">
        <f t="shared" si="142"/>
        <v>0</v>
      </c>
      <c r="N159" s="74">
        <f t="shared" si="142"/>
        <v>0</v>
      </c>
      <c r="O159" s="156">
        <f>SUM(O160:O161)</f>
        <v>0</v>
      </c>
      <c r="P159" s="301"/>
    </row>
    <row r="160" spans="1:16" hidden="1" x14ac:dyDescent="0.25">
      <c r="A160" s="26">
        <v>2381</v>
      </c>
      <c r="B160" s="40" t="s">
        <v>155</v>
      </c>
      <c r="C160" s="198">
        <f t="shared" si="96"/>
        <v>0</v>
      </c>
      <c r="D160" s="272">
        <v>0</v>
      </c>
      <c r="E160" s="42"/>
      <c r="F160" s="429">
        <f t="shared" ref="F160:F163" si="143">D160+E160</f>
        <v>0</v>
      </c>
      <c r="G160" s="229"/>
      <c r="H160" s="42"/>
      <c r="I160" s="358">
        <f t="shared" ref="I160:I163" si="144">G160+H160</f>
        <v>0</v>
      </c>
      <c r="J160" s="272">
        <v>0</v>
      </c>
      <c r="K160" s="42"/>
      <c r="L160" s="429">
        <f t="shared" ref="L160:L163" si="145">J160+K160</f>
        <v>0</v>
      </c>
      <c r="M160" s="229"/>
      <c r="N160" s="42"/>
      <c r="O160" s="358">
        <f t="shared" ref="O160:O163" si="146">M160+N160</f>
        <v>0</v>
      </c>
      <c r="P160" s="299"/>
    </row>
    <row r="161" spans="1:16" ht="24" hidden="1" x14ac:dyDescent="0.25">
      <c r="A161" s="29">
        <v>2389</v>
      </c>
      <c r="B161" s="43" t="s">
        <v>156</v>
      </c>
      <c r="C161" s="199">
        <f t="shared" si="96"/>
        <v>0</v>
      </c>
      <c r="D161" s="273">
        <v>0</v>
      </c>
      <c r="E161" s="45"/>
      <c r="F161" s="430">
        <f t="shared" si="143"/>
        <v>0</v>
      </c>
      <c r="G161" s="239"/>
      <c r="H161" s="45"/>
      <c r="I161" s="359">
        <f t="shared" si="144"/>
        <v>0</v>
      </c>
      <c r="J161" s="273">
        <v>0</v>
      </c>
      <c r="K161" s="45"/>
      <c r="L161" s="430">
        <f t="shared" si="145"/>
        <v>0</v>
      </c>
      <c r="M161" s="239"/>
      <c r="N161" s="45"/>
      <c r="O161" s="359">
        <f t="shared" si="146"/>
        <v>0</v>
      </c>
      <c r="P161" s="300"/>
    </row>
    <row r="162" spans="1:16" x14ac:dyDescent="0.25">
      <c r="A162" s="73">
        <v>2390</v>
      </c>
      <c r="B162" s="58" t="s">
        <v>157</v>
      </c>
      <c r="C162" s="371">
        <f t="shared" si="96"/>
        <v>200</v>
      </c>
      <c r="D162" s="241">
        <v>200</v>
      </c>
      <c r="E162" s="356"/>
      <c r="F162" s="301">
        <f t="shared" si="143"/>
        <v>200</v>
      </c>
      <c r="G162" s="241"/>
      <c r="H162" s="356"/>
      <c r="I162" s="301">
        <f t="shared" si="144"/>
        <v>0</v>
      </c>
      <c r="J162" s="241"/>
      <c r="K162" s="77"/>
      <c r="L162" s="431">
        <f t="shared" si="145"/>
        <v>0</v>
      </c>
      <c r="M162" s="241"/>
      <c r="N162" s="77"/>
      <c r="O162" s="431">
        <f t="shared" si="146"/>
        <v>0</v>
      </c>
      <c r="P162" s="468"/>
    </row>
    <row r="163" spans="1:16" hidden="1" x14ac:dyDescent="0.25">
      <c r="A163" s="35">
        <v>2400</v>
      </c>
      <c r="B163" s="72" t="s">
        <v>158</v>
      </c>
      <c r="C163" s="197">
        <f t="shared" si="96"/>
        <v>0</v>
      </c>
      <c r="D163" s="257">
        <v>0</v>
      </c>
      <c r="E163" s="80"/>
      <c r="F163" s="435">
        <f t="shared" si="143"/>
        <v>0</v>
      </c>
      <c r="G163" s="243"/>
      <c r="H163" s="80"/>
      <c r="I163" s="355">
        <f t="shared" si="144"/>
        <v>0</v>
      </c>
      <c r="J163" s="257">
        <v>0</v>
      </c>
      <c r="K163" s="80"/>
      <c r="L163" s="435">
        <f t="shared" si="145"/>
        <v>0</v>
      </c>
      <c r="M163" s="243"/>
      <c r="N163" s="80"/>
      <c r="O163" s="355">
        <f t="shared" si="146"/>
        <v>0</v>
      </c>
      <c r="P163" s="302"/>
    </row>
    <row r="164" spans="1:16" ht="24" hidden="1" x14ac:dyDescent="0.25">
      <c r="A164" s="35">
        <v>2500</v>
      </c>
      <c r="B164" s="72" t="s">
        <v>159</v>
      </c>
      <c r="C164" s="197">
        <f t="shared" si="96"/>
        <v>0</v>
      </c>
      <c r="D164" s="132">
        <f>SUM(D165,D170)</f>
        <v>0</v>
      </c>
      <c r="E164" s="38">
        <f t="shared" ref="E164" si="147">SUM(E165,E170)</f>
        <v>0</v>
      </c>
      <c r="F164" s="184">
        <f>SUM(F165,F170)</f>
        <v>0</v>
      </c>
      <c r="G164" s="237">
        <f t="shared" ref="G164:O164" si="148">SUM(G165,G170)</f>
        <v>0</v>
      </c>
      <c r="H164" s="38">
        <f t="shared" si="148"/>
        <v>0</v>
      </c>
      <c r="I164" s="125">
        <f t="shared" si="148"/>
        <v>0</v>
      </c>
      <c r="J164" s="132">
        <f>SUM(J165,J170)</f>
        <v>0</v>
      </c>
      <c r="K164" s="38">
        <f t="shared" si="148"/>
        <v>0</v>
      </c>
      <c r="L164" s="184">
        <f t="shared" si="148"/>
        <v>0</v>
      </c>
      <c r="M164" s="237">
        <f t="shared" si="148"/>
        <v>0</v>
      </c>
      <c r="N164" s="38">
        <f t="shared" si="148"/>
        <v>0</v>
      </c>
      <c r="O164" s="125">
        <f t="shared" si="148"/>
        <v>0</v>
      </c>
      <c r="P164" s="325"/>
    </row>
    <row r="165" spans="1:16" ht="16.5" hidden="1" customHeight="1" x14ac:dyDescent="0.25">
      <c r="A165" s="404">
        <v>2510</v>
      </c>
      <c r="B165" s="40" t="s">
        <v>160</v>
      </c>
      <c r="C165" s="198">
        <f t="shared" si="96"/>
        <v>0</v>
      </c>
      <c r="D165" s="133">
        <f>SUM(D166:D169)</f>
        <v>0</v>
      </c>
      <c r="E165" s="79">
        <f t="shared" ref="E165" si="149">SUM(E166:E169)</f>
        <v>0</v>
      </c>
      <c r="F165" s="185">
        <f>SUM(F166:F169)</f>
        <v>0</v>
      </c>
      <c r="G165" s="242">
        <f t="shared" ref="G165:O165" si="150">SUM(G166:G169)</f>
        <v>0</v>
      </c>
      <c r="H165" s="79">
        <f t="shared" si="150"/>
        <v>0</v>
      </c>
      <c r="I165" s="90">
        <f t="shared" si="150"/>
        <v>0</v>
      </c>
      <c r="J165" s="133">
        <f>SUM(J166:J169)</f>
        <v>0</v>
      </c>
      <c r="K165" s="79">
        <f t="shared" si="150"/>
        <v>0</v>
      </c>
      <c r="L165" s="185">
        <f t="shared" si="150"/>
        <v>0</v>
      </c>
      <c r="M165" s="242">
        <f t="shared" si="150"/>
        <v>0</v>
      </c>
      <c r="N165" s="79">
        <f t="shared" si="150"/>
        <v>0</v>
      </c>
      <c r="O165" s="157">
        <f t="shared" si="150"/>
        <v>0</v>
      </c>
      <c r="P165" s="304"/>
    </row>
    <row r="166" spans="1:16" ht="24" hidden="1" x14ac:dyDescent="0.25">
      <c r="A166" s="30">
        <v>2512</v>
      </c>
      <c r="B166" s="43" t="s">
        <v>161</v>
      </c>
      <c r="C166" s="199">
        <f t="shared" si="96"/>
        <v>0</v>
      </c>
      <c r="D166" s="273">
        <v>0</v>
      </c>
      <c r="E166" s="45"/>
      <c r="F166" s="430">
        <f t="shared" ref="F166:F171" si="151">D166+E166</f>
        <v>0</v>
      </c>
      <c r="G166" s="239"/>
      <c r="H166" s="45"/>
      <c r="I166" s="359">
        <f t="shared" ref="I166:I171" si="152">G166+H166</f>
        <v>0</v>
      </c>
      <c r="J166" s="273"/>
      <c r="K166" s="45"/>
      <c r="L166" s="430">
        <f t="shared" ref="L166:L171" si="153">J166+K166</f>
        <v>0</v>
      </c>
      <c r="M166" s="239"/>
      <c r="N166" s="45"/>
      <c r="O166" s="359">
        <f t="shared" ref="O166:O171" si="154">M166+N166</f>
        <v>0</v>
      </c>
      <c r="P166" s="300"/>
    </row>
    <row r="167" spans="1:16" ht="36" hidden="1" x14ac:dyDescent="0.25">
      <c r="A167" s="30">
        <v>2513</v>
      </c>
      <c r="B167" s="43" t="s">
        <v>162</v>
      </c>
      <c r="C167" s="199">
        <f t="shared" si="96"/>
        <v>0</v>
      </c>
      <c r="D167" s="273">
        <v>0</v>
      </c>
      <c r="E167" s="45"/>
      <c r="F167" s="430">
        <f t="shared" si="151"/>
        <v>0</v>
      </c>
      <c r="G167" s="239"/>
      <c r="H167" s="45"/>
      <c r="I167" s="359">
        <f t="shared" si="152"/>
        <v>0</v>
      </c>
      <c r="J167" s="273">
        <v>0</v>
      </c>
      <c r="K167" s="45"/>
      <c r="L167" s="430">
        <f t="shared" si="153"/>
        <v>0</v>
      </c>
      <c r="M167" s="239"/>
      <c r="N167" s="45"/>
      <c r="O167" s="359">
        <f t="shared" si="154"/>
        <v>0</v>
      </c>
      <c r="P167" s="300"/>
    </row>
    <row r="168" spans="1:16" ht="24" hidden="1" x14ac:dyDescent="0.25">
      <c r="A168" s="30">
        <v>2515</v>
      </c>
      <c r="B168" s="43" t="s">
        <v>163</v>
      </c>
      <c r="C168" s="199">
        <f t="shared" si="96"/>
        <v>0</v>
      </c>
      <c r="D168" s="273">
        <v>0</v>
      </c>
      <c r="E168" s="45"/>
      <c r="F168" s="430">
        <f t="shared" si="151"/>
        <v>0</v>
      </c>
      <c r="G168" s="239"/>
      <c r="H168" s="45"/>
      <c r="I168" s="359">
        <f t="shared" si="152"/>
        <v>0</v>
      </c>
      <c r="J168" s="273">
        <v>0</v>
      </c>
      <c r="K168" s="45"/>
      <c r="L168" s="430">
        <f t="shared" si="153"/>
        <v>0</v>
      </c>
      <c r="M168" s="239"/>
      <c r="N168" s="45"/>
      <c r="O168" s="359">
        <f t="shared" si="154"/>
        <v>0</v>
      </c>
      <c r="P168" s="300"/>
    </row>
    <row r="169" spans="1:16" ht="24" hidden="1" x14ac:dyDescent="0.25">
      <c r="A169" s="30">
        <v>2519</v>
      </c>
      <c r="B169" s="43" t="s">
        <v>164</v>
      </c>
      <c r="C169" s="199">
        <f t="shared" si="96"/>
        <v>0</v>
      </c>
      <c r="D169" s="273">
        <v>0</v>
      </c>
      <c r="E169" s="45"/>
      <c r="F169" s="430">
        <f t="shared" si="151"/>
        <v>0</v>
      </c>
      <c r="G169" s="239"/>
      <c r="H169" s="45"/>
      <c r="I169" s="359">
        <f t="shared" si="152"/>
        <v>0</v>
      </c>
      <c r="J169" s="273">
        <v>0</v>
      </c>
      <c r="K169" s="45"/>
      <c r="L169" s="430">
        <f t="shared" si="153"/>
        <v>0</v>
      </c>
      <c r="M169" s="239"/>
      <c r="N169" s="45"/>
      <c r="O169" s="359">
        <f t="shared" si="154"/>
        <v>0</v>
      </c>
      <c r="P169" s="300"/>
    </row>
    <row r="170" spans="1:16" hidden="1" x14ac:dyDescent="0.25">
      <c r="A170" s="75">
        <v>2520</v>
      </c>
      <c r="B170" s="43" t="s">
        <v>165</v>
      </c>
      <c r="C170" s="199">
        <f t="shared" si="96"/>
        <v>0</v>
      </c>
      <c r="D170" s="273">
        <v>0</v>
      </c>
      <c r="E170" s="45"/>
      <c r="F170" s="430">
        <f t="shared" si="151"/>
        <v>0</v>
      </c>
      <c r="G170" s="239"/>
      <c r="H170" s="45"/>
      <c r="I170" s="359">
        <f t="shared" si="152"/>
        <v>0</v>
      </c>
      <c r="J170" s="273">
        <v>0</v>
      </c>
      <c r="K170" s="45"/>
      <c r="L170" s="430">
        <f t="shared" si="153"/>
        <v>0</v>
      </c>
      <c r="M170" s="239"/>
      <c r="N170" s="45"/>
      <c r="O170" s="359">
        <f t="shared" si="154"/>
        <v>0</v>
      </c>
      <c r="P170" s="300"/>
    </row>
    <row r="171" spans="1:16" s="81" customFormat="1" ht="36" hidden="1" x14ac:dyDescent="0.25">
      <c r="A171" s="17">
        <v>2800</v>
      </c>
      <c r="B171" s="40" t="s">
        <v>166</v>
      </c>
      <c r="C171" s="198">
        <f t="shared" si="96"/>
        <v>0</v>
      </c>
      <c r="D171" s="272">
        <v>0</v>
      </c>
      <c r="E171" s="42"/>
      <c r="F171" s="412">
        <f t="shared" si="151"/>
        <v>0</v>
      </c>
      <c r="G171" s="221"/>
      <c r="H171" s="28"/>
      <c r="I171" s="411">
        <f t="shared" si="152"/>
        <v>0</v>
      </c>
      <c r="J171" s="254">
        <v>0</v>
      </c>
      <c r="K171" s="28"/>
      <c r="L171" s="412">
        <f t="shared" si="153"/>
        <v>0</v>
      </c>
      <c r="M171" s="221"/>
      <c r="N171" s="28"/>
      <c r="O171" s="411">
        <f t="shared" si="154"/>
        <v>0</v>
      </c>
      <c r="P171" s="297"/>
    </row>
    <row r="172" spans="1:16" hidden="1" x14ac:dyDescent="0.25">
      <c r="A172" s="70">
        <v>3000</v>
      </c>
      <c r="B172" s="70" t="s">
        <v>167</v>
      </c>
      <c r="C172" s="209">
        <f t="shared" si="96"/>
        <v>0</v>
      </c>
      <c r="D172" s="139">
        <f>SUM(D173,D183)</f>
        <v>0</v>
      </c>
      <c r="E172" s="71">
        <f t="shared" ref="E172" si="155">SUM(E173,E183)</f>
        <v>0</v>
      </c>
      <c r="F172" s="181">
        <f>SUM(F173,F183)</f>
        <v>0</v>
      </c>
      <c r="G172" s="236">
        <f t="shared" ref="G172:N172" si="156">SUM(G173,G183)</f>
        <v>0</v>
      </c>
      <c r="H172" s="71">
        <f t="shared" si="156"/>
        <v>0</v>
      </c>
      <c r="I172" s="127">
        <f t="shared" si="156"/>
        <v>0</v>
      </c>
      <c r="J172" s="139">
        <f>SUM(J173,J183)</f>
        <v>0</v>
      </c>
      <c r="K172" s="71">
        <f t="shared" si="156"/>
        <v>0</v>
      </c>
      <c r="L172" s="181">
        <f t="shared" si="156"/>
        <v>0</v>
      </c>
      <c r="M172" s="236">
        <f t="shared" si="156"/>
        <v>0</v>
      </c>
      <c r="N172" s="71">
        <f t="shared" si="156"/>
        <v>0</v>
      </c>
      <c r="O172" s="127">
        <f>SUM(O173,O183)</f>
        <v>0</v>
      </c>
      <c r="P172" s="324"/>
    </row>
    <row r="173" spans="1:16" ht="24" hidden="1" x14ac:dyDescent="0.25">
      <c r="A173" s="35">
        <v>3200</v>
      </c>
      <c r="B173" s="82" t="s">
        <v>168</v>
      </c>
      <c r="C173" s="197">
        <f t="shared" si="96"/>
        <v>0</v>
      </c>
      <c r="D173" s="132">
        <f>SUM(D174,D178)</f>
        <v>0</v>
      </c>
      <c r="E173" s="38">
        <f t="shared" ref="E173" si="157">SUM(E174,E178)</f>
        <v>0</v>
      </c>
      <c r="F173" s="184">
        <f>SUM(F174,F178)</f>
        <v>0</v>
      </c>
      <c r="G173" s="237">
        <f t="shared" ref="G173:O173" si="158">SUM(G174,G178)</f>
        <v>0</v>
      </c>
      <c r="H173" s="38">
        <f t="shared" si="158"/>
        <v>0</v>
      </c>
      <c r="I173" s="125">
        <f t="shared" si="158"/>
        <v>0</v>
      </c>
      <c r="J173" s="132">
        <f>SUM(J174,J178)</f>
        <v>0</v>
      </c>
      <c r="K173" s="38">
        <f t="shared" si="158"/>
        <v>0</v>
      </c>
      <c r="L173" s="184">
        <f t="shared" si="158"/>
        <v>0</v>
      </c>
      <c r="M173" s="237">
        <f t="shared" si="158"/>
        <v>0</v>
      </c>
      <c r="N173" s="38">
        <f t="shared" si="158"/>
        <v>0</v>
      </c>
      <c r="O173" s="126">
        <f t="shared" si="158"/>
        <v>0</v>
      </c>
      <c r="P173" s="325"/>
    </row>
    <row r="174" spans="1:16" ht="36" hidden="1" x14ac:dyDescent="0.25">
      <c r="A174" s="404">
        <v>3260</v>
      </c>
      <c r="B174" s="40" t="s">
        <v>169</v>
      </c>
      <c r="C174" s="198">
        <f t="shared" si="96"/>
        <v>0</v>
      </c>
      <c r="D174" s="133">
        <f>SUM(D175:D177)</f>
        <v>0</v>
      </c>
      <c r="E174" s="79">
        <f t="shared" ref="E174" si="159">SUM(E175:E177)</f>
        <v>0</v>
      </c>
      <c r="F174" s="185">
        <f>SUM(F175:F177)</f>
        <v>0</v>
      </c>
      <c r="G174" s="242">
        <f t="shared" ref="G174:N174" si="160">SUM(G175:G177)</f>
        <v>0</v>
      </c>
      <c r="H174" s="79">
        <f t="shared" si="160"/>
        <v>0</v>
      </c>
      <c r="I174" s="90">
        <f t="shared" si="160"/>
        <v>0</v>
      </c>
      <c r="J174" s="133">
        <f>SUM(J175:J177)</f>
        <v>0</v>
      </c>
      <c r="K174" s="79">
        <f t="shared" si="160"/>
        <v>0</v>
      </c>
      <c r="L174" s="185">
        <f t="shared" si="160"/>
        <v>0</v>
      </c>
      <c r="M174" s="242">
        <f t="shared" si="160"/>
        <v>0</v>
      </c>
      <c r="N174" s="79">
        <f t="shared" si="160"/>
        <v>0</v>
      </c>
      <c r="O174" s="90">
        <f>SUM(O175:O177)</f>
        <v>0</v>
      </c>
      <c r="P174" s="299"/>
    </row>
    <row r="175" spans="1:16" ht="24" hidden="1" x14ac:dyDescent="0.25">
      <c r="A175" s="30">
        <v>3261</v>
      </c>
      <c r="B175" s="43" t="s">
        <v>170</v>
      </c>
      <c r="C175" s="199">
        <f t="shared" si="96"/>
        <v>0</v>
      </c>
      <c r="D175" s="273">
        <v>0</v>
      </c>
      <c r="E175" s="45"/>
      <c r="F175" s="430">
        <f t="shared" ref="F175:F177" si="161">D175+E175</f>
        <v>0</v>
      </c>
      <c r="G175" s="239"/>
      <c r="H175" s="45"/>
      <c r="I175" s="359">
        <f t="shared" ref="I175:I177" si="162">G175+H175</f>
        <v>0</v>
      </c>
      <c r="J175" s="273">
        <v>0</v>
      </c>
      <c r="K175" s="45"/>
      <c r="L175" s="430">
        <f t="shared" ref="L175:L177" si="163">J175+K175</f>
        <v>0</v>
      </c>
      <c r="M175" s="239"/>
      <c r="N175" s="45"/>
      <c r="O175" s="359">
        <f t="shared" ref="O175:O177" si="164">M175+N175</f>
        <v>0</v>
      </c>
      <c r="P175" s="300"/>
    </row>
    <row r="176" spans="1:16" ht="36" hidden="1" x14ac:dyDescent="0.25">
      <c r="A176" s="30">
        <v>3262</v>
      </c>
      <c r="B176" s="43" t="s">
        <v>171</v>
      </c>
      <c r="C176" s="199">
        <f t="shared" si="96"/>
        <v>0</v>
      </c>
      <c r="D176" s="273">
        <v>0</v>
      </c>
      <c r="E176" s="45"/>
      <c r="F176" s="430">
        <f t="shared" si="161"/>
        <v>0</v>
      </c>
      <c r="G176" s="239"/>
      <c r="H176" s="45"/>
      <c r="I176" s="359">
        <f t="shared" si="162"/>
        <v>0</v>
      </c>
      <c r="J176" s="273">
        <v>0</v>
      </c>
      <c r="K176" s="45"/>
      <c r="L176" s="430">
        <f t="shared" si="163"/>
        <v>0</v>
      </c>
      <c r="M176" s="239"/>
      <c r="N176" s="45"/>
      <c r="O176" s="359">
        <f t="shared" si="164"/>
        <v>0</v>
      </c>
      <c r="P176" s="300"/>
    </row>
    <row r="177" spans="1:16" ht="24" hidden="1" x14ac:dyDescent="0.25">
      <c r="A177" s="30">
        <v>3263</v>
      </c>
      <c r="B177" s="43" t="s">
        <v>172</v>
      </c>
      <c r="C177" s="199">
        <f t="shared" ref="C177:C240" si="165">SUM(F177,I177,L177,O177)</f>
        <v>0</v>
      </c>
      <c r="D177" s="273">
        <v>0</v>
      </c>
      <c r="E177" s="45"/>
      <c r="F177" s="430">
        <f t="shared" si="161"/>
        <v>0</v>
      </c>
      <c r="G177" s="239"/>
      <c r="H177" s="45"/>
      <c r="I177" s="359">
        <f t="shared" si="162"/>
        <v>0</v>
      </c>
      <c r="J177" s="273">
        <v>0</v>
      </c>
      <c r="K177" s="45"/>
      <c r="L177" s="430">
        <f t="shared" si="163"/>
        <v>0</v>
      </c>
      <c r="M177" s="239"/>
      <c r="N177" s="45"/>
      <c r="O177" s="359">
        <f t="shared" si="164"/>
        <v>0</v>
      </c>
      <c r="P177" s="300"/>
    </row>
    <row r="178" spans="1:16" ht="72" hidden="1" x14ac:dyDescent="0.25">
      <c r="A178" s="404">
        <v>3290</v>
      </c>
      <c r="B178" s="40" t="s">
        <v>302</v>
      </c>
      <c r="C178" s="210">
        <f t="shared" si="165"/>
        <v>0</v>
      </c>
      <c r="D178" s="133">
        <f>SUM(D179:D182)</f>
        <v>0</v>
      </c>
      <c r="E178" s="79">
        <f t="shared" ref="E178" si="166">SUM(E179:E182)</f>
        <v>0</v>
      </c>
      <c r="F178" s="185">
        <f>SUM(F179:F182)</f>
        <v>0</v>
      </c>
      <c r="G178" s="242">
        <f t="shared" ref="G178:O178" si="167">SUM(G179:G182)</f>
        <v>0</v>
      </c>
      <c r="H178" s="79">
        <f t="shared" si="167"/>
        <v>0</v>
      </c>
      <c r="I178" s="90">
        <f t="shared" si="167"/>
        <v>0</v>
      </c>
      <c r="J178" s="133">
        <f>SUM(J179:J182)</f>
        <v>0</v>
      </c>
      <c r="K178" s="79">
        <f t="shared" si="167"/>
        <v>0</v>
      </c>
      <c r="L178" s="185">
        <f t="shared" si="167"/>
        <v>0</v>
      </c>
      <c r="M178" s="242">
        <f t="shared" si="167"/>
        <v>0</v>
      </c>
      <c r="N178" s="79">
        <f t="shared" si="167"/>
        <v>0</v>
      </c>
      <c r="O178" s="158">
        <f t="shared" si="167"/>
        <v>0</v>
      </c>
      <c r="P178" s="303"/>
    </row>
    <row r="179" spans="1:16" ht="60" hidden="1" x14ac:dyDescent="0.25">
      <c r="A179" s="30">
        <v>3291</v>
      </c>
      <c r="B179" s="43" t="s">
        <v>173</v>
      </c>
      <c r="C179" s="199">
        <f t="shared" si="165"/>
        <v>0</v>
      </c>
      <c r="D179" s="273">
        <v>0</v>
      </c>
      <c r="E179" s="45"/>
      <c r="F179" s="430">
        <f t="shared" ref="F179:F182" si="168">D179+E179</f>
        <v>0</v>
      </c>
      <c r="G179" s="239"/>
      <c r="H179" s="45"/>
      <c r="I179" s="359">
        <f t="shared" ref="I179:I182" si="169">G179+H179</f>
        <v>0</v>
      </c>
      <c r="J179" s="273">
        <v>0</v>
      </c>
      <c r="K179" s="45"/>
      <c r="L179" s="430">
        <f t="shared" ref="L179:L182" si="170">J179+K179</f>
        <v>0</v>
      </c>
      <c r="M179" s="239"/>
      <c r="N179" s="45"/>
      <c r="O179" s="359">
        <f t="shared" ref="O179:O182" si="171">M179+N179</f>
        <v>0</v>
      </c>
      <c r="P179" s="300"/>
    </row>
    <row r="180" spans="1:16" ht="60" hidden="1" x14ac:dyDescent="0.25">
      <c r="A180" s="30">
        <v>3292</v>
      </c>
      <c r="B180" s="43" t="s">
        <v>174</v>
      </c>
      <c r="C180" s="199">
        <f t="shared" si="165"/>
        <v>0</v>
      </c>
      <c r="D180" s="273">
        <v>0</v>
      </c>
      <c r="E180" s="45"/>
      <c r="F180" s="430">
        <f t="shared" si="168"/>
        <v>0</v>
      </c>
      <c r="G180" s="239"/>
      <c r="H180" s="45"/>
      <c r="I180" s="359">
        <f t="shared" si="169"/>
        <v>0</v>
      </c>
      <c r="J180" s="273">
        <v>0</v>
      </c>
      <c r="K180" s="45"/>
      <c r="L180" s="430">
        <f t="shared" si="170"/>
        <v>0</v>
      </c>
      <c r="M180" s="239"/>
      <c r="N180" s="45"/>
      <c r="O180" s="359">
        <f t="shared" si="171"/>
        <v>0</v>
      </c>
      <c r="P180" s="300"/>
    </row>
    <row r="181" spans="1:16" ht="60" hidden="1" x14ac:dyDescent="0.25">
      <c r="A181" s="30">
        <v>3293</v>
      </c>
      <c r="B181" s="43" t="s">
        <v>175</v>
      </c>
      <c r="C181" s="199">
        <f t="shared" si="165"/>
        <v>0</v>
      </c>
      <c r="D181" s="273">
        <v>0</v>
      </c>
      <c r="E181" s="45"/>
      <c r="F181" s="430">
        <f t="shared" si="168"/>
        <v>0</v>
      </c>
      <c r="G181" s="239"/>
      <c r="H181" s="45"/>
      <c r="I181" s="359">
        <f t="shared" si="169"/>
        <v>0</v>
      </c>
      <c r="J181" s="273">
        <v>0</v>
      </c>
      <c r="K181" s="45"/>
      <c r="L181" s="430">
        <f t="shared" si="170"/>
        <v>0</v>
      </c>
      <c r="M181" s="239"/>
      <c r="N181" s="45"/>
      <c r="O181" s="359">
        <f t="shared" si="171"/>
        <v>0</v>
      </c>
      <c r="P181" s="300"/>
    </row>
    <row r="182" spans="1:16" ht="48" hidden="1" x14ac:dyDescent="0.25">
      <c r="A182" s="83">
        <v>3294</v>
      </c>
      <c r="B182" s="43" t="s">
        <v>176</v>
      </c>
      <c r="C182" s="210">
        <f t="shared" si="165"/>
        <v>0</v>
      </c>
      <c r="D182" s="274">
        <v>0</v>
      </c>
      <c r="E182" s="84"/>
      <c r="F182" s="438">
        <f t="shared" si="168"/>
        <v>0</v>
      </c>
      <c r="G182" s="244"/>
      <c r="H182" s="84"/>
      <c r="I182" s="437">
        <f t="shared" si="169"/>
        <v>0</v>
      </c>
      <c r="J182" s="274">
        <v>0</v>
      </c>
      <c r="K182" s="84"/>
      <c r="L182" s="438">
        <f t="shared" si="170"/>
        <v>0</v>
      </c>
      <c r="M182" s="244"/>
      <c r="N182" s="84"/>
      <c r="O182" s="437">
        <f t="shared" si="171"/>
        <v>0</v>
      </c>
      <c r="P182" s="303"/>
    </row>
    <row r="183" spans="1:16" ht="36" hidden="1" x14ac:dyDescent="0.25">
      <c r="A183" s="51">
        <v>3300</v>
      </c>
      <c r="B183" s="82" t="s">
        <v>177</v>
      </c>
      <c r="C183" s="211">
        <f t="shared" si="165"/>
        <v>0</v>
      </c>
      <c r="D183" s="140">
        <f>SUM(D184:D185)</f>
        <v>0</v>
      </c>
      <c r="E183" s="85">
        <f t="shared" ref="E183" si="172">SUM(E184:E185)</f>
        <v>0</v>
      </c>
      <c r="F183" s="182">
        <f>SUM(F184:F185)</f>
        <v>0</v>
      </c>
      <c r="G183" s="245">
        <f t="shared" ref="G183:O183" si="173">SUM(G184:G185)</f>
        <v>0</v>
      </c>
      <c r="H183" s="85">
        <f t="shared" si="173"/>
        <v>0</v>
      </c>
      <c r="I183" s="126">
        <f t="shared" si="173"/>
        <v>0</v>
      </c>
      <c r="J183" s="140">
        <f>SUM(J184:J185)</f>
        <v>0</v>
      </c>
      <c r="K183" s="85">
        <f t="shared" si="173"/>
        <v>0</v>
      </c>
      <c r="L183" s="182">
        <f t="shared" si="173"/>
        <v>0</v>
      </c>
      <c r="M183" s="245">
        <f t="shared" si="173"/>
        <v>0</v>
      </c>
      <c r="N183" s="85">
        <f t="shared" si="173"/>
        <v>0</v>
      </c>
      <c r="O183" s="126">
        <f t="shared" si="173"/>
        <v>0</v>
      </c>
      <c r="P183" s="325"/>
    </row>
    <row r="184" spans="1:16" ht="36" hidden="1" x14ac:dyDescent="0.25">
      <c r="A184" s="57">
        <v>3310</v>
      </c>
      <c r="B184" s="58" t="s">
        <v>178</v>
      </c>
      <c r="C184" s="204">
        <f t="shared" si="165"/>
        <v>0</v>
      </c>
      <c r="D184" s="270">
        <v>0</v>
      </c>
      <c r="E184" s="77"/>
      <c r="F184" s="431">
        <f t="shared" ref="F184:F185" si="174">D184+E184</f>
        <v>0</v>
      </c>
      <c r="G184" s="241"/>
      <c r="H184" s="77"/>
      <c r="I184" s="356">
        <f t="shared" ref="I184:I185" si="175">G184+H184</f>
        <v>0</v>
      </c>
      <c r="J184" s="270">
        <v>0</v>
      </c>
      <c r="K184" s="77"/>
      <c r="L184" s="431">
        <f t="shared" ref="L184:L185" si="176">J184+K184</f>
        <v>0</v>
      </c>
      <c r="M184" s="241"/>
      <c r="N184" s="77"/>
      <c r="O184" s="356">
        <f t="shared" ref="O184:O185" si="177">M184+N184</f>
        <v>0</v>
      </c>
      <c r="P184" s="301"/>
    </row>
    <row r="185" spans="1:16" ht="48" hidden="1" x14ac:dyDescent="0.25">
      <c r="A185" s="27">
        <v>3320</v>
      </c>
      <c r="B185" s="40" t="s">
        <v>179</v>
      </c>
      <c r="C185" s="198">
        <f t="shared" si="165"/>
        <v>0</v>
      </c>
      <c r="D185" s="272">
        <v>0</v>
      </c>
      <c r="E185" s="42"/>
      <c r="F185" s="429">
        <f t="shared" si="174"/>
        <v>0</v>
      </c>
      <c r="G185" s="229"/>
      <c r="H185" s="42"/>
      <c r="I185" s="358">
        <f t="shared" si="175"/>
        <v>0</v>
      </c>
      <c r="J185" s="272">
        <v>0</v>
      </c>
      <c r="K185" s="42"/>
      <c r="L185" s="429">
        <f t="shared" si="176"/>
        <v>0</v>
      </c>
      <c r="M185" s="229"/>
      <c r="N185" s="42"/>
      <c r="O185" s="358">
        <f t="shared" si="177"/>
        <v>0</v>
      </c>
      <c r="P185" s="299"/>
    </row>
    <row r="186" spans="1:16" hidden="1" x14ac:dyDescent="0.25">
      <c r="A186" s="87">
        <v>4000</v>
      </c>
      <c r="B186" s="70" t="s">
        <v>180</v>
      </c>
      <c r="C186" s="209">
        <f t="shared" si="165"/>
        <v>0</v>
      </c>
      <c r="D186" s="139">
        <f>SUM(D187,D190)</f>
        <v>0</v>
      </c>
      <c r="E186" s="71">
        <f t="shared" ref="E186" si="178">SUM(E187,E190)</f>
        <v>0</v>
      </c>
      <c r="F186" s="181">
        <f>SUM(F187,F190)</f>
        <v>0</v>
      </c>
      <c r="G186" s="236">
        <f t="shared" ref="G186:N186" si="179">SUM(G187,G190)</f>
        <v>0</v>
      </c>
      <c r="H186" s="71">
        <f t="shared" si="179"/>
        <v>0</v>
      </c>
      <c r="I186" s="127">
        <f t="shared" si="179"/>
        <v>0</v>
      </c>
      <c r="J186" s="139">
        <f>SUM(J187,J190)</f>
        <v>0</v>
      </c>
      <c r="K186" s="71">
        <f t="shared" si="179"/>
        <v>0</v>
      </c>
      <c r="L186" s="181">
        <f t="shared" si="179"/>
        <v>0</v>
      </c>
      <c r="M186" s="236">
        <f t="shared" si="179"/>
        <v>0</v>
      </c>
      <c r="N186" s="71">
        <f t="shared" si="179"/>
        <v>0</v>
      </c>
      <c r="O186" s="127">
        <f>SUM(O187,O190)</f>
        <v>0</v>
      </c>
      <c r="P186" s="324"/>
    </row>
    <row r="187" spans="1:16" hidden="1" x14ac:dyDescent="0.25">
      <c r="A187" s="88">
        <v>4200</v>
      </c>
      <c r="B187" s="72" t="s">
        <v>181</v>
      </c>
      <c r="C187" s="197">
        <f t="shared" si="165"/>
        <v>0</v>
      </c>
      <c r="D187" s="132">
        <f>SUM(D188,D189)</f>
        <v>0</v>
      </c>
      <c r="E187" s="38">
        <f t="shared" ref="E187" si="180">SUM(E188,E189)</f>
        <v>0</v>
      </c>
      <c r="F187" s="184">
        <f>SUM(F188,F189)</f>
        <v>0</v>
      </c>
      <c r="G187" s="237">
        <f t="shared" ref="G187:N187" si="181">SUM(G188,G189)</f>
        <v>0</v>
      </c>
      <c r="H187" s="38">
        <f t="shared" si="181"/>
        <v>0</v>
      </c>
      <c r="I187" s="125">
        <f t="shared" si="181"/>
        <v>0</v>
      </c>
      <c r="J187" s="132">
        <f>SUM(J188,J189)</f>
        <v>0</v>
      </c>
      <c r="K187" s="38">
        <f t="shared" si="181"/>
        <v>0</v>
      </c>
      <c r="L187" s="184">
        <f t="shared" si="181"/>
        <v>0</v>
      </c>
      <c r="M187" s="237">
        <f t="shared" si="181"/>
        <v>0</v>
      </c>
      <c r="N187" s="38">
        <f t="shared" si="181"/>
        <v>0</v>
      </c>
      <c r="O187" s="125">
        <f>SUM(O188,O189)</f>
        <v>0</v>
      </c>
      <c r="P187" s="302"/>
    </row>
    <row r="188" spans="1:16" ht="36" hidden="1" x14ac:dyDescent="0.25">
      <c r="A188" s="404">
        <v>4240</v>
      </c>
      <c r="B188" s="40" t="s">
        <v>182</v>
      </c>
      <c r="C188" s="198">
        <f t="shared" si="165"/>
        <v>0</v>
      </c>
      <c r="D188" s="272">
        <v>0</v>
      </c>
      <c r="E188" s="42"/>
      <c r="F188" s="429">
        <f t="shared" ref="F188:F189" si="182">D188+E188</f>
        <v>0</v>
      </c>
      <c r="G188" s="229"/>
      <c r="H188" s="42"/>
      <c r="I188" s="358">
        <f t="shared" ref="I188:I189" si="183">G188+H188</f>
        <v>0</v>
      </c>
      <c r="J188" s="272">
        <v>0</v>
      </c>
      <c r="K188" s="42"/>
      <c r="L188" s="429">
        <f t="shared" ref="L188:L189" si="184">J188+K188</f>
        <v>0</v>
      </c>
      <c r="M188" s="229"/>
      <c r="N188" s="42"/>
      <c r="O188" s="358">
        <f t="shared" ref="O188:O189" si="185">M188+N188</f>
        <v>0</v>
      </c>
      <c r="P188" s="299"/>
    </row>
    <row r="189" spans="1:16" hidden="1" x14ac:dyDescent="0.25">
      <c r="A189" s="75">
        <v>4250</v>
      </c>
      <c r="B189" s="43" t="s">
        <v>183</v>
      </c>
      <c r="C189" s="199">
        <f t="shared" si="165"/>
        <v>0</v>
      </c>
      <c r="D189" s="273">
        <v>0</v>
      </c>
      <c r="E189" s="45"/>
      <c r="F189" s="430">
        <f t="shared" si="182"/>
        <v>0</v>
      </c>
      <c r="G189" s="239"/>
      <c r="H189" s="45"/>
      <c r="I189" s="359">
        <f t="shared" si="183"/>
        <v>0</v>
      </c>
      <c r="J189" s="273">
        <v>0</v>
      </c>
      <c r="K189" s="45"/>
      <c r="L189" s="430">
        <f t="shared" si="184"/>
        <v>0</v>
      </c>
      <c r="M189" s="239"/>
      <c r="N189" s="45"/>
      <c r="O189" s="359">
        <f t="shared" si="185"/>
        <v>0</v>
      </c>
      <c r="P189" s="300"/>
    </row>
    <row r="190" spans="1:16" hidden="1" x14ac:dyDescent="0.25">
      <c r="A190" s="35">
        <v>4300</v>
      </c>
      <c r="B190" s="72" t="s">
        <v>184</v>
      </c>
      <c r="C190" s="197">
        <f t="shared" si="165"/>
        <v>0</v>
      </c>
      <c r="D190" s="132">
        <f>SUM(D191)</f>
        <v>0</v>
      </c>
      <c r="E190" s="38">
        <f t="shared" ref="E190" si="186">SUM(E191)</f>
        <v>0</v>
      </c>
      <c r="F190" s="184">
        <f>SUM(F191)</f>
        <v>0</v>
      </c>
      <c r="G190" s="237">
        <f t="shared" ref="G190:N190" si="187">SUM(G191)</f>
        <v>0</v>
      </c>
      <c r="H190" s="38">
        <f t="shared" si="187"/>
        <v>0</v>
      </c>
      <c r="I190" s="125">
        <f t="shared" si="187"/>
        <v>0</v>
      </c>
      <c r="J190" s="132">
        <f>SUM(J191)</f>
        <v>0</v>
      </c>
      <c r="K190" s="38">
        <f t="shared" si="187"/>
        <v>0</v>
      </c>
      <c r="L190" s="184">
        <f t="shared" si="187"/>
        <v>0</v>
      </c>
      <c r="M190" s="237">
        <f t="shared" si="187"/>
        <v>0</v>
      </c>
      <c r="N190" s="38">
        <f t="shared" si="187"/>
        <v>0</v>
      </c>
      <c r="O190" s="125">
        <f>SUM(O191)</f>
        <v>0</v>
      </c>
      <c r="P190" s="302"/>
    </row>
    <row r="191" spans="1:16" ht="24" hidden="1" x14ac:dyDescent="0.25">
      <c r="A191" s="404">
        <v>4310</v>
      </c>
      <c r="B191" s="40" t="s">
        <v>185</v>
      </c>
      <c r="C191" s="198">
        <f t="shared" si="165"/>
        <v>0</v>
      </c>
      <c r="D191" s="133">
        <f>SUM(D192:D192)</f>
        <v>0</v>
      </c>
      <c r="E191" s="79">
        <f t="shared" ref="E191" si="188">SUM(E192:E192)</f>
        <v>0</v>
      </c>
      <c r="F191" s="185">
        <f>SUM(F192:F192)</f>
        <v>0</v>
      </c>
      <c r="G191" s="242">
        <f t="shared" ref="G191:N191" si="189">SUM(G192:G192)</f>
        <v>0</v>
      </c>
      <c r="H191" s="79">
        <f t="shared" si="189"/>
        <v>0</v>
      </c>
      <c r="I191" s="90">
        <f t="shared" si="189"/>
        <v>0</v>
      </c>
      <c r="J191" s="133">
        <f>SUM(J192:J192)</f>
        <v>0</v>
      </c>
      <c r="K191" s="79">
        <f t="shared" si="189"/>
        <v>0</v>
      </c>
      <c r="L191" s="185">
        <f t="shared" si="189"/>
        <v>0</v>
      </c>
      <c r="M191" s="242">
        <f t="shared" si="189"/>
        <v>0</v>
      </c>
      <c r="N191" s="79">
        <f t="shared" si="189"/>
        <v>0</v>
      </c>
      <c r="O191" s="90">
        <f>SUM(O192:O192)</f>
        <v>0</v>
      </c>
      <c r="P191" s="299"/>
    </row>
    <row r="192" spans="1:16" ht="36" hidden="1" x14ac:dyDescent="0.25">
      <c r="A192" s="30">
        <v>4311</v>
      </c>
      <c r="B192" s="43" t="s">
        <v>186</v>
      </c>
      <c r="C192" s="199">
        <f t="shared" si="165"/>
        <v>0</v>
      </c>
      <c r="D192" s="273">
        <v>0</v>
      </c>
      <c r="E192" s="45"/>
      <c r="F192" s="430">
        <f>D192+E192</f>
        <v>0</v>
      </c>
      <c r="G192" s="239"/>
      <c r="H192" s="45"/>
      <c r="I192" s="359">
        <f>G192+H192</f>
        <v>0</v>
      </c>
      <c r="J192" s="273">
        <v>0</v>
      </c>
      <c r="K192" s="45"/>
      <c r="L192" s="430">
        <f>J192+K192</f>
        <v>0</v>
      </c>
      <c r="M192" s="239"/>
      <c r="N192" s="45"/>
      <c r="O192" s="359">
        <f>M192+N192</f>
        <v>0</v>
      </c>
      <c r="P192" s="300"/>
    </row>
    <row r="193" spans="1:16" s="19" customFormat="1" x14ac:dyDescent="0.25">
      <c r="A193" s="89"/>
      <c r="B193" s="17" t="s">
        <v>187</v>
      </c>
      <c r="C193" s="368">
        <f t="shared" si="165"/>
        <v>6101</v>
      </c>
      <c r="D193" s="235">
        <f>SUM(D194,D229,D268)</f>
        <v>6101</v>
      </c>
      <c r="E193" s="284">
        <f t="shared" ref="E193" si="190">SUM(E194,E229,E268)</f>
        <v>0</v>
      </c>
      <c r="F193" s="368">
        <f>SUM(F194,F229,F268)</f>
        <v>6101</v>
      </c>
      <c r="G193" s="235">
        <f t="shared" ref="G193:N193" si="191">SUM(G194,G229,G268)</f>
        <v>0</v>
      </c>
      <c r="H193" s="284">
        <f t="shared" si="191"/>
        <v>0</v>
      </c>
      <c r="I193" s="368">
        <f t="shared" si="191"/>
        <v>0</v>
      </c>
      <c r="J193" s="235">
        <f>SUM(J194,J229,J268)</f>
        <v>0</v>
      </c>
      <c r="K193" s="69">
        <f t="shared" si="191"/>
        <v>0</v>
      </c>
      <c r="L193" s="180">
        <f t="shared" si="191"/>
        <v>0</v>
      </c>
      <c r="M193" s="235">
        <f t="shared" si="191"/>
        <v>0</v>
      </c>
      <c r="N193" s="69">
        <f t="shared" si="191"/>
        <v>0</v>
      </c>
      <c r="O193" s="403">
        <f>SUM(O194,O229,O268)</f>
        <v>0</v>
      </c>
      <c r="P193" s="397"/>
    </row>
    <row r="194" spans="1:16" x14ac:dyDescent="0.25">
      <c r="A194" s="70">
        <v>5000</v>
      </c>
      <c r="B194" s="70" t="s">
        <v>188</v>
      </c>
      <c r="C194" s="369">
        <f t="shared" si="165"/>
        <v>692</v>
      </c>
      <c r="D194" s="236">
        <f>D195+D203</f>
        <v>692</v>
      </c>
      <c r="E194" s="127">
        <f t="shared" ref="E194" si="192">E195+E203</f>
        <v>0</v>
      </c>
      <c r="F194" s="369">
        <f>F195+F203</f>
        <v>692</v>
      </c>
      <c r="G194" s="236">
        <f t="shared" ref="G194:N194" si="193">G195+G203</f>
        <v>0</v>
      </c>
      <c r="H194" s="127">
        <f t="shared" si="193"/>
        <v>0</v>
      </c>
      <c r="I194" s="369">
        <f t="shared" si="193"/>
        <v>0</v>
      </c>
      <c r="J194" s="236">
        <f>J195+J203</f>
        <v>0</v>
      </c>
      <c r="K194" s="71">
        <f t="shared" si="193"/>
        <v>0</v>
      </c>
      <c r="L194" s="181">
        <f t="shared" si="193"/>
        <v>0</v>
      </c>
      <c r="M194" s="236">
        <f t="shared" si="193"/>
        <v>0</v>
      </c>
      <c r="N194" s="71">
        <f t="shared" si="193"/>
        <v>0</v>
      </c>
      <c r="O194" s="181">
        <f>O195+O203</f>
        <v>0</v>
      </c>
      <c r="P194" s="390"/>
    </row>
    <row r="195" spans="1:16" hidden="1" x14ac:dyDescent="0.25">
      <c r="A195" s="35">
        <v>5100</v>
      </c>
      <c r="B195" s="72" t="s">
        <v>189</v>
      </c>
      <c r="C195" s="197">
        <f t="shared" si="165"/>
        <v>0</v>
      </c>
      <c r="D195" s="132">
        <f>D196+D197+D200+D201+D202</f>
        <v>0</v>
      </c>
      <c r="E195" s="38">
        <f t="shared" ref="E195" si="194">E196+E197+E200+E201+E202</f>
        <v>0</v>
      </c>
      <c r="F195" s="184">
        <f>F196+F197+F200+F201+F202</f>
        <v>0</v>
      </c>
      <c r="G195" s="237">
        <f t="shared" ref="G195:N195" si="195">G196+G197+G200+G201+G202</f>
        <v>0</v>
      </c>
      <c r="H195" s="38">
        <f t="shared" si="195"/>
        <v>0</v>
      </c>
      <c r="I195" s="125">
        <f t="shared" si="195"/>
        <v>0</v>
      </c>
      <c r="J195" s="132">
        <f>J196+J197+J200+J201+J202</f>
        <v>0</v>
      </c>
      <c r="K195" s="38">
        <f t="shared" si="195"/>
        <v>0</v>
      </c>
      <c r="L195" s="184">
        <f t="shared" si="195"/>
        <v>0</v>
      </c>
      <c r="M195" s="237">
        <f t="shared" si="195"/>
        <v>0</v>
      </c>
      <c r="N195" s="38">
        <f t="shared" si="195"/>
        <v>0</v>
      </c>
      <c r="O195" s="125">
        <f>O196+O197+O200+O201+O202</f>
        <v>0</v>
      </c>
      <c r="P195" s="302"/>
    </row>
    <row r="196" spans="1:16" hidden="1" x14ac:dyDescent="0.25">
      <c r="A196" s="404">
        <v>5110</v>
      </c>
      <c r="B196" s="40" t="s">
        <v>190</v>
      </c>
      <c r="C196" s="198">
        <f t="shared" si="165"/>
        <v>0</v>
      </c>
      <c r="D196" s="272">
        <v>0</v>
      </c>
      <c r="E196" s="42"/>
      <c r="F196" s="429">
        <f>D196+E196</f>
        <v>0</v>
      </c>
      <c r="G196" s="229"/>
      <c r="H196" s="42"/>
      <c r="I196" s="358">
        <f>G196+H196</f>
        <v>0</v>
      </c>
      <c r="J196" s="272">
        <v>0</v>
      </c>
      <c r="K196" s="42"/>
      <c r="L196" s="429">
        <f>J196+K196</f>
        <v>0</v>
      </c>
      <c r="M196" s="229"/>
      <c r="N196" s="42"/>
      <c r="O196" s="358">
        <f>M196+N196</f>
        <v>0</v>
      </c>
      <c r="P196" s="299"/>
    </row>
    <row r="197" spans="1:16" ht="24" hidden="1" x14ac:dyDescent="0.25">
      <c r="A197" s="75">
        <v>5120</v>
      </c>
      <c r="B197" s="43" t="s">
        <v>191</v>
      </c>
      <c r="C197" s="199">
        <f t="shared" si="165"/>
        <v>0</v>
      </c>
      <c r="D197" s="134">
        <f>D198+D199</f>
        <v>0</v>
      </c>
      <c r="E197" s="76">
        <f t="shared" ref="E197" si="196">E198+E199</f>
        <v>0</v>
      </c>
      <c r="F197" s="95">
        <f>F198+F199</f>
        <v>0</v>
      </c>
      <c r="G197" s="240">
        <f t="shared" ref="G197:O197" si="197">G198+G199</f>
        <v>0</v>
      </c>
      <c r="H197" s="76">
        <f t="shared" si="197"/>
        <v>0</v>
      </c>
      <c r="I197" s="91">
        <f t="shared" si="197"/>
        <v>0</v>
      </c>
      <c r="J197" s="134">
        <f>J198+J199</f>
        <v>0</v>
      </c>
      <c r="K197" s="76">
        <f t="shared" si="197"/>
        <v>0</v>
      </c>
      <c r="L197" s="95">
        <f t="shared" si="197"/>
        <v>0</v>
      </c>
      <c r="M197" s="240">
        <f t="shared" si="197"/>
        <v>0</v>
      </c>
      <c r="N197" s="76">
        <f t="shared" si="197"/>
        <v>0</v>
      </c>
      <c r="O197" s="91">
        <f t="shared" si="197"/>
        <v>0</v>
      </c>
      <c r="P197" s="300"/>
    </row>
    <row r="198" spans="1:16" hidden="1" x14ac:dyDescent="0.25">
      <c r="A198" s="30">
        <v>5121</v>
      </c>
      <c r="B198" s="43" t="s">
        <v>192</v>
      </c>
      <c r="C198" s="199">
        <f t="shared" si="165"/>
        <v>0</v>
      </c>
      <c r="D198" s="273">
        <v>0</v>
      </c>
      <c r="E198" s="45"/>
      <c r="F198" s="430">
        <f t="shared" ref="F198:F202" si="198">D198+E198</f>
        <v>0</v>
      </c>
      <c r="G198" s="239"/>
      <c r="H198" s="45"/>
      <c r="I198" s="359">
        <f t="shared" ref="I198:I202" si="199">G198+H198</f>
        <v>0</v>
      </c>
      <c r="J198" s="273">
        <v>0</v>
      </c>
      <c r="K198" s="45"/>
      <c r="L198" s="430">
        <f t="shared" ref="L198:L202" si="200">J198+K198</f>
        <v>0</v>
      </c>
      <c r="M198" s="239"/>
      <c r="N198" s="45"/>
      <c r="O198" s="359">
        <f t="shared" ref="O198:O202" si="201">M198+N198</f>
        <v>0</v>
      </c>
      <c r="P198" s="300"/>
    </row>
    <row r="199" spans="1:16" ht="24" hidden="1" x14ac:dyDescent="0.25">
      <c r="A199" s="30">
        <v>5129</v>
      </c>
      <c r="B199" s="43" t="s">
        <v>193</v>
      </c>
      <c r="C199" s="199">
        <f t="shared" si="165"/>
        <v>0</v>
      </c>
      <c r="D199" s="273">
        <v>0</v>
      </c>
      <c r="E199" s="45"/>
      <c r="F199" s="430">
        <f t="shared" si="198"/>
        <v>0</v>
      </c>
      <c r="G199" s="239"/>
      <c r="H199" s="45"/>
      <c r="I199" s="359">
        <f t="shared" si="199"/>
        <v>0</v>
      </c>
      <c r="J199" s="273">
        <v>0</v>
      </c>
      <c r="K199" s="45"/>
      <c r="L199" s="430">
        <f t="shared" si="200"/>
        <v>0</v>
      </c>
      <c r="M199" s="239"/>
      <c r="N199" s="45"/>
      <c r="O199" s="359">
        <f t="shared" si="201"/>
        <v>0</v>
      </c>
      <c r="P199" s="300"/>
    </row>
    <row r="200" spans="1:16" hidden="1" x14ac:dyDescent="0.25">
      <c r="A200" s="75">
        <v>5130</v>
      </c>
      <c r="B200" s="43" t="s">
        <v>194</v>
      </c>
      <c r="C200" s="199">
        <f t="shared" si="165"/>
        <v>0</v>
      </c>
      <c r="D200" s="273">
        <v>0</v>
      </c>
      <c r="E200" s="45"/>
      <c r="F200" s="430">
        <f t="shared" si="198"/>
        <v>0</v>
      </c>
      <c r="G200" s="239"/>
      <c r="H200" s="45"/>
      <c r="I200" s="359">
        <f t="shared" si="199"/>
        <v>0</v>
      </c>
      <c r="J200" s="273">
        <v>0</v>
      </c>
      <c r="K200" s="45"/>
      <c r="L200" s="430">
        <f t="shared" si="200"/>
        <v>0</v>
      </c>
      <c r="M200" s="239"/>
      <c r="N200" s="45"/>
      <c r="O200" s="359">
        <f t="shared" si="201"/>
        <v>0</v>
      </c>
      <c r="P200" s="300"/>
    </row>
    <row r="201" spans="1:16" hidden="1" x14ac:dyDescent="0.25">
      <c r="A201" s="75">
        <v>5140</v>
      </c>
      <c r="B201" s="43" t="s">
        <v>195</v>
      </c>
      <c r="C201" s="199">
        <f t="shared" si="165"/>
        <v>0</v>
      </c>
      <c r="D201" s="273">
        <v>0</v>
      </c>
      <c r="E201" s="45"/>
      <c r="F201" s="430">
        <f t="shared" si="198"/>
        <v>0</v>
      </c>
      <c r="G201" s="239"/>
      <c r="H201" s="45"/>
      <c r="I201" s="359">
        <f t="shared" si="199"/>
        <v>0</v>
      </c>
      <c r="J201" s="273">
        <v>0</v>
      </c>
      <c r="K201" s="45"/>
      <c r="L201" s="430">
        <f t="shared" si="200"/>
        <v>0</v>
      </c>
      <c r="M201" s="239"/>
      <c r="N201" s="45"/>
      <c r="O201" s="359">
        <f t="shared" si="201"/>
        <v>0</v>
      </c>
      <c r="P201" s="300"/>
    </row>
    <row r="202" spans="1:16" ht="24" hidden="1" x14ac:dyDescent="0.25">
      <c r="A202" s="75">
        <v>5170</v>
      </c>
      <c r="B202" s="43" t="s">
        <v>196</v>
      </c>
      <c r="C202" s="199">
        <f t="shared" si="165"/>
        <v>0</v>
      </c>
      <c r="D202" s="273">
        <v>0</v>
      </c>
      <c r="E202" s="45"/>
      <c r="F202" s="430">
        <f t="shared" si="198"/>
        <v>0</v>
      </c>
      <c r="G202" s="239"/>
      <c r="H202" s="45"/>
      <c r="I202" s="359">
        <f t="shared" si="199"/>
        <v>0</v>
      </c>
      <c r="J202" s="273">
        <v>0</v>
      </c>
      <c r="K202" s="45"/>
      <c r="L202" s="430">
        <f t="shared" si="200"/>
        <v>0</v>
      </c>
      <c r="M202" s="239"/>
      <c r="N202" s="45"/>
      <c r="O202" s="359">
        <f t="shared" si="201"/>
        <v>0</v>
      </c>
      <c r="P202" s="300"/>
    </row>
    <row r="203" spans="1:16" x14ac:dyDescent="0.25">
      <c r="A203" s="35">
        <v>5200</v>
      </c>
      <c r="B203" s="72" t="s">
        <v>197</v>
      </c>
      <c r="C203" s="370">
        <f t="shared" si="165"/>
        <v>692</v>
      </c>
      <c r="D203" s="237">
        <f>D204+D214+D215+D224+D225+D226+D228</f>
        <v>692</v>
      </c>
      <c r="E203" s="125">
        <f t="shared" ref="E203" si="202">E204+E214+E215+E224+E225+E226+E228</f>
        <v>0</v>
      </c>
      <c r="F203" s="370">
        <f>F204+F214+F215+F224+F225+F226+F228</f>
        <v>692</v>
      </c>
      <c r="G203" s="237">
        <f t="shared" ref="G203:O203" si="203">G204+G214+G215+G224+G225+G226+G228</f>
        <v>0</v>
      </c>
      <c r="H203" s="125">
        <f t="shared" si="203"/>
        <v>0</v>
      </c>
      <c r="I203" s="370">
        <f t="shared" si="203"/>
        <v>0</v>
      </c>
      <c r="J203" s="237">
        <f>J204+J214+J215+J224+J225+J226+J228</f>
        <v>0</v>
      </c>
      <c r="K203" s="38">
        <f t="shared" si="203"/>
        <v>0</v>
      </c>
      <c r="L203" s="184">
        <f t="shared" si="203"/>
        <v>0</v>
      </c>
      <c r="M203" s="237">
        <f t="shared" si="203"/>
        <v>0</v>
      </c>
      <c r="N203" s="38">
        <f t="shared" si="203"/>
        <v>0</v>
      </c>
      <c r="O203" s="184">
        <f t="shared" si="203"/>
        <v>0</v>
      </c>
      <c r="P203" s="396"/>
    </row>
    <row r="204" spans="1:16" hidden="1" x14ac:dyDescent="0.25">
      <c r="A204" s="73">
        <v>5210</v>
      </c>
      <c r="B204" s="58" t="s">
        <v>198</v>
      </c>
      <c r="C204" s="204">
        <f t="shared" si="165"/>
        <v>0</v>
      </c>
      <c r="D204" s="86">
        <f>SUM(D205:D213)</f>
        <v>0</v>
      </c>
      <c r="E204" s="74">
        <f>SUM(E205:E213)</f>
        <v>0</v>
      </c>
      <c r="F204" s="183">
        <f t="shared" ref="F204:N204" si="204">SUM(F205:F213)</f>
        <v>0</v>
      </c>
      <c r="G204" s="238">
        <f t="shared" si="204"/>
        <v>0</v>
      </c>
      <c r="H204" s="74">
        <f t="shared" si="204"/>
        <v>0</v>
      </c>
      <c r="I204" s="156">
        <f t="shared" si="204"/>
        <v>0</v>
      </c>
      <c r="J204" s="86">
        <f>SUM(J205:J213)</f>
        <v>0</v>
      </c>
      <c r="K204" s="74">
        <f t="shared" si="204"/>
        <v>0</v>
      </c>
      <c r="L204" s="183">
        <f t="shared" si="204"/>
        <v>0</v>
      </c>
      <c r="M204" s="238">
        <f t="shared" si="204"/>
        <v>0</v>
      </c>
      <c r="N204" s="74">
        <f t="shared" si="204"/>
        <v>0</v>
      </c>
      <c r="O204" s="156">
        <f>SUM(O205:O213)</f>
        <v>0</v>
      </c>
      <c r="P204" s="301"/>
    </row>
    <row r="205" spans="1:16" hidden="1" x14ac:dyDescent="0.25">
      <c r="A205" s="27">
        <v>5211</v>
      </c>
      <c r="B205" s="40" t="s">
        <v>199</v>
      </c>
      <c r="C205" s="198">
        <f t="shared" si="165"/>
        <v>0</v>
      </c>
      <c r="D205" s="272">
        <v>0</v>
      </c>
      <c r="E205" s="42"/>
      <c r="F205" s="429">
        <f t="shared" ref="F205:F214" si="205">D205+E205</f>
        <v>0</v>
      </c>
      <c r="G205" s="229"/>
      <c r="H205" s="42"/>
      <c r="I205" s="358">
        <f t="shared" ref="I205:I214" si="206">G205+H205</f>
        <v>0</v>
      </c>
      <c r="J205" s="272">
        <v>0</v>
      </c>
      <c r="K205" s="42"/>
      <c r="L205" s="429">
        <f t="shared" ref="L205:L214" si="207">J205+K205</f>
        <v>0</v>
      </c>
      <c r="M205" s="229"/>
      <c r="N205" s="42"/>
      <c r="O205" s="358">
        <f t="shared" ref="O205:O214" si="208">M205+N205</f>
        <v>0</v>
      </c>
      <c r="P205" s="299"/>
    </row>
    <row r="206" spans="1:16" hidden="1" x14ac:dyDescent="0.25">
      <c r="A206" s="30">
        <v>5212</v>
      </c>
      <c r="B206" s="43" t="s">
        <v>200</v>
      </c>
      <c r="C206" s="199">
        <f t="shared" si="165"/>
        <v>0</v>
      </c>
      <c r="D206" s="273">
        <v>0</v>
      </c>
      <c r="E206" s="45"/>
      <c r="F206" s="430">
        <f t="shared" si="205"/>
        <v>0</v>
      </c>
      <c r="G206" s="239"/>
      <c r="H206" s="45"/>
      <c r="I206" s="359">
        <f t="shared" si="206"/>
        <v>0</v>
      </c>
      <c r="J206" s="273">
        <v>0</v>
      </c>
      <c r="K206" s="45"/>
      <c r="L206" s="430">
        <f t="shared" si="207"/>
        <v>0</v>
      </c>
      <c r="M206" s="239"/>
      <c r="N206" s="45"/>
      <c r="O206" s="359">
        <f t="shared" si="208"/>
        <v>0</v>
      </c>
      <c r="P206" s="300"/>
    </row>
    <row r="207" spans="1:16" hidden="1" x14ac:dyDescent="0.25">
      <c r="A207" s="30">
        <v>5213</v>
      </c>
      <c r="B207" s="43" t="s">
        <v>201</v>
      </c>
      <c r="C207" s="199">
        <f t="shared" si="165"/>
        <v>0</v>
      </c>
      <c r="D207" s="273">
        <v>0</v>
      </c>
      <c r="E207" s="45"/>
      <c r="F207" s="430">
        <f t="shared" si="205"/>
        <v>0</v>
      </c>
      <c r="G207" s="239"/>
      <c r="H207" s="45"/>
      <c r="I207" s="359">
        <f t="shared" si="206"/>
        <v>0</v>
      </c>
      <c r="J207" s="273">
        <v>0</v>
      </c>
      <c r="K207" s="45"/>
      <c r="L207" s="430">
        <f t="shared" si="207"/>
        <v>0</v>
      </c>
      <c r="M207" s="239"/>
      <c r="N207" s="45"/>
      <c r="O207" s="359">
        <f t="shared" si="208"/>
        <v>0</v>
      </c>
      <c r="P207" s="300"/>
    </row>
    <row r="208" spans="1:16" hidden="1" x14ac:dyDescent="0.25">
      <c r="A208" s="30">
        <v>5214</v>
      </c>
      <c r="B208" s="43" t="s">
        <v>202</v>
      </c>
      <c r="C208" s="199">
        <f t="shared" si="165"/>
        <v>0</v>
      </c>
      <c r="D208" s="273">
        <v>0</v>
      </c>
      <c r="E208" s="45"/>
      <c r="F208" s="430">
        <f t="shared" si="205"/>
        <v>0</v>
      </c>
      <c r="G208" s="239"/>
      <c r="H208" s="45"/>
      <c r="I208" s="359">
        <f t="shared" si="206"/>
        <v>0</v>
      </c>
      <c r="J208" s="273">
        <v>0</v>
      </c>
      <c r="K208" s="45"/>
      <c r="L208" s="430">
        <f t="shared" si="207"/>
        <v>0</v>
      </c>
      <c r="M208" s="239"/>
      <c r="N208" s="45"/>
      <c r="O208" s="359">
        <f t="shared" si="208"/>
        <v>0</v>
      </c>
      <c r="P208" s="300"/>
    </row>
    <row r="209" spans="1:16" hidden="1" x14ac:dyDescent="0.25">
      <c r="A209" s="30">
        <v>5215</v>
      </c>
      <c r="B209" s="43" t="s">
        <v>203</v>
      </c>
      <c r="C209" s="199">
        <f t="shared" si="165"/>
        <v>0</v>
      </c>
      <c r="D209" s="273">
        <v>0</v>
      </c>
      <c r="E209" s="45"/>
      <c r="F209" s="430">
        <f t="shared" si="205"/>
        <v>0</v>
      </c>
      <c r="G209" s="239"/>
      <c r="H209" s="45"/>
      <c r="I209" s="359">
        <f t="shared" si="206"/>
        <v>0</v>
      </c>
      <c r="J209" s="273">
        <v>0</v>
      </c>
      <c r="K209" s="45"/>
      <c r="L209" s="430">
        <f t="shared" si="207"/>
        <v>0</v>
      </c>
      <c r="M209" s="239"/>
      <c r="N209" s="45"/>
      <c r="O209" s="359">
        <f t="shared" si="208"/>
        <v>0</v>
      </c>
      <c r="P209" s="300"/>
    </row>
    <row r="210" spans="1:16" hidden="1" x14ac:dyDescent="0.25">
      <c r="A210" s="30">
        <v>5216</v>
      </c>
      <c r="B210" s="43" t="s">
        <v>204</v>
      </c>
      <c r="C210" s="199">
        <f t="shared" si="165"/>
        <v>0</v>
      </c>
      <c r="D210" s="273">
        <v>0</v>
      </c>
      <c r="E210" s="45"/>
      <c r="F210" s="430">
        <f t="shared" si="205"/>
        <v>0</v>
      </c>
      <c r="G210" s="239"/>
      <c r="H210" s="45"/>
      <c r="I210" s="359">
        <f t="shared" si="206"/>
        <v>0</v>
      </c>
      <c r="J210" s="273">
        <v>0</v>
      </c>
      <c r="K210" s="45"/>
      <c r="L210" s="430">
        <f t="shared" si="207"/>
        <v>0</v>
      </c>
      <c r="M210" s="239"/>
      <c r="N210" s="45"/>
      <c r="O210" s="359">
        <f t="shared" si="208"/>
        <v>0</v>
      </c>
      <c r="P210" s="300"/>
    </row>
    <row r="211" spans="1:16" hidden="1" x14ac:dyDescent="0.25">
      <c r="A211" s="30">
        <v>5217</v>
      </c>
      <c r="B211" s="43" t="s">
        <v>205</v>
      </c>
      <c r="C211" s="199">
        <f t="shared" si="165"/>
        <v>0</v>
      </c>
      <c r="D211" s="273">
        <v>0</v>
      </c>
      <c r="E211" s="45"/>
      <c r="F211" s="430">
        <f t="shared" si="205"/>
        <v>0</v>
      </c>
      <c r="G211" s="239"/>
      <c r="H211" s="45"/>
      <c r="I211" s="359">
        <f t="shared" si="206"/>
        <v>0</v>
      </c>
      <c r="J211" s="273">
        <v>0</v>
      </c>
      <c r="K211" s="45"/>
      <c r="L211" s="430">
        <f t="shared" si="207"/>
        <v>0</v>
      </c>
      <c r="M211" s="239"/>
      <c r="N211" s="45"/>
      <c r="O211" s="359">
        <f t="shared" si="208"/>
        <v>0</v>
      </c>
      <c r="P211" s="300"/>
    </row>
    <row r="212" spans="1:16" hidden="1" x14ac:dyDescent="0.25">
      <c r="A212" s="30">
        <v>5218</v>
      </c>
      <c r="B212" s="43" t="s">
        <v>206</v>
      </c>
      <c r="C212" s="199">
        <f t="shared" si="165"/>
        <v>0</v>
      </c>
      <c r="D212" s="273">
        <v>0</v>
      </c>
      <c r="E212" s="45"/>
      <c r="F212" s="430">
        <f t="shared" si="205"/>
        <v>0</v>
      </c>
      <c r="G212" s="239"/>
      <c r="H212" s="45"/>
      <c r="I212" s="359">
        <f t="shared" si="206"/>
        <v>0</v>
      </c>
      <c r="J212" s="273">
        <v>0</v>
      </c>
      <c r="K212" s="45"/>
      <c r="L212" s="430">
        <f t="shared" si="207"/>
        <v>0</v>
      </c>
      <c r="M212" s="239"/>
      <c r="N212" s="45"/>
      <c r="O212" s="359">
        <f t="shared" si="208"/>
        <v>0</v>
      </c>
      <c r="P212" s="300"/>
    </row>
    <row r="213" spans="1:16" hidden="1" x14ac:dyDescent="0.25">
      <c r="A213" s="30">
        <v>5219</v>
      </c>
      <c r="B213" s="43" t="s">
        <v>207</v>
      </c>
      <c r="C213" s="199">
        <f t="shared" si="165"/>
        <v>0</v>
      </c>
      <c r="D213" s="273">
        <v>0</v>
      </c>
      <c r="E213" s="45"/>
      <c r="F213" s="430">
        <f t="shared" si="205"/>
        <v>0</v>
      </c>
      <c r="G213" s="239"/>
      <c r="H213" s="45"/>
      <c r="I213" s="359">
        <f t="shared" si="206"/>
        <v>0</v>
      </c>
      <c r="J213" s="273">
        <v>0</v>
      </c>
      <c r="K213" s="45"/>
      <c r="L213" s="430">
        <f t="shared" si="207"/>
        <v>0</v>
      </c>
      <c r="M213" s="239"/>
      <c r="N213" s="45"/>
      <c r="O213" s="359">
        <f t="shared" si="208"/>
        <v>0</v>
      </c>
      <c r="P213" s="300"/>
    </row>
    <row r="214" spans="1:16" ht="13.5" hidden="1" customHeight="1" x14ac:dyDescent="0.25">
      <c r="A214" s="75">
        <v>5220</v>
      </c>
      <c r="B214" s="43" t="s">
        <v>208</v>
      </c>
      <c r="C214" s="199">
        <f t="shared" si="165"/>
        <v>0</v>
      </c>
      <c r="D214" s="273">
        <v>0</v>
      </c>
      <c r="E214" s="45"/>
      <c r="F214" s="430">
        <f t="shared" si="205"/>
        <v>0</v>
      </c>
      <c r="G214" s="239"/>
      <c r="H214" s="45"/>
      <c r="I214" s="359">
        <f t="shared" si="206"/>
        <v>0</v>
      </c>
      <c r="J214" s="273">
        <v>0</v>
      </c>
      <c r="K214" s="45"/>
      <c r="L214" s="430">
        <f t="shared" si="207"/>
        <v>0</v>
      </c>
      <c r="M214" s="239"/>
      <c r="N214" s="45"/>
      <c r="O214" s="359">
        <f t="shared" si="208"/>
        <v>0</v>
      </c>
      <c r="P214" s="300"/>
    </row>
    <row r="215" spans="1:16" hidden="1" x14ac:dyDescent="0.25">
      <c r="A215" s="75">
        <v>5230</v>
      </c>
      <c r="B215" s="43" t="s">
        <v>209</v>
      </c>
      <c r="C215" s="199">
        <f t="shared" si="165"/>
        <v>0</v>
      </c>
      <c r="D215" s="134">
        <f>SUM(D216:D223)</f>
        <v>0</v>
      </c>
      <c r="E215" s="76">
        <f t="shared" ref="E215" si="209">SUM(E216:E223)</f>
        <v>0</v>
      </c>
      <c r="F215" s="95">
        <f>SUM(F216:F223)</f>
        <v>0</v>
      </c>
      <c r="G215" s="240">
        <f t="shared" ref="G215:N215" si="210">SUM(G216:G223)</f>
        <v>0</v>
      </c>
      <c r="H215" s="76">
        <f t="shared" si="210"/>
        <v>0</v>
      </c>
      <c r="I215" s="91">
        <f t="shared" si="210"/>
        <v>0</v>
      </c>
      <c r="J215" s="134">
        <f>SUM(J216:J223)</f>
        <v>0</v>
      </c>
      <c r="K215" s="76">
        <f t="shared" si="210"/>
        <v>0</v>
      </c>
      <c r="L215" s="95">
        <f t="shared" si="210"/>
        <v>0</v>
      </c>
      <c r="M215" s="240">
        <f t="shared" si="210"/>
        <v>0</v>
      </c>
      <c r="N215" s="76">
        <f t="shared" si="210"/>
        <v>0</v>
      </c>
      <c r="O215" s="91">
        <f>SUM(O216:O223)</f>
        <v>0</v>
      </c>
      <c r="P215" s="300"/>
    </row>
    <row r="216" spans="1:16" hidden="1" x14ac:dyDescent="0.25">
      <c r="A216" s="30">
        <v>5231</v>
      </c>
      <c r="B216" s="43" t="s">
        <v>210</v>
      </c>
      <c r="C216" s="199">
        <f t="shared" si="165"/>
        <v>0</v>
      </c>
      <c r="D216" s="273">
        <v>0</v>
      </c>
      <c r="E216" s="45"/>
      <c r="F216" s="430">
        <f t="shared" ref="F216:F225" si="211">D216+E216</f>
        <v>0</v>
      </c>
      <c r="G216" s="239"/>
      <c r="H216" s="45"/>
      <c r="I216" s="359">
        <f t="shared" ref="I216:I225" si="212">G216+H216</f>
        <v>0</v>
      </c>
      <c r="J216" s="273">
        <v>0</v>
      </c>
      <c r="K216" s="45"/>
      <c r="L216" s="430">
        <f t="shared" ref="L216:L225" si="213">J216+K216</f>
        <v>0</v>
      </c>
      <c r="M216" s="239"/>
      <c r="N216" s="45"/>
      <c r="O216" s="359">
        <f t="shared" ref="O216:O225" si="214">M216+N216</f>
        <v>0</v>
      </c>
      <c r="P216" s="300"/>
    </row>
    <row r="217" spans="1:16" hidden="1" x14ac:dyDescent="0.25">
      <c r="A217" s="30">
        <v>5232</v>
      </c>
      <c r="B217" s="43" t="s">
        <v>211</v>
      </c>
      <c r="C217" s="199">
        <f t="shared" si="165"/>
        <v>0</v>
      </c>
      <c r="D217" s="273">
        <v>0</v>
      </c>
      <c r="E217" s="45"/>
      <c r="F217" s="430">
        <f t="shared" si="211"/>
        <v>0</v>
      </c>
      <c r="G217" s="239"/>
      <c r="H217" s="45"/>
      <c r="I217" s="359">
        <f t="shared" si="212"/>
        <v>0</v>
      </c>
      <c r="J217" s="273">
        <v>0</v>
      </c>
      <c r="K217" s="45"/>
      <c r="L217" s="430">
        <f t="shared" si="213"/>
        <v>0</v>
      </c>
      <c r="M217" s="239"/>
      <c r="N217" s="45"/>
      <c r="O217" s="359">
        <f t="shared" si="214"/>
        <v>0</v>
      </c>
      <c r="P217" s="300"/>
    </row>
    <row r="218" spans="1:16" hidden="1" x14ac:dyDescent="0.25">
      <c r="A218" s="30">
        <v>5233</v>
      </c>
      <c r="B218" s="43" t="s">
        <v>212</v>
      </c>
      <c r="C218" s="199">
        <f t="shared" si="165"/>
        <v>0</v>
      </c>
      <c r="D218" s="273">
        <v>0</v>
      </c>
      <c r="E218" s="45"/>
      <c r="F218" s="430">
        <f t="shared" si="211"/>
        <v>0</v>
      </c>
      <c r="G218" s="239"/>
      <c r="H218" s="45"/>
      <c r="I218" s="359">
        <f t="shared" si="212"/>
        <v>0</v>
      </c>
      <c r="J218" s="273">
        <v>0</v>
      </c>
      <c r="K218" s="45"/>
      <c r="L218" s="430">
        <f t="shared" si="213"/>
        <v>0</v>
      </c>
      <c r="M218" s="239"/>
      <c r="N218" s="45"/>
      <c r="O218" s="359">
        <f t="shared" si="214"/>
        <v>0</v>
      </c>
      <c r="P218" s="300"/>
    </row>
    <row r="219" spans="1:16" hidden="1" x14ac:dyDescent="0.25">
      <c r="A219" s="30">
        <v>5234</v>
      </c>
      <c r="B219" s="43" t="s">
        <v>213</v>
      </c>
      <c r="C219" s="199">
        <f t="shared" si="165"/>
        <v>0</v>
      </c>
      <c r="D219" s="273">
        <v>0</v>
      </c>
      <c r="E219" s="45"/>
      <c r="F219" s="430">
        <f t="shared" si="211"/>
        <v>0</v>
      </c>
      <c r="G219" s="239"/>
      <c r="H219" s="45"/>
      <c r="I219" s="359">
        <f t="shared" si="212"/>
        <v>0</v>
      </c>
      <c r="J219" s="273">
        <v>0</v>
      </c>
      <c r="K219" s="45"/>
      <c r="L219" s="430">
        <f t="shared" si="213"/>
        <v>0</v>
      </c>
      <c r="M219" s="239"/>
      <c r="N219" s="45"/>
      <c r="O219" s="359">
        <f t="shared" si="214"/>
        <v>0</v>
      </c>
      <c r="P219" s="300"/>
    </row>
    <row r="220" spans="1:16" ht="14.25" hidden="1" customHeight="1" x14ac:dyDescent="0.25">
      <c r="A220" s="30">
        <v>5236</v>
      </c>
      <c r="B220" s="43" t="s">
        <v>214</v>
      </c>
      <c r="C220" s="199">
        <f t="shared" si="165"/>
        <v>0</v>
      </c>
      <c r="D220" s="273">
        <v>0</v>
      </c>
      <c r="E220" s="45"/>
      <c r="F220" s="430">
        <f t="shared" si="211"/>
        <v>0</v>
      </c>
      <c r="G220" s="239"/>
      <c r="H220" s="45"/>
      <c r="I220" s="359">
        <f t="shared" si="212"/>
        <v>0</v>
      </c>
      <c r="J220" s="273">
        <v>0</v>
      </c>
      <c r="K220" s="45"/>
      <c r="L220" s="430">
        <f t="shared" si="213"/>
        <v>0</v>
      </c>
      <c r="M220" s="239"/>
      <c r="N220" s="45"/>
      <c r="O220" s="359">
        <f t="shared" si="214"/>
        <v>0</v>
      </c>
      <c r="P220" s="300"/>
    </row>
    <row r="221" spans="1:16" ht="14.25" hidden="1" customHeight="1" x14ac:dyDescent="0.25">
      <c r="A221" s="30">
        <v>5237</v>
      </c>
      <c r="B221" s="43" t="s">
        <v>215</v>
      </c>
      <c r="C221" s="199">
        <f t="shared" si="165"/>
        <v>0</v>
      </c>
      <c r="D221" s="273">
        <v>0</v>
      </c>
      <c r="E221" s="45"/>
      <c r="F221" s="430">
        <f t="shared" si="211"/>
        <v>0</v>
      </c>
      <c r="G221" s="239"/>
      <c r="H221" s="45"/>
      <c r="I221" s="359">
        <f t="shared" si="212"/>
        <v>0</v>
      </c>
      <c r="J221" s="273">
        <v>0</v>
      </c>
      <c r="K221" s="45"/>
      <c r="L221" s="430">
        <f t="shared" si="213"/>
        <v>0</v>
      </c>
      <c r="M221" s="239"/>
      <c r="N221" s="45"/>
      <c r="O221" s="359">
        <f t="shared" si="214"/>
        <v>0</v>
      </c>
      <c r="P221" s="300"/>
    </row>
    <row r="222" spans="1:16" hidden="1" x14ac:dyDescent="0.25">
      <c r="A222" s="30">
        <v>5238</v>
      </c>
      <c r="B222" s="43" t="s">
        <v>216</v>
      </c>
      <c r="C222" s="199">
        <f t="shared" si="165"/>
        <v>0</v>
      </c>
      <c r="D222" s="273">
        <v>0</v>
      </c>
      <c r="E222" s="45"/>
      <c r="F222" s="430">
        <f t="shared" si="211"/>
        <v>0</v>
      </c>
      <c r="G222" s="239"/>
      <c r="H222" s="45"/>
      <c r="I222" s="359">
        <f t="shared" si="212"/>
        <v>0</v>
      </c>
      <c r="J222" s="273">
        <v>0</v>
      </c>
      <c r="K222" s="45"/>
      <c r="L222" s="430">
        <f t="shared" si="213"/>
        <v>0</v>
      </c>
      <c r="M222" s="239"/>
      <c r="N222" s="45"/>
      <c r="O222" s="359">
        <f t="shared" si="214"/>
        <v>0</v>
      </c>
      <c r="P222" s="300"/>
    </row>
    <row r="223" spans="1:16" hidden="1" x14ac:dyDescent="0.25">
      <c r="A223" s="30">
        <v>5239</v>
      </c>
      <c r="B223" s="43" t="s">
        <v>217</v>
      </c>
      <c r="C223" s="199">
        <f t="shared" si="165"/>
        <v>0</v>
      </c>
      <c r="D223" s="273">
        <v>0</v>
      </c>
      <c r="E223" s="45"/>
      <c r="F223" s="430">
        <f t="shared" si="211"/>
        <v>0</v>
      </c>
      <c r="G223" s="239"/>
      <c r="H223" s="45"/>
      <c r="I223" s="359">
        <f t="shared" si="212"/>
        <v>0</v>
      </c>
      <c r="J223" s="273">
        <v>0</v>
      </c>
      <c r="K223" s="45"/>
      <c r="L223" s="430">
        <f t="shared" si="213"/>
        <v>0</v>
      </c>
      <c r="M223" s="239"/>
      <c r="N223" s="45"/>
      <c r="O223" s="359">
        <f t="shared" si="214"/>
        <v>0</v>
      </c>
      <c r="P223" s="300"/>
    </row>
    <row r="224" spans="1:16" ht="24" hidden="1" x14ac:dyDescent="0.25">
      <c r="A224" s="75">
        <v>5240</v>
      </c>
      <c r="B224" s="43" t="s">
        <v>218</v>
      </c>
      <c r="C224" s="199">
        <f t="shared" si="165"/>
        <v>0</v>
      </c>
      <c r="D224" s="273">
        <v>0</v>
      </c>
      <c r="E224" s="45"/>
      <c r="F224" s="430">
        <f t="shared" si="211"/>
        <v>0</v>
      </c>
      <c r="G224" s="239"/>
      <c r="H224" s="45"/>
      <c r="I224" s="359">
        <f t="shared" si="212"/>
        <v>0</v>
      </c>
      <c r="J224" s="273">
        <v>0</v>
      </c>
      <c r="K224" s="45"/>
      <c r="L224" s="430">
        <f t="shared" si="213"/>
        <v>0</v>
      </c>
      <c r="M224" s="239"/>
      <c r="N224" s="45"/>
      <c r="O224" s="359">
        <f t="shared" si="214"/>
        <v>0</v>
      </c>
      <c r="P224" s="300"/>
    </row>
    <row r="225" spans="1:16" hidden="1" x14ac:dyDescent="0.25">
      <c r="A225" s="75">
        <v>5250</v>
      </c>
      <c r="B225" s="43" t="s">
        <v>219</v>
      </c>
      <c r="C225" s="199">
        <f t="shared" si="165"/>
        <v>0</v>
      </c>
      <c r="D225" s="273">
        <v>0</v>
      </c>
      <c r="E225" s="45"/>
      <c r="F225" s="430">
        <f t="shared" si="211"/>
        <v>0</v>
      </c>
      <c r="G225" s="239"/>
      <c r="H225" s="45"/>
      <c r="I225" s="359">
        <f t="shared" si="212"/>
        <v>0</v>
      </c>
      <c r="J225" s="273">
        <v>0</v>
      </c>
      <c r="K225" s="45"/>
      <c r="L225" s="430">
        <f t="shared" si="213"/>
        <v>0</v>
      </c>
      <c r="M225" s="239"/>
      <c r="N225" s="45"/>
      <c r="O225" s="359">
        <f t="shared" si="214"/>
        <v>0</v>
      </c>
      <c r="P225" s="300"/>
    </row>
    <row r="226" spans="1:16" x14ac:dyDescent="0.25">
      <c r="A226" s="75">
        <v>5260</v>
      </c>
      <c r="B226" s="43" t="s">
        <v>220</v>
      </c>
      <c r="C226" s="373">
        <f t="shared" si="165"/>
        <v>692</v>
      </c>
      <c r="D226" s="240">
        <f>SUM(D227)</f>
        <v>692</v>
      </c>
      <c r="E226" s="91">
        <f t="shared" ref="E226" si="215">SUM(E227)</f>
        <v>0</v>
      </c>
      <c r="F226" s="373">
        <f>SUM(F227)</f>
        <v>692</v>
      </c>
      <c r="G226" s="240">
        <f t="shared" ref="G226:N226" si="216">SUM(G227)</f>
        <v>0</v>
      </c>
      <c r="H226" s="91">
        <f t="shared" si="216"/>
        <v>0</v>
      </c>
      <c r="I226" s="373">
        <f t="shared" si="216"/>
        <v>0</v>
      </c>
      <c r="J226" s="240">
        <f>SUM(J227)</f>
        <v>0</v>
      </c>
      <c r="K226" s="76">
        <f t="shared" si="216"/>
        <v>0</v>
      </c>
      <c r="L226" s="95">
        <f t="shared" si="216"/>
        <v>0</v>
      </c>
      <c r="M226" s="240">
        <f t="shared" si="216"/>
        <v>0</v>
      </c>
      <c r="N226" s="76">
        <f t="shared" si="216"/>
        <v>0</v>
      </c>
      <c r="O226" s="95">
        <f>SUM(O227)</f>
        <v>0</v>
      </c>
      <c r="P226" s="394"/>
    </row>
    <row r="227" spans="1:16" x14ac:dyDescent="0.25">
      <c r="A227" s="30">
        <v>5269</v>
      </c>
      <c r="B227" s="43" t="s">
        <v>221</v>
      </c>
      <c r="C227" s="373">
        <f t="shared" si="165"/>
        <v>692</v>
      </c>
      <c r="D227" s="239">
        <v>692</v>
      </c>
      <c r="E227" s="359"/>
      <c r="F227" s="300">
        <f t="shared" ref="F227:F228" si="217">D227+E227</f>
        <v>692</v>
      </c>
      <c r="G227" s="239"/>
      <c r="H227" s="359"/>
      <c r="I227" s="300">
        <f t="shared" ref="I227:I228" si="218">G227+H227</f>
        <v>0</v>
      </c>
      <c r="J227" s="239">
        <v>0</v>
      </c>
      <c r="K227" s="45"/>
      <c r="L227" s="430">
        <f t="shared" ref="L227:L228" si="219">J227+K227</f>
        <v>0</v>
      </c>
      <c r="M227" s="239"/>
      <c r="N227" s="45"/>
      <c r="O227" s="430">
        <f t="shared" ref="O227:O228" si="220">M227+N227</f>
        <v>0</v>
      </c>
      <c r="P227" s="394"/>
    </row>
    <row r="228" spans="1:16" ht="24" hidden="1" x14ac:dyDescent="0.25">
      <c r="A228" s="73">
        <v>5270</v>
      </c>
      <c r="B228" s="58" t="s">
        <v>222</v>
      </c>
      <c r="C228" s="204">
        <f t="shared" si="165"/>
        <v>0</v>
      </c>
      <c r="D228" s="270">
        <v>0</v>
      </c>
      <c r="E228" s="77"/>
      <c r="F228" s="431">
        <f t="shared" si="217"/>
        <v>0</v>
      </c>
      <c r="G228" s="241"/>
      <c r="H228" s="77"/>
      <c r="I228" s="356">
        <f t="shared" si="218"/>
        <v>0</v>
      </c>
      <c r="J228" s="270">
        <v>0</v>
      </c>
      <c r="K228" s="77"/>
      <c r="L228" s="431">
        <f t="shared" si="219"/>
        <v>0</v>
      </c>
      <c r="M228" s="241"/>
      <c r="N228" s="77"/>
      <c r="O228" s="356">
        <f t="shared" si="220"/>
        <v>0</v>
      </c>
      <c r="P228" s="301"/>
    </row>
    <row r="229" spans="1:16" x14ac:dyDescent="0.25">
      <c r="A229" s="70">
        <v>6000</v>
      </c>
      <c r="B229" s="70" t="s">
        <v>223</v>
      </c>
      <c r="C229" s="369">
        <f t="shared" si="165"/>
        <v>5409</v>
      </c>
      <c r="D229" s="236">
        <f>D230+D250+D258</f>
        <v>5409</v>
      </c>
      <c r="E229" s="127">
        <f t="shared" ref="E229" si="221">E230+E250+E258</f>
        <v>0</v>
      </c>
      <c r="F229" s="369">
        <f>F230+F250+F258</f>
        <v>5409</v>
      </c>
      <c r="G229" s="236">
        <f t="shared" ref="G229:N229" si="222">G230+G250+G258</f>
        <v>0</v>
      </c>
      <c r="H229" s="127">
        <f t="shared" si="222"/>
        <v>0</v>
      </c>
      <c r="I229" s="369">
        <f t="shared" si="222"/>
        <v>0</v>
      </c>
      <c r="J229" s="236">
        <f>J230+J250+J258</f>
        <v>0</v>
      </c>
      <c r="K229" s="71">
        <f t="shared" si="222"/>
        <v>0</v>
      </c>
      <c r="L229" s="181">
        <f t="shared" si="222"/>
        <v>0</v>
      </c>
      <c r="M229" s="236">
        <f t="shared" si="222"/>
        <v>0</v>
      </c>
      <c r="N229" s="71">
        <f t="shared" si="222"/>
        <v>0</v>
      </c>
      <c r="O229" s="181">
        <f>O230+O250+O258</f>
        <v>0</v>
      </c>
      <c r="P229" s="390"/>
    </row>
    <row r="230" spans="1:16" ht="14.25" hidden="1" customHeight="1" x14ac:dyDescent="0.25">
      <c r="A230" s="51">
        <v>6200</v>
      </c>
      <c r="B230" s="82" t="s">
        <v>224</v>
      </c>
      <c r="C230" s="211">
        <f t="shared" si="165"/>
        <v>0</v>
      </c>
      <c r="D230" s="140">
        <f>SUM(D231,D232,D234,D237,D243,D244,D245)</f>
        <v>0</v>
      </c>
      <c r="E230" s="85">
        <f t="shared" ref="E230" si="223">SUM(E231,E232,E234,E237,E243,E244,E245)</f>
        <v>0</v>
      </c>
      <c r="F230" s="182">
        <f>SUM(F231,F232,F234,F237,F243,F244,F245)</f>
        <v>0</v>
      </c>
      <c r="G230" s="245">
        <f t="shared" ref="G230:N230" si="224">SUM(G231,G232,G234,G237,G243,G244,G245)</f>
        <v>0</v>
      </c>
      <c r="H230" s="85">
        <f t="shared" si="224"/>
        <v>0</v>
      </c>
      <c r="I230" s="126">
        <f t="shared" si="224"/>
        <v>0</v>
      </c>
      <c r="J230" s="140">
        <f>SUM(J231,J232,J234,J237,J243,J244,J245)</f>
        <v>0</v>
      </c>
      <c r="K230" s="85">
        <f t="shared" si="224"/>
        <v>0</v>
      </c>
      <c r="L230" s="182">
        <f t="shared" si="224"/>
        <v>0</v>
      </c>
      <c r="M230" s="24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325"/>
    </row>
    <row r="231" spans="1:16" hidden="1" x14ac:dyDescent="0.25">
      <c r="A231" s="404">
        <v>6220</v>
      </c>
      <c r="B231" s="40" t="s">
        <v>225</v>
      </c>
      <c r="C231" s="198">
        <f t="shared" si="165"/>
        <v>0</v>
      </c>
      <c r="D231" s="272">
        <v>0</v>
      </c>
      <c r="E231" s="42"/>
      <c r="F231" s="429">
        <f>D231+E231</f>
        <v>0</v>
      </c>
      <c r="G231" s="229"/>
      <c r="H231" s="42"/>
      <c r="I231" s="358">
        <f>G231+H231</f>
        <v>0</v>
      </c>
      <c r="J231" s="272">
        <v>0</v>
      </c>
      <c r="K231" s="42"/>
      <c r="L231" s="429">
        <f>J231+K231</f>
        <v>0</v>
      </c>
      <c r="M231" s="229"/>
      <c r="N231" s="42"/>
      <c r="O231" s="358">
        <f>M231+N231</f>
        <v>0</v>
      </c>
      <c r="P231" s="299"/>
    </row>
    <row r="232" spans="1:16" hidden="1" x14ac:dyDescent="0.25">
      <c r="A232" s="75">
        <v>6230</v>
      </c>
      <c r="B232" s="43" t="s">
        <v>226</v>
      </c>
      <c r="C232" s="199">
        <f t="shared" si="165"/>
        <v>0</v>
      </c>
      <c r="D232" s="134">
        <f>SUM(D233)</f>
        <v>0</v>
      </c>
      <c r="E232" s="76">
        <f t="shared" ref="E232:O232" si="225">SUM(E233)</f>
        <v>0</v>
      </c>
      <c r="F232" s="95">
        <f t="shared" si="225"/>
        <v>0</v>
      </c>
      <c r="G232" s="240">
        <f t="shared" si="225"/>
        <v>0</v>
      </c>
      <c r="H232" s="76">
        <f t="shared" si="225"/>
        <v>0</v>
      </c>
      <c r="I232" s="91">
        <f t="shared" si="225"/>
        <v>0</v>
      </c>
      <c r="J232" s="134">
        <f>SUM(J233)</f>
        <v>0</v>
      </c>
      <c r="K232" s="76">
        <f t="shared" si="225"/>
        <v>0</v>
      </c>
      <c r="L232" s="95">
        <f t="shared" si="225"/>
        <v>0</v>
      </c>
      <c r="M232" s="240">
        <f t="shared" si="225"/>
        <v>0</v>
      </c>
      <c r="N232" s="76">
        <f t="shared" si="225"/>
        <v>0</v>
      </c>
      <c r="O232" s="91">
        <f t="shared" si="225"/>
        <v>0</v>
      </c>
      <c r="P232" s="300"/>
    </row>
    <row r="233" spans="1:16" hidden="1" x14ac:dyDescent="0.25">
      <c r="A233" s="30">
        <v>6239</v>
      </c>
      <c r="B233" s="40" t="s">
        <v>227</v>
      </c>
      <c r="C233" s="199">
        <f t="shared" si="165"/>
        <v>0</v>
      </c>
      <c r="D233" s="272">
        <v>0</v>
      </c>
      <c r="E233" s="42"/>
      <c r="F233" s="429">
        <f>D233+E233</f>
        <v>0</v>
      </c>
      <c r="G233" s="229"/>
      <c r="H233" s="42"/>
      <c r="I233" s="358">
        <f>G233+H233</f>
        <v>0</v>
      </c>
      <c r="J233" s="272">
        <v>0</v>
      </c>
      <c r="K233" s="42"/>
      <c r="L233" s="429">
        <f>J233+K233</f>
        <v>0</v>
      </c>
      <c r="M233" s="229"/>
      <c r="N233" s="42"/>
      <c r="O233" s="358">
        <f>M233+N233</f>
        <v>0</v>
      </c>
      <c r="P233" s="299"/>
    </row>
    <row r="234" spans="1:16" ht="24" hidden="1" x14ac:dyDescent="0.25">
      <c r="A234" s="75">
        <v>6240</v>
      </c>
      <c r="B234" s="43" t="s">
        <v>228</v>
      </c>
      <c r="C234" s="199">
        <f t="shared" si="165"/>
        <v>0</v>
      </c>
      <c r="D234" s="134">
        <f>SUM(D235:D236)</f>
        <v>0</v>
      </c>
      <c r="E234" s="76">
        <f t="shared" ref="E234" si="226">SUM(E235:E236)</f>
        <v>0</v>
      </c>
      <c r="F234" s="95">
        <f>SUM(F235:F236)</f>
        <v>0</v>
      </c>
      <c r="G234" s="240">
        <f t="shared" ref="G234:N234" si="227">SUM(G235:G236)</f>
        <v>0</v>
      </c>
      <c r="H234" s="76">
        <f t="shared" si="227"/>
        <v>0</v>
      </c>
      <c r="I234" s="91">
        <f t="shared" si="227"/>
        <v>0</v>
      </c>
      <c r="J234" s="134">
        <f>SUM(J235:J236)</f>
        <v>0</v>
      </c>
      <c r="K234" s="76">
        <f t="shared" si="227"/>
        <v>0</v>
      </c>
      <c r="L234" s="95">
        <f t="shared" si="227"/>
        <v>0</v>
      </c>
      <c r="M234" s="240">
        <f t="shared" si="227"/>
        <v>0</v>
      </c>
      <c r="N234" s="76">
        <f t="shared" si="227"/>
        <v>0</v>
      </c>
      <c r="O234" s="91">
        <f>SUM(O235:O236)</f>
        <v>0</v>
      </c>
      <c r="P234" s="300"/>
    </row>
    <row r="235" spans="1:16" hidden="1" x14ac:dyDescent="0.25">
      <c r="A235" s="30">
        <v>6241</v>
      </c>
      <c r="B235" s="43" t="s">
        <v>229</v>
      </c>
      <c r="C235" s="199">
        <f t="shared" si="165"/>
        <v>0</v>
      </c>
      <c r="D235" s="273">
        <v>0</v>
      </c>
      <c r="E235" s="45"/>
      <c r="F235" s="430">
        <f t="shared" ref="F235:F236" si="228">D235+E235</f>
        <v>0</v>
      </c>
      <c r="G235" s="239"/>
      <c r="H235" s="45"/>
      <c r="I235" s="359">
        <f t="shared" ref="I235:I236" si="229">G235+H235</f>
        <v>0</v>
      </c>
      <c r="J235" s="273">
        <v>0</v>
      </c>
      <c r="K235" s="45"/>
      <c r="L235" s="430">
        <f t="shared" ref="L235:L236" si="230">J235+K235</f>
        <v>0</v>
      </c>
      <c r="M235" s="239"/>
      <c r="N235" s="45"/>
      <c r="O235" s="359">
        <f t="shared" ref="O235:O236" si="231">M235+N235</f>
        <v>0</v>
      </c>
      <c r="P235" s="300"/>
    </row>
    <row r="236" spans="1:16" hidden="1" x14ac:dyDescent="0.25">
      <c r="A236" s="30">
        <v>6242</v>
      </c>
      <c r="B236" s="43" t="s">
        <v>230</v>
      </c>
      <c r="C236" s="199">
        <f t="shared" si="165"/>
        <v>0</v>
      </c>
      <c r="D236" s="273">
        <v>0</v>
      </c>
      <c r="E236" s="45"/>
      <c r="F236" s="430">
        <f t="shared" si="228"/>
        <v>0</v>
      </c>
      <c r="G236" s="239"/>
      <c r="H236" s="45"/>
      <c r="I236" s="359">
        <f t="shared" si="229"/>
        <v>0</v>
      </c>
      <c r="J236" s="273">
        <v>0</v>
      </c>
      <c r="K236" s="45"/>
      <c r="L236" s="430">
        <f t="shared" si="230"/>
        <v>0</v>
      </c>
      <c r="M236" s="239"/>
      <c r="N236" s="45"/>
      <c r="O236" s="359">
        <f t="shared" si="231"/>
        <v>0</v>
      </c>
      <c r="P236" s="300"/>
    </row>
    <row r="237" spans="1:16" ht="25.5" hidden="1" customHeight="1" x14ac:dyDescent="0.25">
      <c r="A237" s="75">
        <v>6250</v>
      </c>
      <c r="B237" s="43" t="s">
        <v>231</v>
      </c>
      <c r="C237" s="199">
        <f t="shared" si="165"/>
        <v>0</v>
      </c>
      <c r="D237" s="134">
        <f>SUM(D238:D242)</f>
        <v>0</v>
      </c>
      <c r="E237" s="76">
        <f t="shared" ref="E237" si="232">SUM(E238:E242)</f>
        <v>0</v>
      </c>
      <c r="F237" s="95">
        <f>SUM(F238:F242)</f>
        <v>0</v>
      </c>
      <c r="G237" s="240">
        <f t="shared" ref="G237:N237" si="233">SUM(G238:G242)</f>
        <v>0</v>
      </c>
      <c r="H237" s="76">
        <f t="shared" si="233"/>
        <v>0</v>
      </c>
      <c r="I237" s="91">
        <f t="shared" si="233"/>
        <v>0</v>
      </c>
      <c r="J237" s="134">
        <f>SUM(J238:J242)</f>
        <v>0</v>
      </c>
      <c r="K237" s="76">
        <f t="shared" si="233"/>
        <v>0</v>
      </c>
      <c r="L237" s="95">
        <f t="shared" si="233"/>
        <v>0</v>
      </c>
      <c r="M237" s="240">
        <f t="shared" si="233"/>
        <v>0</v>
      </c>
      <c r="N237" s="76">
        <f t="shared" si="233"/>
        <v>0</v>
      </c>
      <c r="O237" s="91">
        <f>SUM(O238:O242)</f>
        <v>0</v>
      </c>
      <c r="P237" s="300"/>
    </row>
    <row r="238" spans="1:16" ht="14.25" hidden="1" customHeight="1" x14ac:dyDescent="0.25">
      <c r="A238" s="30">
        <v>6252</v>
      </c>
      <c r="B238" s="43" t="s">
        <v>232</v>
      </c>
      <c r="C238" s="199">
        <f t="shared" si="165"/>
        <v>0</v>
      </c>
      <c r="D238" s="273">
        <v>0</v>
      </c>
      <c r="E238" s="45"/>
      <c r="F238" s="430">
        <f t="shared" ref="F238:F244" si="234">D238+E238</f>
        <v>0</v>
      </c>
      <c r="G238" s="239"/>
      <c r="H238" s="45"/>
      <c r="I238" s="359">
        <f t="shared" ref="I238:I244" si="235">G238+H238</f>
        <v>0</v>
      </c>
      <c r="J238" s="273">
        <v>0</v>
      </c>
      <c r="K238" s="45"/>
      <c r="L238" s="430">
        <f t="shared" ref="L238:L244" si="236">J238+K238</f>
        <v>0</v>
      </c>
      <c r="M238" s="239"/>
      <c r="N238" s="45"/>
      <c r="O238" s="359">
        <f t="shared" ref="O238:O244" si="237">M238+N238</f>
        <v>0</v>
      </c>
      <c r="P238" s="300"/>
    </row>
    <row r="239" spans="1:16" ht="14.25" hidden="1" customHeight="1" x14ac:dyDescent="0.25">
      <c r="A239" s="30">
        <v>6253</v>
      </c>
      <c r="B239" s="43" t="s">
        <v>233</v>
      </c>
      <c r="C239" s="199">
        <f t="shared" si="165"/>
        <v>0</v>
      </c>
      <c r="D239" s="273">
        <v>0</v>
      </c>
      <c r="E239" s="45"/>
      <c r="F239" s="430">
        <f t="shared" si="234"/>
        <v>0</v>
      </c>
      <c r="G239" s="239"/>
      <c r="H239" s="45"/>
      <c r="I239" s="359">
        <f t="shared" si="235"/>
        <v>0</v>
      </c>
      <c r="J239" s="273">
        <v>0</v>
      </c>
      <c r="K239" s="45"/>
      <c r="L239" s="430">
        <f t="shared" si="236"/>
        <v>0</v>
      </c>
      <c r="M239" s="239"/>
      <c r="N239" s="45"/>
      <c r="O239" s="359">
        <f t="shared" si="237"/>
        <v>0</v>
      </c>
      <c r="P239" s="300"/>
    </row>
    <row r="240" spans="1:16" ht="24" hidden="1" x14ac:dyDescent="0.25">
      <c r="A240" s="30">
        <v>6254</v>
      </c>
      <c r="B240" s="43" t="s">
        <v>234</v>
      </c>
      <c r="C240" s="199">
        <f t="shared" si="165"/>
        <v>0</v>
      </c>
      <c r="D240" s="273">
        <v>0</v>
      </c>
      <c r="E240" s="45"/>
      <c r="F240" s="430">
        <f t="shared" si="234"/>
        <v>0</v>
      </c>
      <c r="G240" s="239"/>
      <c r="H240" s="45"/>
      <c r="I240" s="359">
        <f t="shared" si="235"/>
        <v>0</v>
      </c>
      <c r="J240" s="273">
        <v>0</v>
      </c>
      <c r="K240" s="45"/>
      <c r="L240" s="430">
        <f t="shared" si="236"/>
        <v>0</v>
      </c>
      <c r="M240" s="239"/>
      <c r="N240" s="45"/>
      <c r="O240" s="359">
        <f t="shared" si="237"/>
        <v>0</v>
      </c>
      <c r="P240" s="300"/>
    </row>
    <row r="241" spans="1:16" ht="24" hidden="1" x14ac:dyDescent="0.25">
      <c r="A241" s="30">
        <v>6255</v>
      </c>
      <c r="B241" s="43" t="s">
        <v>235</v>
      </c>
      <c r="C241" s="199">
        <f t="shared" ref="C241:C295" si="238">SUM(F241,I241,L241,O241)</f>
        <v>0</v>
      </c>
      <c r="D241" s="273">
        <v>0</v>
      </c>
      <c r="E241" s="45"/>
      <c r="F241" s="430">
        <f t="shared" si="234"/>
        <v>0</v>
      </c>
      <c r="G241" s="239"/>
      <c r="H241" s="45"/>
      <c r="I241" s="359">
        <f t="shared" si="235"/>
        <v>0</v>
      </c>
      <c r="J241" s="273">
        <v>0</v>
      </c>
      <c r="K241" s="45"/>
      <c r="L241" s="430">
        <f t="shared" si="236"/>
        <v>0</v>
      </c>
      <c r="M241" s="239"/>
      <c r="N241" s="45"/>
      <c r="O241" s="359">
        <f t="shared" si="237"/>
        <v>0</v>
      </c>
      <c r="P241" s="300"/>
    </row>
    <row r="242" spans="1:16" hidden="1" x14ac:dyDescent="0.25">
      <c r="A242" s="30">
        <v>6259</v>
      </c>
      <c r="B242" s="43" t="s">
        <v>236</v>
      </c>
      <c r="C242" s="199">
        <f t="shared" si="238"/>
        <v>0</v>
      </c>
      <c r="D242" s="273">
        <v>0</v>
      </c>
      <c r="E242" s="45"/>
      <c r="F242" s="430">
        <f t="shared" si="234"/>
        <v>0</v>
      </c>
      <c r="G242" s="239"/>
      <c r="H242" s="45"/>
      <c r="I242" s="359">
        <f t="shared" si="235"/>
        <v>0</v>
      </c>
      <c r="J242" s="273">
        <v>0</v>
      </c>
      <c r="K242" s="45"/>
      <c r="L242" s="430">
        <f t="shared" si="236"/>
        <v>0</v>
      </c>
      <c r="M242" s="239"/>
      <c r="N242" s="45"/>
      <c r="O242" s="359">
        <f t="shared" si="237"/>
        <v>0</v>
      </c>
      <c r="P242" s="300"/>
    </row>
    <row r="243" spans="1:16" ht="24" hidden="1" x14ac:dyDescent="0.25">
      <c r="A243" s="75">
        <v>6260</v>
      </c>
      <c r="B243" s="43" t="s">
        <v>237</v>
      </c>
      <c r="C243" s="199">
        <f t="shared" si="238"/>
        <v>0</v>
      </c>
      <c r="D243" s="273">
        <v>0</v>
      </c>
      <c r="E243" s="45"/>
      <c r="F243" s="430">
        <f t="shared" si="234"/>
        <v>0</v>
      </c>
      <c r="G243" s="239"/>
      <c r="H243" s="45"/>
      <c r="I243" s="359">
        <f t="shared" si="235"/>
        <v>0</v>
      </c>
      <c r="J243" s="273">
        <v>0</v>
      </c>
      <c r="K243" s="45"/>
      <c r="L243" s="430">
        <f t="shared" si="236"/>
        <v>0</v>
      </c>
      <c r="M243" s="239"/>
      <c r="N243" s="45"/>
      <c r="O243" s="359">
        <f t="shared" si="237"/>
        <v>0</v>
      </c>
      <c r="P243" s="300"/>
    </row>
    <row r="244" spans="1:16" hidden="1" x14ac:dyDescent="0.25">
      <c r="A244" s="75">
        <v>6270</v>
      </c>
      <c r="B244" s="43" t="s">
        <v>238</v>
      </c>
      <c r="C244" s="199">
        <f t="shared" si="238"/>
        <v>0</v>
      </c>
      <c r="D244" s="273">
        <v>0</v>
      </c>
      <c r="E244" s="45"/>
      <c r="F244" s="430">
        <f t="shared" si="234"/>
        <v>0</v>
      </c>
      <c r="G244" s="239"/>
      <c r="H244" s="45"/>
      <c r="I244" s="359">
        <f t="shared" si="235"/>
        <v>0</v>
      </c>
      <c r="J244" s="273">
        <v>0</v>
      </c>
      <c r="K244" s="45"/>
      <c r="L244" s="430">
        <f t="shared" si="236"/>
        <v>0</v>
      </c>
      <c r="M244" s="239"/>
      <c r="N244" s="45"/>
      <c r="O244" s="359">
        <f t="shared" si="237"/>
        <v>0</v>
      </c>
      <c r="P244" s="300"/>
    </row>
    <row r="245" spans="1:16" hidden="1" x14ac:dyDescent="0.25">
      <c r="A245" s="404">
        <v>6290</v>
      </c>
      <c r="B245" s="40" t="s">
        <v>239</v>
      </c>
      <c r="C245" s="210">
        <f t="shared" si="238"/>
        <v>0</v>
      </c>
      <c r="D245" s="133">
        <f>SUM(D246:D249)</f>
        <v>0</v>
      </c>
      <c r="E245" s="79">
        <f t="shared" ref="E245" si="239">SUM(E246:E249)</f>
        <v>0</v>
      </c>
      <c r="F245" s="185">
        <f>SUM(F246:F249)</f>
        <v>0</v>
      </c>
      <c r="G245" s="242">
        <f t="shared" ref="G245:O245" si="240">SUM(G246:G249)</f>
        <v>0</v>
      </c>
      <c r="H245" s="79">
        <f t="shared" si="240"/>
        <v>0</v>
      </c>
      <c r="I245" s="90">
        <f t="shared" si="240"/>
        <v>0</v>
      </c>
      <c r="J245" s="133">
        <f>SUM(J246:J249)</f>
        <v>0</v>
      </c>
      <c r="K245" s="79">
        <f t="shared" si="240"/>
        <v>0</v>
      </c>
      <c r="L245" s="185">
        <f t="shared" si="240"/>
        <v>0</v>
      </c>
      <c r="M245" s="242">
        <f t="shared" si="240"/>
        <v>0</v>
      </c>
      <c r="N245" s="79">
        <f t="shared" si="240"/>
        <v>0</v>
      </c>
      <c r="O245" s="90">
        <f t="shared" si="240"/>
        <v>0</v>
      </c>
      <c r="P245" s="303"/>
    </row>
    <row r="246" spans="1:16" hidden="1" x14ac:dyDescent="0.25">
      <c r="A246" s="30">
        <v>6291</v>
      </c>
      <c r="B246" s="43" t="s">
        <v>240</v>
      </c>
      <c r="C246" s="199">
        <f t="shared" si="238"/>
        <v>0</v>
      </c>
      <c r="D246" s="273">
        <v>0</v>
      </c>
      <c r="E246" s="45"/>
      <c r="F246" s="430">
        <f t="shared" ref="F246:F249" si="241">D246+E246</f>
        <v>0</v>
      </c>
      <c r="G246" s="239"/>
      <c r="H246" s="45"/>
      <c r="I246" s="359">
        <f t="shared" ref="I246:I249" si="242">G246+H246</f>
        <v>0</v>
      </c>
      <c r="J246" s="273">
        <v>0</v>
      </c>
      <c r="K246" s="45"/>
      <c r="L246" s="430">
        <f t="shared" ref="L246:L249" si="243">J246+K246</f>
        <v>0</v>
      </c>
      <c r="M246" s="239"/>
      <c r="N246" s="45"/>
      <c r="O246" s="359">
        <f t="shared" ref="O246:O249" si="244">M246+N246</f>
        <v>0</v>
      </c>
      <c r="P246" s="300"/>
    </row>
    <row r="247" spans="1:16" hidden="1" x14ac:dyDescent="0.25">
      <c r="A247" s="30">
        <v>6292</v>
      </c>
      <c r="B247" s="43" t="s">
        <v>241</v>
      </c>
      <c r="C247" s="199">
        <f t="shared" si="238"/>
        <v>0</v>
      </c>
      <c r="D247" s="273">
        <v>0</v>
      </c>
      <c r="E247" s="45"/>
      <c r="F247" s="430">
        <f t="shared" si="241"/>
        <v>0</v>
      </c>
      <c r="G247" s="239"/>
      <c r="H247" s="45"/>
      <c r="I247" s="359">
        <f t="shared" si="242"/>
        <v>0</v>
      </c>
      <c r="J247" s="273">
        <v>0</v>
      </c>
      <c r="K247" s="45"/>
      <c r="L247" s="430">
        <f t="shared" si="243"/>
        <v>0</v>
      </c>
      <c r="M247" s="239"/>
      <c r="N247" s="45"/>
      <c r="O247" s="359">
        <f t="shared" si="244"/>
        <v>0</v>
      </c>
      <c r="P247" s="300"/>
    </row>
    <row r="248" spans="1:16" ht="72" hidden="1" x14ac:dyDescent="0.25">
      <c r="A248" s="30">
        <v>6296</v>
      </c>
      <c r="B248" s="43" t="s">
        <v>242</v>
      </c>
      <c r="C248" s="199">
        <f t="shared" si="238"/>
        <v>0</v>
      </c>
      <c r="D248" s="273">
        <v>0</v>
      </c>
      <c r="E248" s="45"/>
      <c r="F248" s="430">
        <f t="shared" si="241"/>
        <v>0</v>
      </c>
      <c r="G248" s="239"/>
      <c r="H248" s="45"/>
      <c r="I248" s="359">
        <f t="shared" si="242"/>
        <v>0</v>
      </c>
      <c r="J248" s="273">
        <v>0</v>
      </c>
      <c r="K248" s="45"/>
      <c r="L248" s="430">
        <f t="shared" si="243"/>
        <v>0</v>
      </c>
      <c r="M248" s="239"/>
      <c r="N248" s="45"/>
      <c r="O248" s="359">
        <f t="shared" si="244"/>
        <v>0</v>
      </c>
      <c r="P248" s="300"/>
    </row>
    <row r="249" spans="1:16" ht="39.75" hidden="1" customHeight="1" x14ac:dyDescent="0.25">
      <c r="A249" s="30">
        <v>6299</v>
      </c>
      <c r="B249" s="43" t="s">
        <v>243</v>
      </c>
      <c r="C249" s="199">
        <f t="shared" si="238"/>
        <v>0</v>
      </c>
      <c r="D249" s="273">
        <v>0</v>
      </c>
      <c r="E249" s="45"/>
      <c r="F249" s="430">
        <f t="shared" si="241"/>
        <v>0</v>
      </c>
      <c r="G249" s="239"/>
      <c r="H249" s="45"/>
      <c r="I249" s="359">
        <f t="shared" si="242"/>
        <v>0</v>
      </c>
      <c r="J249" s="273">
        <v>0</v>
      </c>
      <c r="K249" s="45"/>
      <c r="L249" s="430">
        <f t="shared" si="243"/>
        <v>0</v>
      </c>
      <c r="M249" s="239"/>
      <c r="N249" s="45"/>
      <c r="O249" s="359">
        <f t="shared" si="244"/>
        <v>0</v>
      </c>
      <c r="P249" s="300"/>
    </row>
    <row r="250" spans="1:16" hidden="1" x14ac:dyDescent="0.25">
      <c r="A250" s="35">
        <v>6300</v>
      </c>
      <c r="B250" s="72" t="s">
        <v>244</v>
      </c>
      <c r="C250" s="197">
        <f t="shared" si="238"/>
        <v>0</v>
      </c>
      <c r="D250" s="132">
        <f>SUM(D251,D256,D257)</f>
        <v>0</v>
      </c>
      <c r="E250" s="38">
        <f t="shared" ref="E250" si="245">SUM(E251,E256,E257)</f>
        <v>0</v>
      </c>
      <c r="F250" s="184">
        <f>SUM(F251,F256,F257)</f>
        <v>0</v>
      </c>
      <c r="G250" s="237">
        <f t="shared" ref="G250:O250" si="246">SUM(G251,G256,G257)</f>
        <v>0</v>
      </c>
      <c r="H250" s="38">
        <f t="shared" si="246"/>
        <v>0</v>
      </c>
      <c r="I250" s="125">
        <f t="shared" si="246"/>
        <v>0</v>
      </c>
      <c r="J250" s="132">
        <f>SUM(J251,J256,J257)</f>
        <v>0</v>
      </c>
      <c r="K250" s="38">
        <f t="shared" si="246"/>
        <v>0</v>
      </c>
      <c r="L250" s="184">
        <f t="shared" si="246"/>
        <v>0</v>
      </c>
      <c r="M250" s="237">
        <f t="shared" si="246"/>
        <v>0</v>
      </c>
      <c r="N250" s="38">
        <f t="shared" si="246"/>
        <v>0</v>
      </c>
      <c r="O250" s="125">
        <f t="shared" si="246"/>
        <v>0</v>
      </c>
      <c r="P250" s="326"/>
    </row>
    <row r="251" spans="1:16" ht="24" hidden="1" x14ac:dyDescent="0.25">
      <c r="A251" s="404">
        <v>6320</v>
      </c>
      <c r="B251" s="40" t="s">
        <v>245</v>
      </c>
      <c r="C251" s="210">
        <f t="shared" si="238"/>
        <v>0</v>
      </c>
      <c r="D251" s="133">
        <f>SUM(D252:D255)</f>
        <v>0</v>
      </c>
      <c r="E251" s="79">
        <f t="shared" ref="E251" si="247">SUM(E252:E255)</f>
        <v>0</v>
      </c>
      <c r="F251" s="185">
        <f>SUM(F252:F255)</f>
        <v>0</v>
      </c>
      <c r="G251" s="242">
        <f t="shared" ref="G251:O251" si="248">SUM(G252:G255)</f>
        <v>0</v>
      </c>
      <c r="H251" s="79">
        <f t="shared" si="248"/>
        <v>0</v>
      </c>
      <c r="I251" s="90">
        <f t="shared" si="248"/>
        <v>0</v>
      </c>
      <c r="J251" s="133">
        <f>SUM(J252:J255)</f>
        <v>0</v>
      </c>
      <c r="K251" s="79">
        <f t="shared" si="248"/>
        <v>0</v>
      </c>
      <c r="L251" s="185">
        <f t="shared" si="248"/>
        <v>0</v>
      </c>
      <c r="M251" s="242">
        <f t="shared" si="248"/>
        <v>0</v>
      </c>
      <c r="N251" s="79">
        <f t="shared" si="248"/>
        <v>0</v>
      </c>
      <c r="O251" s="90">
        <f t="shared" si="248"/>
        <v>0</v>
      </c>
      <c r="P251" s="299"/>
    </row>
    <row r="252" spans="1:16" hidden="1" x14ac:dyDescent="0.25">
      <c r="A252" s="30">
        <v>6322</v>
      </c>
      <c r="B252" s="43" t="s">
        <v>246</v>
      </c>
      <c r="C252" s="199">
        <f t="shared" si="238"/>
        <v>0</v>
      </c>
      <c r="D252" s="273">
        <v>0</v>
      </c>
      <c r="E252" s="45"/>
      <c r="F252" s="430">
        <f t="shared" ref="F252:F257" si="249">D252+E252</f>
        <v>0</v>
      </c>
      <c r="G252" s="239"/>
      <c r="H252" s="45"/>
      <c r="I252" s="359">
        <f t="shared" ref="I252:I257" si="250">G252+H252</f>
        <v>0</v>
      </c>
      <c r="J252" s="273">
        <v>0</v>
      </c>
      <c r="K252" s="45"/>
      <c r="L252" s="430">
        <f t="shared" ref="L252:L257" si="251">J252+K252</f>
        <v>0</v>
      </c>
      <c r="M252" s="239"/>
      <c r="N252" s="45"/>
      <c r="O252" s="359">
        <f t="shared" ref="O252:O257" si="252">M252+N252</f>
        <v>0</v>
      </c>
      <c r="P252" s="300"/>
    </row>
    <row r="253" spans="1:16" ht="24" hidden="1" x14ac:dyDescent="0.25">
      <c r="A253" s="30">
        <v>6323</v>
      </c>
      <c r="B253" s="43" t="s">
        <v>247</v>
      </c>
      <c r="C253" s="199">
        <f t="shared" si="238"/>
        <v>0</v>
      </c>
      <c r="D253" s="273">
        <v>0</v>
      </c>
      <c r="E253" s="45"/>
      <c r="F253" s="430">
        <f t="shared" si="249"/>
        <v>0</v>
      </c>
      <c r="G253" s="239"/>
      <c r="H253" s="45"/>
      <c r="I253" s="359">
        <f t="shared" si="250"/>
        <v>0</v>
      </c>
      <c r="J253" s="273">
        <v>0</v>
      </c>
      <c r="K253" s="45"/>
      <c r="L253" s="430">
        <f t="shared" si="251"/>
        <v>0</v>
      </c>
      <c r="M253" s="239"/>
      <c r="N253" s="45"/>
      <c r="O253" s="359">
        <f t="shared" si="252"/>
        <v>0</v>
      </c>
      <c r="P253" s="300"/>
    </row>
    <row r="254" spans="1:16" ht="24" hidden="1" x14ac:dyDescent="0.25">
      <c r="A254" s="30">
        <v>6324</v>
      </c>
      <c r="B254" s="43" t="s">
        <v>303</v>
      </c>
      <c r="C254" s="199">
        <f t="shared" si="238"/>
        <v>0</v>
      </c>
      <c r="D254" s="273">
        <v>0</v>
      </c>
      <c r="E254" s="45"/>
      <c r="F254" s="430">
        <f t="shared" si="249"/>
        <v>0</v>
      </c>
      <c r="G254" s="239"/>
      <c r="H254" s="45"/>
      <c r="I254" s="359">
        <f t="shared" si="250"/>
        <v>0</v>
      </c>
      <c r="J254" s="273">
        <v>0</v>
      </c>
      <c r="K254" s="45"/>
      <c r="L254" s="430">
        <f t="shared" si="251"/>
        <v>0</v>
      </c>
      <c r="M254" s="239"/>
      <c r="N254" s="45"/>
      <c r="O254" s="359">
        <f t="shared" si="252"/>
        <v>0</v>
      </c>
      <c r="P254" s="300"/>
    </row>
    <row r="255" spans="1:16" hidden="1" x14ac:dyDescent="0.25">
      <c r="A255" s="27">
        <v>6329</v>
      </c>
      <c r="B255" s="40" t="s">
        <v>304</v>
      </c>
      <c r="C255" s="198">
        <f t="shared" si="238"/>
        <v>0</v>
      </c>
      <c r="D255" s="272">
        <v>0</v>
      </c>
      <c r="E255" s="42"/>
      <c r="F255" s="429">
        <f t="shared" si="249"/>
        <v>0</v>
      </c>
      <c r="G255" s="229"/>
      <c r="H255" s="42"/>
      <c r="I255" s="358">
        <f t="shared" si="250"/>
        <v>0</v>
      </c>
      <c r="J255" s="272">
        <v>0</v>
      </c>
      <c r="K255" s="42"/>
      <c r="L255" s="429">
        <f t="shared" si="251"/>
        <v>0</v>
      </c>
      <c r="M255" s="229"/>
      <c r="N255" s="42"/>
      <c r="O255" s="358">
        <f t="shared" si="252"/>
        <v>0</v>
      </c>
      <c r="P255" s="299"/>
    </row>
    <row r="256" spans="1:16" hidden="1" x14ac:dyDescent="0.25">
      <c r="A256" s="92">
        <v>6330</v>
      </c>
      <c r="B256" s="93" t="s">
        <v>248</v>
      </c>
      <c r="C256" s="210">
        <f t="shared" si="238"/>
        <v>0</v>
      </c>
      <c r="D256" s="274">
        <v>0</v>
      </c>
      <c r="E256" s="84"/>
      <c r="F256" s="438">
        <f t="shared" si="249"/>
        <v>0</v>
      </c>
      <c r="G256" s="244"/>
      <c r="H256" s="84"/>
      <c r="I256" s="437">
        <f t="shared" si="250"/>
        <v>0</v>
      </c>
      <c r="J256" s="274">
        <v>0</v>
      </c>
      <c r="K256" s="84"/>
      <c r="L256" s="438">
        <f t="shared" si="251"/>
        <v>0</v>
      </c>
      <c r="M256" s="244"/>
      <c r="N256" s="84"/>
      <c r="O256" s="437">
        <f t="shared" si="252"/>
        <v>0</v>
      </c>
      <c r="P256" s="303"/>
    </row>
    <row r="257" spans="1:16" hidden="1" x14ac:dyDescent="0.25">
      <c r="A257" s="75">
        <v>6360</v>
      </c>
      <c r="B257" s="43" t="s">
        <v>249</v>
      </c>
      <c r="C257" s="199">
        <f t="shared" si="238"/>
        <v>0</v>
      </c>
      <c r="D257" s="273">
        <v>0</v>
      </c>
      <c r="E257" s="45"/>
      <c r="F257" s="430">
        <f t="shared" si="249"/>
        <v>0</v>
      </c>
      <c r="G257" s="239"/>
      <c r="H257" s="45"/>
      <c r="I257" s="359">
        <f t="shared" si="250"/>
        <v>0</v>
      </c>
      <c r="J257" s="273">
        <v>0</v>
      </c>
      <c r="K257" s="45"/>
      <c r="L257" s="430">
        <f t="shared" si="251"/>
        <v>0</v>
      </c>
      <c r="M257" s="239"/>
      <c r="N257" s="45"/>
      <c r="O257" s="359">
        <f t="shared" si="252"/>
        <v>0</v>
      </c>
      <c r="P257" s="300"/>
    </row>
    <row r="258" spans="1:16" ht="24" x14ac:dyDescent="0.25">
      <c r="A258" s="35">
        <v>6400</v>
      </c>
      <c r="B258" s="72" t="s">
        <v>250</v>
      </c>
      <c r="C258" s="370">
        <f t="shared" si="238"/>
        <v>5409</v>
      </c>
      <c r="D258" s="237">
        <f>SUM(D259,D263)</f>
        <v>5409</v>
      </c>
      <c r="E258" s="125">
        <f t="shared" ref="E258" si="253">SUM(E259,E263)</f>
        <v>0</v>
      </c>
      <c r="F258" s="370">
        <f>SUM(F259,F263)</f>
        <v>5409</v>
      </c>
      <c r="G258" s="237">
        <f t="shared" ref="G258:O258" si="254">SUM(G259,G263)</f>
        <v>0</v>
      </c>
      <c r="H258" s="125">
        <f t="shared" si="254"/>
        <v>0</v>
      </c>
      <c r="I258" s="370">
        <f t="shared" si="254"/>
        <v>0</v>
      </c>
      <c r="J258" s="237">
        <f>SUM(J259,J263)</f>
        <v>0</v>
      </c>
      <c r="K258" s="38">
        <f t="shared" si="254"/>
        <v>0</v>
      </c>
      <c r="L258" s="184">
        <f t="shared" si="254"/>
        <v>0</v>
      </c>
      <c r="M258" s="237">
        <f t="shared" si="254"/>
        <v>0</v>
      </c>
      <c r="N258" s="38">
        <f t="shared" si="254"/>
        <v>0</v>
      </c>
      <c r="O258" s="184">
        <f t="shared" si="254"/>
        <v>0</v>
      </c>
      <c r="P258" s="393"/>
    </row>
    <row r="259" spans="1:16" ht="24" hidden="1" x14ac:dyDescent="0.25">
      <c r="A259" s="404">
        <v>6410</v>
      </c>
      <c r="B259" s="40" t="s">
        <v>251</v>
      </c>
      <c r="C259" s="198">
        <f t="shared" si="238"/>
        <v>0</v>
      </c>
      <c r="D259" s="133">
        <f>SUM(D260:D262)</f>
        <v>0</v>
      </c>
      <c r="E259" s="79">
        <f t="shared" ref="E259" si="255">SUM(E260:E262)</f>
        <v>0</v>
      </c>
      <c r="F259" s="185">
        <f>SUM(F260:F262)</f>
        <v>0</v>
      </c>
      <c r="G259" s="242">
        <f t="shared" ref="G259:O259" si="256">SUM(G260:G262)</f>
        <v>0</v>
      </c>
      <c r="H259" s="79">
        <f t="shared" si="256"/>
        <v>0</v>
      </c>
      <c r="I259" s="90">
        <f t="shared" si="256"/>
        <v>0</v>
      </c>
      <c r="J259" s="133">
        <f>SUM(J260:J262)</f>
        <v>0</v>
      </c>
      <c r="K259" s="79">
        <f t="shared" si="256"/>
        <v>0</v>
      </c>
      <c r="L259" s="185">
        <f t="shared" si="256"/>
        <v>0</v>
      </c>
      <c r="M259" s="242">
        <f t="shared" si="256"/>
        <v>0</v>
      </c>
      <c r="N259" s="79">
        <f t="shared" si="256"/>
        <v>0</v>
      </c>
      <c r="O259" s="157">
        <f t="shared" si="256"/>
        <v>0</v>
      </c>
      <c r="P259" s="304"/>
    </row>
    <row r="260" spans="1:16" hidden="1" x14ac:dyDescent="0.25">
      <c r="A260" s="30">
        <v>6411</v>
      </c>
      <c r="B260" s="94" t="s">
        <v>252</v>
      </c>
      <c r="C260" s="199">
        <f t="shared" si="238"/>
        <v>0</v>
      </c>
      <c r="D260" s="273">
        <v>0</v>
      </c>
      <c r="E260" s="45"/>
      <c r="F260" s="430">
        <f t="shared" ref="F260:F262" si="257">D260+E260</f>
        <v>0</v>
      </c>
      <c r="G260" s="239"/>
      <c r="H260" s="45"/>
      <c r="I260" s="359">
        <f t="shared" ref="I260:I262" si="258">G260+H260</f>
        <v>0</v>
      </c>
      <c r="J260" s="273">
        <v>0</v>
      </c>
      <c r="K260" s="45"/>
      <c r="L260" s="430">
        <f t="shared" ref="L260:L262" si="259">J260+K260</f>
        <v>0</v>
      </c>
      <c r="M260" s="239"/>
      <c r="N260" s="45"/>
      <c r="O260" s="359">
        <f t="shared" ref="O260:O262" si="260">M260+N260</f>
        <v>0</v>
      </c>
      <c r="P260" s="300"/>
    </row>
    <row r="261" spans="1:16" ht="36" hidden="1" x14ac:dyDescent="0.25">
      <c r="A261" s="30">
        <v>6412</v>
      </c>
      <c r="B261" s="43" t="s">
        <v>253</v>
      </c>
      <c r="C261" s="199">
        <f t="shared" si="238"/>
        <v>0</v>
      </c>
      <c r="D261" s="273">
        <v>0</v>
      </c>
      <c r="E261" s="45"/>
      <c r="F261" s="430">
        <f t="shared" si="257"/>
        <v>0</v>
      </c>
      <c r="G261" s="239"/>
      <c r="H261" s="45"/>
      <c r="I261" s="359">
        <f t="shared" si="258"/>
        <v>0</v>
      </c>
      <c r="J261" s="273">
        <v>0</v>
      </c>
      <c r="K261" s="45"/>
      <c r="L261" s="430">
        <f t="shared" si="259"/>
        <v>0</v>
      </c>
      <c r="M261" s="239"/>
      <c r="N261" s="45"/>
      <c r="O261" s="359">
        <f t="shared" si="260"/>
        <v>0</v>
      </c>
      <c r="P261" s="300"/>
    </row>
    <row r="262" spans="1:16" ht="36" hidden="1" x14ac:dyDescent="0.25">
      <c r="A262" s="30">
        <v>6419</v>
      </c>
      <c r="B262" s="43" t="s">
        <v>254</v>
      </c>
      <c r="C262" s="199">
        <f t="shared" si="238"/>
        <v>0</v>
      </c>
      <c r="D262" s="273">
        <v>0</v>
      </c>
      <c r="E262" s="45"/>
      <c r="F262" s="430">
        <f t="shared" si="257"/>
        <v>0</v>
      </c>
      <c r="G262" s="239"/>
      <c r="H262" s="45"/>
      <c r="I262" s="359">
        <f t="shared" si="258"/>
        <v>0</v>
      </c>
      <c r="J262" s="273">
        <v>0</v>
      </c>
      <c r="K262" s="45"/>
      <c r="L262" s="430">
        <f t="shared" si="259"/>
        <v>0</v>
      </c>
      <c r="M262" s="239"/>
      <c r="N262" s="45"/>
      <c r="O262" s="359">
        <f t="shared" si="260"/>
        <v>0</v>
      </c>
      <c r="P262" s="300"/>
    </row>
    <row r="263" spans="1:16" ht="36" x14ac:dyDescent="0.25">
      <c r="A263" s="75">
        <v>6420</v>
      </c>
      <c r="B263" s="43" t="s">
        <v>255</v>
      </c>
      <c r="C263" s="373">
        <f t="shared" si="238"/>
        <v>5409</v>
      </c>
      <c r="D263" s="240">
        <f>SUM(D264:D267)</f>
        <v>5409</v>
      </c>
      <c r="E263" s="91">
        <f t="shared" ref="E263" si="261">SUM(E264:E267)</f>
        <v>0</v>
      </c>
      <c r="F263" s="373">
        <f>SUM(F264:F267)</f>
        <v>5409</v>
      </c>
      <c r="G263" s="240">
        <f t="shared" ref="G263:N263" si="262">SUM(G264:G267)</f>
        <v>0</v>
      </c>
      <c r="H263" s="91">
        <f t="shared" si="262"/>
        <v>0</v>
      </c>
      <c r="I263" s="373">
        <f t="shared" si="262"/>
        <v>0</v>
      </c>
      <c r="J263" s="240">
        <f>SUM(J264:J267)</f>
        <v>0</v>
      </c>
      <c r="K263" s="76">
        <f t="shared" si="262"/>
        <v>0</v>
      </c>
      <c r="L263" s="95">
        <f t="shared" si="262"/>
        <v>0</v>
      </c>
      <c r="M263" s="240">
        <f t="shared" si="262"/>
        <v>0</v>
      </c>
      <c r="N263" s="76">
        <f t="shared" si="262"/>
        <v>0</v>
      </c>
      <c r="O263" s="95">
        <f>SUM(O264:O267)</f>
        <v>0</v>
      </c>
      <c r="P263" s="394"/>
    </row>
    <row r="264" spans="1:16" hidden="1" x14ac:dyDescent="0.25">
      <c r="A264" s="30">
        <v>6421</v>
      </c>
      <c r="B264" s="43" t="s">
        <v>256</v>
      </c>
      <c r="C264" s="199">
        <f t="shared" si="238"/>
        <v>0</v>
      </c>
      <c r="D264" s="273">
        <v>0</v>
      </c>
      <c r="E264" s="45"/>
      <c r="F264" s="430">
        <f t="shared" ref="F264:F267" si="263">D264+E264</f>
        <v>0</v>
      </c>
      <c r="G264" s="239"/>
      <c r="H264" s="45"/>
      <c r="I264" s="359">
        <f t="shared" ref="I264:I267" si="264">G264+H264</f>
        <v>0</v>
      </c>
      <c r="J264" s="273">
        <v>0</v>
      </c>
      <c r="K264" s="45"/>
      <c r="L264" s="430">
        <f t="shared" ref="L264:L267" si="265">J264+K264</f>
        <v>0</v>
      </c>
      <c r="M264" s="239"/>
      <c r="N264" s="45"/>
      <c r="O264" s="359">
        <f t="shared" ref="O264:O267" si="266">M264+N264</f>
        <v>0</v>
      </c>
      <c r="P264" s="300"/>
    </row>
    <row r="265" spans="1:16" x14ac:dyDescent="0.25">
      <c r="A265" s="30">
        <v>6422</v>
      </c>
      <c r="B265" s="43" t="s">
        <v>257</v>
      </c>
      <c r="C265" s="373">
        <f t="shared" si="238"/>
        <v>3709</v>
      </c>
      <c r="D265" s="239">
        <v>3709</v>
      </c>
      <c r="E265" s="359"/>
      <c r="F265" s="300">
        <f t="shared" si="263"/>
        <v>3709</v>
      </c>
      <c r="G265" s="239"/>
      <c r="H265" s="359"/>
      <c r="I265" s="300">
        <f t="shared" si="264"/>
        <v>0</v>
      </c>
      <c r="J265" s="239">
        <v>0</v>
      </c>
      <c r="K265" s="45"/>
      <c r="L265" s="430">
        <f t="shared" si="265"/>
        <v>0</v>
      </c>
      <c r="M265" s="239"/>
      <c r="N265" s="45"/>
      <c r="O265" s="430">
        <f t="shared" si="266"/>
        <v>0</v>
      </c>
      <c r="P265" s="394"/>
    </row>
    <row r="266" spans="1:16" x14ac:dyDescent="0.25">
      <c r="A266" s="30">
        <v>6423</v>
      </c>
      <c r="B266" s="43" t="s">
        <v>258</v>
      </c>
      <c r="C266" s="373">
        <f t="shared" si="238"/>
        <v>1700</v>
      </c>
      <c r="D266" s="239">
        <v>1700</v>
      </c>
      <c r="E266" s="359"/>
      <c r="F266" s="300">
        <f t="shared" si="263"/>
        <v>1700</v>
      </c>
      <c r="G266" s="239"/>
      <c r="H266" s="359"/>
      <c r="I266" s="300">
        <f t="shared" si="264"/>
        <v>0</v>
      </c>
      <c r="J266" s="239">
        <v>0</v>
      </c>
      <c r="K266" s="45"/>
      <c r="L266" s="430">
        <f t="shared" si="265"/>
        <v>0</v>
      </c>
      <c r="M266" s="239"/>
      <c r="N266" s="45"/>
      <c r="O266" s="430">
        <f t="shared" si="266"/>
        <v>0</v>
      </c>
      <c r="P266" s="394"/>
    </row>
    <row r="267" spans="1:16" ht="24" hidden="1" x14ac:dyDescent="0.25">
      <c r="A267" s="30">
        <v>6424</v>
      </c>
      <c r="B267" s="43" t="s">
        <v>259</v>
      </c>
      <c r="C267" s="199">
        <f t="shared" si="238"/>
        <v>0</v>
      </c>
      <c r="D267" s="273">
        <v>0</v>
      </c>
      <c r="E267" s="45"/>
      <c r="F267" s="430">
        <f t="shared" si="263"/>
        <v>0</v>
      </c>
      <c r="G267" s="239"/>
      <c r="H267" s="45"/>
      <c r="I267" s="359">
        <f t="shared" si="264"/>
        <v>0</v>
      </c>
      <c r="J267" s="273">
        <v>0</v>
      </c>
      <c r="K267" s="45"/>
      <c r="L267" s="430">
        <f t="shared" si="265"/>
        <v>0</v>
      </c>
      <c r="M267" s="239"/>
      <c r="N267" s="45"/>
      <c r="O267" s="359">
        <f t="shared" si="266"/>
        <v>0</v>
      </c>
      <c r="P267" s="300"/>
    </row>
    <row r="268" spans="1:16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7">SUM(E269,E279)</f>
        <v>0</v>
      </c>
      <c r="F268" s="275">
        <f>SUM(F269,F279)</f>
        <v>0</v>
      </c>
      <c r="G268" s="246">
        <f t="shared" ref="G268:N268" si="268">SUM(G269,G279)</f>
        <v>0</v>
      </c>
      <c r="H268" s="98">
        <f t="shared" si="268"/>
        <v>0</v>
      </c>
      <c r="I268" s="285">
        <f t="shared" si="268"/>
        <v>0</v>
      </c>
      <c r="J268" s="141">
        <f>SUM(J269,J279)</f>
        <v>0</v>
      </c>
      <c r="K268" s="98">
        <f t="shared" si="268"/>
        <v>0</v>
      </c>
      <c r="L268" s="275">
        <f t="shared" si="268"/>
        <v>0</v>
      </c>
      <c r="M268" s="246">
        <f t="shared" si="268"/>
        <v>0</v>
      </c>
      <c r="N268" s="98">
        <f t="shared" si="268"/>
        <v>0</v>
      </c>
      <c r="O268" s="160">
        <f>SUM(O269,O279)</f>
        <v>0</v>
      </c>
      <c r="P268" s="328"/>
    </row>
    <row r="269" spans="1:16" hidden="1" x14ac:dyDescent="0.25">
      <c r="A269" s="35">
        <v>7200</v>
      </c>
      <c r="B269" s="72" t="s">
        <v>261</v>
      </c>
      <c r="C269" s="197">
        <f t="shared" si="238"/>
        <v>0</v>
      </c>
      <c r="D269" s="132">
        <f>SUM(D270,D271,D274,D275,D278)</f>
        <v>0</v>
      </c>
      <c r="E269" s="38">
        <f t="shared" ref="E269" si="269">SUM(E270,E271,E274,E275,E278)</f>
        <v>0</v>
      </c>
      <c r="F269" s="184">
        <f>SUM(F270,F271,F274,F275,F278)</f>
        <v>0</v>
      </c>
      <c r="G269" s="237"/>
      <c r="H269" s="80"/>
      <c r="I269" s="125">
        <f>SUM(I270,I271,I274,I275,I278)</f>
        <v>0</v>
      </c>
      <c r="J269" s="132">
        <f>SUM(J270,J271,J274,J275,J278)</f>
        <v>0</v>
      </c>
      <c r="K269" s="80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</row>
    <row r="270" spans="1:16" ht="24" hidden="1" x14ac:dyDescent="0.25">
      <c r="A270" s="404">
        <v>7210</v>
      </c>
      <c r="B270" s="40" t="s">
        <v>262</v>
      </c>
      <c r="C270" s="198">
        <f t="shared" si="238"/>
        <v>0</v>
      </c>
      <c r="D270" s="272">
        <v>0</v>
      </c>
      <c r="E270" s="42"/>
      <c r="F270" s="429">
        <f>D270+E270</f>
        <v>0</v>
      </c>
      <c r="G270" s="229"/>
      <c r="H270" s="42"/>
      <c r="I270" s="358">
        <f>G270+H270</f>
        <v>0</v>
      </c>
      <c r="J270" s="272">
        <v>0</v>
      </c>
      <c r="K270" s="42"/>
      <c r="L270" s="429">
        <f>J270+K270</f>
        <v>0</v>
      </c>
      <c r="M270" s="229"/>
      <c r="N270" s="42"/>
      <c r="O270" s="358">
        <f>M270+N270</f>
        <v>0</v>
      </c>
      <c r="P270" s="299"/>
    </row>
    <row r="271" spans="1:16" s="96" customFormat="1" ht="24" hidden="1" x14ac:dyDescent="0.25">
      <c r="A271" s="75">
        <v>7220</v>
      </c>
      <c r="B271" s="43" t="s">
        <v>263</v>
      </c>
      <c r="C271" s="199">
        <f t="shared" si="238"/>
        <v>0</v>
      </c>
      <c r="D271" s="134">
        <f>SUM(D272:D273)</f>
        <v>0</v>
      </c>
      <c r="E271" s="76">
        <f t="shared" ref="E271" si="270">SUM(E272:E273)</f>
        <v>0</v>
      </c>
      <c r="F271" s="95">
        <f>SUM(F272:F273)</f>
        <v>0</v>
      </c>
      <c r="G271" s="240">
        <f t="shared" ref="G271:O271" si="271">SUM(G272:G273)</f>
        <v>0</v>
      </c>
      <c r="H271" s="76">
        <f t="shared" si="271"/>
        <v>0</v>
      </c>
      <c r="I271" s="91">
        <f t="shared" si="271"/>
        <v>0</v>
      </c>
      <c r="J271" s="134">
        <f>SUM(J272:J273)</f>
        <v>0</v>
      </c>
      <c r="K271" s="76">
        <f t="shared" si="271"/>
        <v>0</v>
      </c>
      <c r="L271" s="95">
        <f t="shared" si="271"/>
        <v>0</v>
      </c>
      <c r="M271" s="240">
        <f t="shared" si="271"/>
        <v>0</v>
      </c>
      <c r="N271" s="76">
        <f t="shared" si="271"/>
        <v>0</v>
      </c>
      <c r="O271" s="91">
        <f t="shared" si="271"/>
        <v>0</v>
      </c>
      <c r="P271" s="300"/>
    </row>
    <row r="272" spans="1:16" s="96" customFormat="1" ht="36" hidden="1" x14ac:dyDescent="0.25">
      <c r="A272" s="30">
        <v>7221</v>
      </c>
      <c r="B272" s="43" t="s">
        <v>264</v>
      </c>
      <c r="C272" s="199">
        <f t="shared" si="238"/>
        <v>0</v>
      </c>
      <c r="D272" s="273">
        <v>0</v>
      </c>
      <c r="E272" s="45"/>
      <c r="F272" s="430">
        <f t="shared" ref="F272:F274" si="272">D272+E272</f>
        <v>0</v>
      </c>
      <c r="G272" s="239"/>
      <c r="H272" s="45"/>
      <c r="I272" s="359">
        <f t="shared" ref="I272:I274" si="273">G272+H272</f>
        <v>0</v>
      </c>
      <c r="J272" s="273">
        <v>0</v>
      </c>
      <c r="K272" s="45"/>
      <c r="L272" s="430">
        <f t="shared" ref="L272:L274" si="274">J272+K272</f>
        <v>0</v>
      </c>
      <c r="M272" s="239"/>
      <c r="N272" s="45"/>
      <c r="O272" s="359">
        <f t="shared" ref="O272:O274" si="275">M272+N272</f>
        <v>0</v>
      </c>
      <c r="P272" s="300"/>
    </row>
    <row r="273" spans="1:16" s="96" customFormat="1" ht="36" hidden="1" x14ac:dyDescent="0.25">
      <c r="A273" s="30">
        <v>7222</v>
      </c>
      <c r="B273" s="43" t="s">
        <v>265</v>
      </c>
      <c r="C273" s="199">
        <f t="shared" si="238"/>
        <v>0</v>
      </c>
      <c r="D273" s="273">
        <v>0</v>
      </c>
      <c r="E273" s="45"/>
      <c r="F273" s="430">
        <f t="shared" si="272"/>
        <v>0</v>
      </c>
      <c r="G273" s="239"/>
      <c r="H273" s="45"/>
      <c r="I273" s="359">
        <f t="shared" si="273"/>
        <v>0</v>
      </c>
      <c r="J273" s="273">
        <v>0</v>
      </c>
      <c r="K273" s="45"/>
      <c r="L273" s="430">
        <f t="shared" si="274"/>
        <v>0</v>
      </c>
      <c r="M273" s="239"/>
      <c r="N273" s="45"/>
      <c r="O273" s="359">
        <f t="shared" si="275"/>
        <v>0</v>
      </c>
      <c r="P273" s="300"/>
    </row>
    <row r="274" spans="1:16" ht="24" hidden="1" x14ac:dyDescent="0.25">
      <c r="A274" s="75">
        <v>7230</v>
      </c>
      <c r="B274" s="43" t="s">
        <v>310</v>
      </c>
      <c r="C274" s="199">
        <f t="shared" si="238"/>
        <v>0</v>
      </c>
      <c r="D274" s="273">
        <v>0</v>
      </c>
      <c r="E274" s="45"/>
      <c r="F274" s="430">
        <f t="shared" si="272"/>
        <v>0</v>
      </c>
      <c r="G274" s="239"/>
      <c r="H274" s="45"/>
      <c r="I274" s="359">
        <f t="shared" si="273"/>
        <v>0</v>
      </c>
      <c r="J274" s="273">
        <v>0</v>
      </c>
      <c r="K274" s="45"/>
      <c r="L274" s="430">
        <f t="shared" si="274"/>
        <v>0</v>
      </c>
      <c r="M274" s="239"/>
      <c r="N274" s="45"/>
      <c r="O274" s="359">
        <f t="shared" si="275"/>
        <v>0</v>
      </c>
      <c r="P274" s="300"/>
    </row>
    <row r="275" spans="1:16" ht="24" hidden="1" x14ac:dyDescent="0.25">
      <c r="A275" s="75">
        <v>7240</v>
      </c>
      <c r="B275" s="43" t="s">
        <v>266</v>
      </c>
      <c r="C275" s="199">
        <f t="shared" si="238"/>
        <v>0</v>
      </c>
      <c r="D275" s="134">
        <f>SUM(D276:D277)</f>
        <v>0</v>
      </c>
      <c r="E275" s="76">
        <f t="shared" ref="E275" si="276">SUM(E276:E277)</f>
        <v>0</v>
      </c>
      <c r="F275" s="95">
        <f>SUM(F276:F277)</f>
        <v>0</v>
      </c>
      <c r="G275" s="240">
        <f t="shared" ref="G275:O275" si="277">SUM(G276:G277)</f>
        <v>0</v>
      </c>
      <c r="H275" s="76">
        <f t="shared" si="277"/>
        <v>0</v>
      </c>
      <c r="I275" s="91">
        <f t="shared" si="277"/>
        <v>0</v>
      </c>
      <c r="J275" s="134">
        <f>SUM(J276:J277)</f>
        <v>0</v>
      </c>
      <c r="K275" s="76">
        <f t="shared" si="277"/>
        <v>0</v>
      </c>
      <c r="L275" s="95">
        <f t="shared" si="277"/>
        <v>0</v>
      </c>
      <c r="M275" s="240">
        <f t="shared" si="277"/>
        <v>0</v>
      </c>
      <c r="N275" s="76">
        <f t="shared" si="277"/>
        <v>0</v>
      </c>
      <c r="O275" s="91">
        <f t="shared" si="277"/>
        <v>0</v>
      </c>
      <c r="P275" s="300"/>
    </row>
    <row r="276" spans="1:16" ht="48" hidden="1" x14ac:dyDescent="0.25">
      <c r="A276" s="30">
        <v>7245</v>
      </c>
      <c r="B276" s="43" t="s">
        <v>267</v>
      </c>
      <c r="C276" s="199">
        <f t="shared" si="238"/>
        <v>0</v>
      </c>
      <c r="D276" s="273">
        <v>0</v>
      </c>
      <c r="E276" s="45"/>
      <c r="F276" s="430">
        <f t="shared" ref="F276:F278" si="278">D276+E276</f>
        <v>0</v>
      </c>
      <c r="G276" s="239"/>
      <c r="H276" s="45"/>
      <c r="I276" s="359">
        <f t="shared" ref="I276:I278" si="279">G276+H276</f>
        <v>0</v>
      </c>
      <c r="J276" s="273">
        <v>0</v>
      </c>
      <c r="K276" s="45"/>
      <c r="L276" s="430">
        <f t="shared" ref="L276:L278" si="280">J276+K276</f>
        <v>0</v>
      </c>
      <c r="M276" s="239"/>
      <c r="N276" s="45"/>
      <c r="O276" s="359">
        <f t="shared" ref="O276:O278" si="281">M276+N276</f>
        <v>0</v>
      </c>
      <c r="P276" s="300"/>
    </row>
    <row r="277" spans="1:16" ht="72" hidden="1" x14ac:dyDescent="0.25">
      <c r="A277" s="30">
        <v>7246</v>
      </c>
      <c r="B277" s="43" t="s">
        <v>268</v>
      </c>
      <c r="C277" s="199">
        <f t="shared" si="238"/>
        <v>0</v>
      </c>
      <c r="D277" s="273">
        <v>0</v>
      </c>
      <c r="E277" s="45"/>
      <c r="F277" s="430">
        <f t="shared" si="278"/>
        <v>0</v>
      </c>
      <c r="G277" s="239"/>
      <c r="H277" s="45"/>
      <c r="I277" s="359">
        <f t="shared" si="279"/>
        <v>0</v>
      </c>
      <c r="J277" s="273">
        <v>0</v>
      </c>
      <c r="K277" s="45"/>
      <c r="L277" s="430">
        <f t="shared" si="280"/>
        <v>0</v>
      </c>
      <c r="M277" s="239"/>
      <c r="N277" s="45"/>
      <c r="O277" s="359">
        <f t="shared" si="281"/>
        <v>0</v>
      </c>
      <c r="P277" s="300"/>
    </row>
    <row r="278" spans="1:16" ht="24" hidden="1" x14ac:dyDescent="0.25">
      <c r="A278" s="92">
        <v>7260</v>
      </c>
      <c r="B278" s="40" t="s">
        <v>269</v>
      </c>
      <c r="C278" s="198">
        <f t="shared" si="238"/>
        <v>0</v>
      </c>
      <c r="D278" s="272">
        <v>0</v>
      </c>
      <c r="E278" s="42"/>
      <c r="F278" s="429">
        <f t="shared" si="278"/>
        <v>0</v>
      </c>
      <c r="G278" s="229"/>
      <c r="H278" s="42"/>
      <c r="I278" s="358">
        <f t="shared" si="279"/>
        <v>0</v>
      </c>
      <c r="J278" s="272">
        <v>0</v>
      </c>
      <c r="K278" s="42"/>
      <c r="L278" s="429">
        <f t="shared" si="280"/>
        <v>0</v>
      </c>
      <c r="M278" s="229"/>
      <c r="N278" s="42"/>
      <c r="O278" s="358">
        <f t="shared" si="281"/>
        <v>0</v>
      </c>
      <c r="P278" s="299"/>
    </row>
    <row r="279" spans="1:16" hidden="1" x14ac:dyDescent="0.25">
      <c r="A279" s="55">
        <v>7700</v>
      </c>
      <c r="B279" s="108" t="s">
        <v>300</v>
      </c>
      <c r="C279" s="213">
        <f t="shared" si="238"/>
        <v>0</v>
      </c>
      <c r="D279" s="142">
        <f>D280</f>
        <v>0</v>
      </c>
      <c r="E279" s="109">
        <f t="shared" ref="E279:O279" si="282">E280</f>
        <v>0</v>
      </c>
      <c r="F279" s="186">
        <f t="shared" si="282"/>
        <v>0</v>
      </c>
      <c r="G279" s="247">
        <f t="shared" si="282"/>
        <v>0</v>
      </c>
      <c r="H279" s="109">
        <f t="shared" si="282"/>
        <v>0</v>
      </c>
      <c r="I279" s="286">
        <f t="shared" si="282"/>
        <v>0</v>
      </c>
      <c r="J279" s="142">
        <f>J280</f>
        <v>0</v>
      </c>
      <c r="K279" s="109">
        <f t="shared" si="282"/>
        <v>0</v>
      </c>
      <c r="L279" s="186">
        <f t="shared" si="282"/>
        <v>0</v>
      </c>
      <c r="M279" s="247">
        <f t="shared" si="282"/>
        <v>0</v>
      </c>
      <c r="N279" s="109">
        <f t="shared" si="282"/>
        <v>0</v>
      </c>
      <c r="O279" s="286">
        <f t="shared" si="282"/>
        <v>0</v>
      </c>
      <c r="P279" s="326"/>
    </row>
    <row r="280" spans="1:16" hidden="1" x14ac:dyDescent="0.25">
      <c r="A280" s="73">
        <v>7720</v>
      </c>
      <c r="B280" s="40" t="s">
        <v>301</v>
      </c>
      <c r="C280" s="200">
        <f t="shared" si="238"/>
        <v>0</v>
      </c>
      <c r="D280" s="265">
        <v>0</v>
      </c>
      <c r="E280" s="49"/>
      <c r="F280" s="441">
        <f>D280+E280</f>
        <v>0</v>
      </c>
      <c r="G280" s="248"/>
      <c r="H280" s="49"/>
      <c r="I280" s="440">
        <f>G280+H280</f>
        <v>0</v>
      </c>
      <c r="J280" s="265">
        <v>0</v>
      </c>
      <c r="K280" s="49"/>
      <c r="L280" s="441">
        <f>J280+K280</f>
        <v>0</v>
      </c>
      <c r="M280" s="248"/>
      <c r="N280" s="49"/>
      <c r="O280" s="440">
        <f>M280+N280</f>
        <v>0</v>
      </c>
      <c r="P280" s="304"/>
    </row>
    <row r="281" spans="1:16" hidden="1" x14ac:dyDescent="0.25">
      <c r="A281" s="94"/>
      <c r="B281" s="43" t="s">
        <v>270</v>
      </c>
      <c r="C281" s="199">
        <f t="shared" si="238"/>
        <v>0</v>
      </c>
      <c r="D281" s="134">
        <f>SUM(D282:D283)</f>
        <v>0</v>
      </c>
      <c r="E281" s="76">
        <f t="shared" ref="E281" si="283">SUM(E282:E283)</f>
        <v>0</v>
      </c>
      <c r="F281" s="95">
        <f>SUM(F282:F283)</f>
        <v>0</v>
      </c>
      <c r="G281" s="240">
        <f t="shared" ref="G281:O281" si="284">SUM(G282:G283)</f>
        <v>0</v>
      </c>
      <c r="H281" s="76">
        <f t="shared" si="284"/>
        <v>0</v>
      </c>
      <c r="I281" s="91">
        <f t="shared" si="284"/>
        <v>0</v>
      </c>
      <c r="J281" s="134">
        <f>SUM(J282:J283)</f>
        <v>0</v>
      </c>
      <c r="K281" s="76">
        <f t="shared" si="284"/>
        <v>0</v>
      </c>
      <c r="L281" s="95">
        <f t="shared" si="284"/>
        <v>0</v>
      </c>
      <c r="M281" s="240">
        <f t="shared" si="284"/>
        <v>0</v>
      </c>
      <c r="N281" s="76">
        <f t="shared" si="284"/>
        <v>0</v>
      </c>
      <c r="O281" s="91">
        <f t="shared" si="284"/>
        <v>0</v>
      </c>
      <c r="P281" s="300"/>
    </row>
    <row r="282" spans="1:16" hidden="1" x14ac:dyDescent="0.25">
      <c r="A282" s="94" t="s">
        <v>271</v>
      </c>
      <c r="B282" s="30" t="s">
        <v>272</v>
      </c>
      <c r="C282" s="199">
        <f t="shared" si="238"/>
        <v>0</v>
      </c>
      <c r="D282" s="273"/>
      <c r="E282" s="45"/>
      <c r="F282" s="430">
        <f>E282+D282</f>
        <v>0</v>
      </c>
      <c r="G282" s="239"/>
      <c r="H282" s="45"/>
      <c r="I282" s="359">
        <f>H282+G282</f>
        <v>0</v>
      </c>
      <c r="J282" s="273"/>
      <c r="K282" s="45"/>
      <c r="L282" s="430">
        <f>K282+J282</f>
        <v>0</v>
      </c>
      <c r="M282" s="239"/>
      <c r="N282" s="45"/>
      <c r="O282" s="359">
        <f>N282+M282</f>
        <v>0</v>
      </c>
      <c r="P282" s="300"/>
    </row>
    <row r="283" spans="1:16" hidden="1" x14ac:dyDescent="0.25">
      <c r="A283" s="94" t="s">
        <v>273</v>
      </c>
      <c r="B283" s="99" t="s">
        <v>274</v>
      </c>
      <c r="C283" s="198">
        <f t="shared" si="238"/>
        <v>0</v>
      </c>
      <c r="D283" s="272"/>
      <c r="E283" s="42"/>
      <c r="F283" s="429">
        <f>E283+D283</f>
        <v>0</v>
      </c>
      <c r="G283" s="229"/>
      <c r="H283" s="42"/>
      <c r="I283" s="358">
        <f>H283+G283</f>
        <v>0</v>
      </c>
      <c r="J283" s="272"/>
      <c r="K283" s="42"/>
      <c r="L283" s="429">
        <f>K283+J283</f>
        <v>0</v>
      </c>
      <c r="M283" s="229"/>
      <c r="N283" s="42"/>
      <c r="O283" s="358">
        <f>N283+M283</f>
        <v>0</v>
      </c>
      <c r="P283" s="299"/>
    </row>
    <row r="284" spans="1:16" ht="12.75" thickBot="1" x14ac:dyDescent="0.3">
      <c r="A284" s="113"/>
      <c r="B284" s="113" t="s">
        <v>275</v>
      </c>
      <c r="C284" s="374">
        <f t="shared" si="238"/>
        <v>613524</v>
      </c>
      <c r="D284" s="249">
        <f>SUM(D281,D268,D229,D194,D186,D172,D74,D52)</f>
        <v>613524</v>
      </c>
      <c r="E284" s="287">
        <f t="shared" ref="E284:O284" si="285">SUM(E281,E268,E229,E194,E186,E172,E74,E52)</f>
        <v>0</v>
      </c>
      <c r="F284" s="374">
        <f t="shared" si="285"/>
        <v>613524</v>
      </c>
      <c r="G284" s="249">
        <f t="shared" si="285"/>
        <v>0</v>
      </c>
      <c r="H284" s="287">
        <f t="shared" si="285"/>
        <v>0</v>
      </c>
      <c r="I284" s="374">
        <f t="shared" si="285"/>
        <v>0</v>
      </c>
      <c r="J284" s="249">
        <f>SUM(J281,J268,J229,J194,J186,J172,J74,J52)</f>
        <v>0</v>
      </c>
      <c r="K284" s="114">
        <f t="shared" si="285"/>
        <v>0</v>
      </c>
      <c r="L284" s="115">
        <f t="shared" si="285"/>
        <v>0</v>
      </c>
      <c r="M284" s="249">
        <f t="shared" si="285"/>
        <v>0</v>
      </c>
      <c r="N284" s="114">
        <f t="shared" si="285"/>
        <v>0</v>
      </c>
      <c r="O284" s="115">
        <f t="shared" si="285"/>
        <v>0</v>
      </c>
      <c r="P284" s="400"/>
    </row>
    <row r="285" spans="1:16" s="19" customFormat="1" ht="13.5" hidden="1" thickTop="1" thickBot="1" x14ac:dyDescent="0.3">
      <c r="A285" s="871" t="s">
        <v>276</v>
      </c>
      <c r="B285" s="872"/>
      <c r="C285" s="215">
        <f t="shared" si="238"/>
        <v>0</v>
      </c>
      <c r="D285" s="144">
        <f>SUM(D24,D25,D41,D42)-D50</f>
        <v>0</v>
      </c>
      <c r="E285" s="117">
        <f t="shared" ref="E285" si="286">SUM(E24,E25,E41)-E50</f>
        <v>0</v>
      </c>
      <c r="F285" s="118">
        <f>SUM(F24,F25,F41)-F50</f>
        <v>0</v>
      </c>
      <c r="G285" s="250">
        <f>SUM(G24,G42)-G50</f>
        <v>0</v>
      </c>
      <c r="H285" s="117">
        <f t="shared" ref="H285:I285" si="287">SUM(H24,H42)-H50</f>
        <v>0</v>
      </c>
      <c r="I285" s="128">
        <f t="shared" si="287"/>
        <v>0</v>
      </c>
      <c r="J285" s="144">
        <f>(J26+J42)-J50</f>
        <v>0</v>
      </c>
      <c r="K285" s="117">
        <f t="shared" ref="K285:L285" si="288">(K26+K42)-K50</f>
        <v>0</v>
      </c>
      <c r="L285" s="118">
        <f t="shared" si="288"/>
        <v>0</v>
      </c>
      <c r="M285" s="250">
        <f>SUM(M44)-M50</f>
        <v>0</v>
      </c>
      <c r="N285" s="117">
        <f t="shared" ref="N285:O285" si="289">SUM(N44)-N50</f>
        <v>0</v>
      </c>
      <c r="O285" s="128">
        <f t="shared" si="289"/>
        <v>0</v>
      </c>
      <c r="P285" s="305"/>
    </row>
    <row r="286" spans="1:16" s="19" customFormat="1" ht="12.75" hidden="1" thickTop="1" x14ac:dyDescent="0.25">
      <c r="A286" s="886" t="s">
        <v>277</v>
      </c>
      <c r="B286" s="887"/>
      <c r="C286" s="216">
        <f t="shared" si="238"/>
        <v>0</v>
      </c>
      <c r="D286" s="145">
        <f>SUM(D287,D288)-D295+D296</f>
        <v>0</v>
      </c>
      <c r="E286" s="103">
        <f t="shared" ref="E286:O286" si="290">SUM(E287,E288)-E295+E296</f>
        <v>0</v>
      </c>
      <c r="F286" s="112">
        <f t="shared" si="290"/>
        <v>0</v>
      </c>
      <c r="G286" s="251">
        <f t="shared" si="290"/>
        <v>0</v>
      </c>
      <c r="H286" s="103">
        <f t="shared" si="290"/>
        <v>0</v>
      </c>
      <c r="I286" s="116">
        <f t="shared" si="290"/>
        <v>0</v>
      </c>
      <c r="J286" s="145">
        <f>SUM(J287,J288)-J295+J296</f>
        <v>0</v>
      </c>
      <c r="K286" s="103">
        <f t="shared" si="290"/>
        <v>0</v>
      </c>
      <c r="L286" s="112">
        <f t="shared" si="290"/>
        <v>0</v>
      </c>
      <c r="M286" s="251">
        <f t="shared" si="290"/>
        <v>0</v>
      </c>
      <c r="N286" s="103">
        <f t="shared" si="290"/>
        <v>0</v>
      </c>
      <c r="O286" s="116">
        <f t="shared" si="290"/>
        <v>0</v>
      </c>
      <c r="P286" s="330"/>
    </row>
    <row r="287" spans="1:16" s="19" customFormat="1" ht="13.5" hidden="1" thickTop="1" thickBot="1" x14ac:dyDescent="0.3">
      <c r="A287" s="63" t="s">
        <v>278</v>
      </c>
      <c r="B287" s="63" t="s">
        <v>279</v>
      </c>
      <c r="C287" s="206">
        <f t="shared" si="238"/>
        <v>0</v>
      </c>
      <c r="D287" s="136">
        <f>D21-D281</f>
        <v>0</v>
      </c>
      <c r="E287" s="64">
        <f t="shared" ref="E287:O287" si="291">E21-E281</f>
        <v>0</v>
      </c>
      <c r="F287" s="178">
        <f t="shared" si="291"/>
        <v>0</v>
      </c>
      <c r="G287" s="233">
        <f t="shared" si="291"/>
        <v>0</v>
      </c>
      <c r="H287" s="64">
        <f t="shared" si="291"/>
        <v>0</v>
      </c>
      <c r="I287" s="120">
        <f t="shared" si="291"/>
        <v>0</v>
      </c>
      <c r="J287" s="136">
        <f>J21-J281</f>
        <v>0</v>
      </c>
      <c r="K287" s="64">
        <f t="shared" si="291"/>
        <v>0</v>
      </c>
      <c r="L287" s="178">
        <f t="shared" si="291"/>
        <v>0</v>
      </c>
      <c r="M287" s="233">
        <f t="shared" si="291"/>
        <v>0</v>
      </c>
      <c r="N287" s="64">
        <f t="shared" si="291"/>
        <v>0</v>
      </c>
      <c r="O287" s="120">
        <f t="shared" si="291"/>
        <v>0</v>
      </c>
      <c r="P287" s="321"/>
    </row>
    <row r="288" spans="1:16" s="19" customFormat="1" ht="12.75" hidden="1" thickTop="1" x14ac:dyDescent="0.25">
      <c r="A288" s="119" t="s">
        <v>280</v>
      </c>
      <c r="B288" s="119" t="s">
        <v>281</v>
      </c>
      <c r="C288" s="216">
        <f t="shared" si="238"/>
        <v>0</v>
      </c>
      <c r="D288" s="145">
        <f>SUM(D289,D291,D293)-SUM(D290,D292,D294)</f>
        <v>0</v>
      </c>
      <c r="E288" s="103">
        <f t="shared" ref="E288:O288" si="292">SUM(E289,E291,E293)-SUM(E290,E292,E294)</f>
        <v>0</v>
      </c>
      <c r="F288" s="112">
        <f t="shared" si="292"/>
        <v>0</v>
      </c>
      <c r="G288" s="251">
        <f t="shared" si="292"/>
        <v>0</v>
      </c>
      <c r="H288" s="103">
        <f t="shared" si="292"/>
        <v>0</v>
      </c>
      <c r="I288" s="116">
        <f t="shared" si="292"/>
        <v>0</v>
      </c>
      <c r="J288" s="145">
        <f>SUM(J289,J291,J293)-SUM(J290,J292,J294)</f>
        <v>0</v>
      </c>
      <c r="K288" s="103">
        <f t="shared" si="292"/>
        <v>0</v>
      </c>
      <c r="L288" s="112">
        <f t="shared" si="292"/>
        <v>0</v>
      </c>
      <c r="M288" s="251">
        <f t="shared" si="292"/>
        <v>0</v>
      </c>
      <c r="N288" s="103">
        <f t="shared" si="292"/>
        <v>0</v>
      </c>
      <c r="O288" s="116">
        <f t="shared" si="292"/>
        <v>0</v>
      </c>
      <c r="P288" s="330"/>
    </row>
    <row r="289" spans="1:16" ht="12.75" hidden="1" thickTop="1" x14ac:dyDescent="0.25">
      <c r="A289" s="100" t="s">
        <v>282</v>
      </c>
      <c r="B289" s="60" t="s">
        <v>283</v>
      </c>
      <c r="C289" s="200">
        <f t="shared" si="238"/>
        <v>0</v>
      </c>
      <c r="D289" s="265"/>
      <c r="E289" s="49"/>
      <c r="F289" s="441">
        <f t="shared" ref="F289:F296" si="293">E289+D289</f>
        <v>0</v>
      </c>
      <c r="G289" s="248"/>
      <c r="H289" s="49"/>
      <c r="I289" s="440">
        <f t="shared" ref="I289:I296" si="294">H289+G289</f>
        <v>0</v>
      </c>
      <c r="J289" s="265"/>
      <c r="K289" s="49"/>
      <c r="L289" s="441">
        <f t="shared" ref="L289:L296" si="295">K289+J289</f>
        <v>0</v>
      </c>
      <c r="M289" s="248"/>
      <c r="N289" s="49"/>
      <c r="O289" s="440">
        <f t="shared" ref="O289:O296" si="296">N289+M289</f>
        <v>0</v>
      </c>
      <c r="P289" s="304"/>
    </row>
    <row r="290" spans="1:16" ht="12.75" hidden="1" thickTop="1" x14ac:dyDescent="0.25">
      <c r="A290" s="94" t="s">
        <v>284</v>
      </c>
      <c r="B290" s="29" t="s">
        <v>285</v>
      </c>
      <c r="C290" s="199">
        <f t="shared" si="238"/>
        <v>0</v>
      </c>
      <c r="D290" s="273"/>
      <c r="E290" s="45"/>
      <c r="F290" s="430">
        <f t="shared" si="293"/>
        <v>0</v>
      </c>
      <c r="G290" s="239"/>
      <c r="H290" s="45"/>
      <c r="I290" s="359">
        <f t="shared" si="294"/>
        <v>0</v>
      </c>
      <c r="J290" s="273"/>
      <c r="K290" s="45"/>
      <c r="L290" s="430">
        <f t="shared" si="295"/>
        <v>0</v>
      </c>
      <c r="M290" s="239"/>
      <c r="N290" s="45"/>
      <c r="O290" s="359">
        <f t="shared" si="296"/>
        <v>0</v>
      </c>
      <c r="P290" s="300"/>
    </row>
    <row r="291" spans="1:16" ht="12.75" hidden="1" thickTop="1" x14ac:dyDescent="0.25">
      <c r="A291" s="94" t="s">
        <v>286</v>
      </c>
      <c r="B291" s="29" t="s">
        <v>287</v>
      </c>
      <c r="C291" s="199">
        <f t="shared" si="238"/>
        <v>0</v>
      </c>
      <c r="D291" s="273"/>
      <c r="E291" s="45"/>
      <c r="F291" s="430">
        <f t="shared" si="293"/>
        <v>0</v>
      </c>
      <c r="G291" s="239"/>
      <c r="H291" s="45"/>
      <c r="I291" s="359">
        <f t="shared" si="294"/>
        <v>0</v>
      </c>
      <c r="J291" s="273"/>
      <c r="K291" s="45"/>
      <c r="L291" s="430">
        <f t="shared" si="295"/>
        <v>0</v>
      </c>
      <c r="M291" s="239"/>
      <c r="N291" s="45"/>
      <c r="O291" s="359">
        <f t="shared" si="296"/>
        <v>0</v>
      </c>
      <c r="P291" s="300"/>
    </row>
    <row r="292" spans="1:16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430">
        <f t="shared" si="293"/>
        <v>0</v>
      </c>
      <c r="G292" s="239"/>
      <c r="H292" s="45"/>
      <c r="I292" s="359">
        <f t="shared" si="294"/>
        <v>0</v>
      </c>
      <c r="J292" s="273"/>
      <c r="K292" s="45"/>
      <c r="L292" s="430">
        <f t="shared" si="295"/>
        <v>0</v>
      </c>
      <c r="M292" s="239"/>
      <c r="N292" s="45"/>
      <c r="O292" s="359">
        <f t="shared" si="296"/>
        <v>0</v>
      </c>
      <c r="P292" s="300"/>
    </row>
    <row r="293" spans="1:16" ht="12.75" hidden="1" thickTop="1" x14ac:dyDescent="0.25">
      <c r="A293" s="94" t="s">
        <v>290</v>
      </c>
      <c r="B293" s="29" t="s">
        <v>291</v>
      </c>
      <c r="C293" s="199">
        <f t="shared" si="238"/>
        <v>0</v>
      </c>
      <c r="D293" s="273"/>
      <c r="E293" s="45"/>
      <c r="F293" s="430">
        <f t="shared" si="293"/>
        <v>0</v>
      </c>
      <c r="G293" s="239"/>
      <c r="H293" s="45"/>
      <c r="I293" s="359">
        <f t="shared" si="294"/>
        <v>0</v>
      </c>
      <c r="J293" s="273"/>
      <c r="K293" s="45"/>
      <c r="L293" s="430">
        <f t="shared" si="295"/>
        <v>0</v>
      </c>
      <c r="M293" s="239"/>
      <c r="N293" s="45"/>
      <c r="O293" s="359">
        <f t="shared" si="296"/>
        <v>0</v>
      </c>
      <c r="P293" s="300"/>
    </row>
    <row r="294" spans="1:16" ht="12.75" hidden="1" thickTop="1" x14ac:dyDescent="0.25">
      <c r="A294" s="101" t="s">
        <v>292</v>
      </c>
      <c r="B294" s="102" t="s">
        <v>293</v>
      </c>
      <c r="C294" s="210">
        <f t="shared" si="238"/>
        <v>0</v>
      </c>
      <c r="D294" s="274"/>
      <c r="E294" s="84"/>
      <c r="F294" s="438">
        <f t="shared" si="293"/>
        <v>0</v>
      </c>
      <c r="G294" s="244"/>
      <c r="H294" s="84"/>
      <c r="I294" s="437">
        <f t="shared" si="294"/>
        <v>0</v>
      </c>
      <c r="J294" s="274"/>
      <c r="K294" s="84"/>
      <c r="L294" s="438">
        <f t="shared" si="295"/>
        <v>0</v>
      </c>
      <c r="M294" s="244"/>
      <c r="N294" s="84"/>
      <c r="O294" s="437">
        <f t="shared" si="296"/>
        <v>0</v>
      </c>
      <c r="P294" s="303"/>
    </row>
    <row r="295" spans="1:16" s="19" customFormat="1" ht="13.5" hidden="1" thickTop="1" thickBot="1" x14ac:dyDescent="0.3">
      <c r="A295" s="121" t="s">
        <v>294</v>
      </c>
      <c r="B295" s="121" t="s">
        <v>295</v>
      </c>
      <c r="C295" s="215">
        <f t="shared" si="238"/>
        <v>0</v>
      </c>
      <c r="D295" s="276"/>
      <c r="E295" s="122"/>
      <c r="F295" s="444">
        <f t="shared" si="293"/>
        <v>0</v>
      </c>
      <c r="G295" s="252"/>
      <c r="H295" s="122"/>
      <c r="I295" s="443">
        <f t="shared" si="294"/>
        <v>0</v>
      </c>
      <c r="J295" s="276"/>
      <c r="K295" s="122"/>
      <c r="L295" s="444">
        <f t="shared" si="295"/>
        <v>0</v>
      </c>
      <c r="M295" s="252"/>
      <c r="N295" s="122"/>
      <c r="O295" s="443">
        <f t="shared" si="296"/>
        <v>0</v>
      </c>
      <c r="P295" s="305"/>
    </row>
    <row r="296" spans="1:16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435">
        <f t="shared" si="293"/>
        <v>0</v>
      </c>
      <c r="G296" s="243"/>
      <c r="H296" s="80"/>
      <c r="I296" s="355">
        <f t="shared" si="294"/>
        <v>0</v>
      </c>
      <c r="J296" s="257"/>
      <c r="K296" s="80"/>
      <c r="L296" s="435">
        <f t="shared" si="295"/>
        <v>0</v>
      </c>
      <c r="M296" s="243"/>
      <c r="N296" s="80"/>
      <c r="O296" s="355">
        <f t="shared" si="296"/>
        <v>0</v>
      </c>
      <c r="P296" s="302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u6UzBUr+rXjemFqgEGxaNAjPTkraclfjbdvFABVMgW12176p1iM6uYftEgr28dfBVBKdcHx3nOU4M2o04Hkz0Q==" saltValue="F6RVEmKmfTQsjrdAyhfi/Q==" spinCount="100000" sheet="1" objects="1" scenarios="1" formatCells="0" formatColumns="0" formatRows="0"/>
  <autoFilter ref="A18:P296">
    <filterColumn colId="2">
      <filters blank="1">
        <filter val="1 300"/>
        <filter val="1 700"/>
        <filter val="1 850"/>
        <filter val="1 890"/>
        <filter val="2 050"/>
        <filter val="2 090"/>
        <filter val="200"/>
        <filter val="27 668"/>
        <filter val="28 093"/>
        <filter val="3 350"/>
        <filter val="3 709"/>
        <filter val="40"/>
        <filter val="425"/>
        <filter val="5 150"/>
        <filter val="5 409"/>
        <filter val="568 740"/>
        <filter val="577 240"/>
        <filter val="579 330"/>
        <filter val="6 101"/>
        <filter val="607 423"/>
        <filter val="613 524"/>
        <filter val="692"/>
      </filters>
    </filterColumn>
  </autoFilter>
  <mergeCells count="33">
    <mergeCell ref="A285:B285"/>
    <mergeCell ref="A286:B286"/>
    <mergeCell ref="H16:H17"/>
    <mergeCell ref="I16:I17"/>
    <mergeCell ref="J16:J17"/>
    <mergeCell ref="C13:P13"/>
    <mergeCell ref="C14:O14"/>
    <mergeCell ref="A15:A17"/>
    <mergeCell ref="B15:B17"/>
    <mergeCell ref="C15:O15"/>
    <mergeCell ref="C16:C17"/>
    <mergeCell ref="D16:D17"/>
    <mergeCell ref="E16:E17"/>
    <mergeCell ref="F16:F17"/>
    <mergeCell ref="G16:G17"/>
    <mergeCell ref="N16:N17"/>
    <mergeCell ref="O16:O17"/>
    <mergeCell ref="P16:P17"/>
    <mergeCell ref="K16:K17"/>
    <mergeCell ref="L16:L17"/>
    <mergeCell ref="M16:M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42.pielikums Jūrmalas pilsētas domes
2017.gada 9.jūnija saistošajiem noteikumiem Nr.21
(protokols Nr.10, 2.punkts)   
 </firstHeader>
    <firstFooter>&amp;L&amp;9&amp;D; &amp;T&amp;R&amp;9&amp;P (&amp;N)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5" sqref="T5"/>
    </sheetView>
  </sheetViews>
  <sheetFormatPr defaultRowHeight="12" outlineLevelCol="1" x14ac:dyDescent="0.25"/>
  <cols>
    <col min="1" max="1" width="10.42578125" style="6" customWidth="1"/>
    <col min="2" max="2" width="33.42578125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1074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524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4.75" customHeight="1" x14ac:dyDescent="0.25">
      <c r="A7" s="2" t="s">
        <v>4</v>
      </c>
      <c r="B7" s="3"/>
      <c r="C7" s="862" t="s">
        <v>1075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427741</v>
      </c>
      <c r="D20" s="130">
        <f>SUM(D21,D24,D25,D41,D42)</f>
        <v>403807</v>
      </c>
      <c r="E20" s="278">
        <f>SUM(E21,E24,E25,E41,E42)</f>
        <v>23934</v>
      </c>
      <c r="F20" s="360">
        <f>SUM(F21,F24,F25,F41,F42)</f>
        <v>427741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412">
        <f>D22+E22</f>
        <v>0</v>
      </c>
      <c r="G22" s="221"/>
      <c r="H22" s="28"/>
      <c r="I22" s="411">
        <f>G22+H22</f>
        <v>0</v>
      </c>
      <c r="J22" s="254"/>
      <c r="K22" s="28"/>
      <c r="L22" s="412">
        <f>J22+K22</f>
        <v>0</v>
      </c>
      <c r="M22" s="221"/>
      <c r="N22" s="28"/>
      <c r="O22" s="411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449">
        <f t="shared" ref="F23:F24" si="8">D23+E23</f>
        <v>0</v>
      </c>
      <c r="G23" s="222"/>
      <c r="H23" s="31"/>
      <c r="I23" s="448">
        <f t="shared" ref="I23:I24" si="9">G23+H23</f>
        <v>0</v>
      </c>
      <c r="J23" s="255"/>
      <c r="K23" s="31"/>
      <c r="L23" s="449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427741</v>
      </c>
      <c r="D24" s="256">
        <f>400200+3607</f>
        <v>403807</v>
      </c>
      <c r="E24" s="354">
        <v>23934</v>
      </c>
      <c r="F24" s="414">
        <f t="shared" si="8"/>
        <v>427741</v>
      </c>
      <c r="G24" s="223"/>
      <c r="H24" s="354"/>
      <c r="I24" s="414">
        <f t="shared" si="9"/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453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429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430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430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441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259"/>
      <c r="K34" s="41"/>
      <c r="L34" s="429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430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429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430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430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430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453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429">
        <f>D43+E43</f>
        <v>0</v>
      </c>
      <c r="G43" s="229"/>
      <c r="H43" s="42"/>
      <c r="I43" s="358">
        <f>G43+H43</f>
        <v>0</v>
      </c>
      <c r="J43" s="272"/>
      <c r="K43" s="42"/>
      <c r="L43" s="429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421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421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427741</v>
      </c>
      <c r="D49" s="136">
        <f>SUM(D50,D281)</f>
        <v>403807</v>
      </c>
      <c r="E49" s="120">
        <f t="shared" ref="E49" si="25">SUM(E50,E281)</f>
        <v>23934</v>
      </c>
      <c r="F49" s="366">
        <f>SUM(F50,F281)</f>
        <v>427741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427741</v>
      </c>
      <c r="D50" s="137">
        <f>SUM(D51,D193)</f>
        <v>403807</v>
      </c>
      <c r="E50" s="283">
        <f t="shared" ref="E50" si="27">SUM(E51,E193)</f>
        <v>23934</v>
      </c>
      <c r="F50" s="367">
        <f>SUM(F51,F193)</f>
        <v>427741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3933</v>
      </c>
      <c r="D51" s="138">
        <f>SUM(D52,D74,D172,D186)</f>
        <v>3933</v>
      </c>
      <c r="E51" s="284">
        <f t="shared" ref="E51" si="29">SUM(E52,E74,E172,E186)</f>
        <v>0</v>
      </c>
      <c r="F51" s="368">
        <f>SUM(F52,F74,F172,F186)</f>
        <v>3933</v>
      </c>
      <c r="G51" s="235">
        <f t="shared" ref="G51:O51" si="30">SUM(G52,G74,G172,G186)</f>
        <v>0</v>
      </c>
      <c r="H51" s="284">
        <f t="shared" si="30"/>
        <v>0</v>
      </c>
      <c r="I51" s="368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270">
        <f>SUM(D55:D56)</f>
        <v>0</v>
      </c>
      <c r="E54" s="77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429">
        <f>D55+E55</f>
        <v>0</v>
      </c>
      <c r="G55" s="229"/>
      <c r="H55" s="42"/>
      <c r="I55" s="358">
        <f>G55+H55</f>
        <v>0</v>
      </c>
      <c r="J55" s="272"/>
      <c r="K55" s="42"/>
      <c r="L55" s="429">
        <f>J55+K55</f>
        <v>0</v>
      </c>
      <c r="M55" s="229"/>
      <c r="N55" s="42"/>
      <c r="O55" s="358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430">
        <f>D56+E56</f>
        <v>0</v>
      </c>
      <c r="G56" s="239"/>
      <c r="H56" s="45"/>
      <c r="I56" s="359">
        <f>G56+H56</f>
        <v>0</v>
      </c>
      <c r="J56" s="273"/>
      <c r="K56" s="45"/>
      <c r="L56" s="430">
        <f>J56+K56</f>
        <v>0</v>
      </c>
      <c r="M56" s="239"/>
      <c r="N56" s="45"/>
      <c r="O56" s="359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430">
        <f t="shared" ref="F58:F65" si="40">D58+E58</f>
        <v>0</v>
      </c>
      <c r="G58" s="239"/>
      <c r="H58" s="45"/>
      <c r="I58" s="359">
        <f t="shared" ref="I58:I65" si="41">G58+H58</f>
        <v>0</v>
      </c>
      <c r="J58" s="273"/>
      <c r="K58" s="45"/>
      <c r="L58" s="430">
        <f t="shared" ref="L58:L65" si="42">J58+K58</f>
        <v>0</v>
      </c>
      <c r="M58" s="239"/>
      <c r="N58" s="45"/>
      <c r="O58" s="359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430">
        <f t="shared" si="40"/>
        <v>0</v>
      </c>
      <c r="G59" s="239"/>
      <c r="H59" s="45"/>
      <c r="I59" s="359">
        <f t="shared" si="41"/>
        <v>0</v>
      </c>
      <c r="J59" s="273"/>
      <c r="K59" s="45"/>
      <c r="L59" s="430">
        <f t="shared" si="42"/>
        <v>0</v>
      </c>
      <c r="M59" s="239"/>
      <c r="N59" s="45"/>
      <c r="O59" s="359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430">
        <f t="shared" si="40"/>
        <v>0</v>
      </c>
      <c r="G60" s="239"/>
      <c r="H60" s="45"/>
      <c r="I60" s="359">
        <f t="shared" si="41"/>
        <v>0</v>
      </c>
      <c r="J60" s="273"/>
      <c r="K60" s="45"/>
      <c r="L60" s="430">
        <f t="shared" si="42"/>
        <v>0</v>
      </c>
      <c r="M60" s="239"/>
      <c r="N60" s="45"/>
      <c r="O60" s="359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430">
        <f t="shared" si="40"/>
        <v>0</v>
      </c>
      <c r="G61" s="239"/>
      <c r="H61" s="45"/>
      <c r="I61" s="359">
        <f t="shared" si="41"/>
        <v>0</v>
      </c>
      <c r="J61" s="273"/>
      <c r="K61" s="45"/>
      <c r="L61" s="430">
        <f t="shared" si="42"/>
        <v>0</v>
      </c>
      <c r="M61" s="239"/>
      <c r="N61" s="45"/>
      <c r="O61" s="359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430">
        <f t="shared" si="40"/>
        <v>0</v>
      </c>
      <c r="G62" s="239"/>
      <c r="H62" s="45"/>
      <c r="I62" s="359">
        <f t="shared" si="41"/>
        <v>0</v>
      </c>
      <c r="J62" s="273"/>
      <c r="K62" s="45"/>
      <c r="L62" s="430">
        <f t="shared" si="42"/>
        <v>0</v>
      </c>
      <c r="M62" s="239"/>
      <c r="N62" s="45"/>
      <c r="O62" s="359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430">
        <f t="shared" si="40"/>
        <v>0</v>
      </c>
      <c r="G63" s="239"/>
      <c r="H63" s="45"/>
      <c r="I63" s="359">
        <f t="shared" si="41"/>
        <v>0</v>
      </c>
      <c r="J63" s="273"/>
      <c r="K63" s="45"/>
      <c r="L63" s="430">
        <f t="shared" si="42"/>
        <v>0</v>
      </c>
      <c r="M63" s="239"/>
      <c r="N63" s="45"/>
      <c r="O63" s="359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430">
        <f t="shared" si="40"/>
        <v>0</v>
      </c>
      <c r="G64" s="239"/>
      <c r="H64" s="45"/>
      <c r="I64" s="359">
        <f t="shared" si="41"/>
        <v>0</v>
      </c>
      <c r="J64" s="273"/>
      <c r="K64" s="45"/>
      <c r="L64" s="430">
        <f t="shared" si="42"/>
        <v>0</v>
      </c>
      <c r="M64" s="239"/>
      <c r="N64" s="45"/>
      <c r="O64" s="359">
        <f t="shared" si="43"/>
        <v>0</v>
      </c>
      <c r="P64" s="300"/>
      <c r="Q64" s="306"/>
    </row>
    <row r="65" spans="1:17" ht="24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431">
        <f t="shared" si="40"/>
        <v>0</v>
      </c>
      <c r="G65" s="241"/>
      <c r="H65" s="77"/>
      <c r="I65" s="356">
        <f t="shared" si="41"/>
        <v>0</v>
      </c>
      <c r="J65" s="270"/>
      <c r="K65" s="77"/>
      <c r="L65" s="431">
        <f t="shared" si="42"/>
        <v>0</v>
      </c>
      <c r="M65" s="241"/>
      <c r="N65" s="77"/>
      <c r="O65" s="3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429">
        <f>D67+E67</f>
        <v>0</v>
      </c>
      <c r="G67" s="229"/>
      <c r="H67" s="42"/>
      <c r="I67" s="358">
        <f>G67+H67</f>
        <v>0</v>
      </c>
      <c r="J67" s="272"/>
      <c r="K67" s="42"/>
      <c r="L67" s="429">
        <f>J67+K67</f>
        <v>0</v>
      </c>
      <c r="M67" s="229"/>
      <c r="N67" s="42"/>
      <c r="O67" s="358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48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430">
        <f t="shared" ref="F69:F73" si="48">D69+E69</f>
        <v>0</v>
      </c>
      <c r="G69" s="239"/>
      <c r="H69" s="45"/>
      <c r="I69" s="359">
        <f t="shared" ref="I69:I73" si="49">G69+H69</f>
        <v>0</v>
      </c>
      <c r="J69" s="273"/>
      <c r="K69" s="45"/>
      <c r="L69" s="430">
        <f t="shared" ref="L69:L73" si="50">J69+K69</f>
        <v>0</v>
      </c>
      <c r="M69" s="239"/>
      <c r="N69" s="45"/>
      <c r="O69" s="359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430">
        <f t="shared" si="48"/>
        <v>0</v>
      </c>
      <c r="G70" s="239"/>
      <c r="H70" s="45"/>
      <c r="I70" s="359">
        <f t="shared" si="49"/>
        <v>0</v>
      </c>
      <c r="J70" s="273"/>
      <c r="K70" s="45"/>
      <c r="L70" s="430">
        <f t="shared" si="50"/>
        <v>0</v>
      </c>
      <c r="M70" s="239"/>
      <c r="N70" s="45"/>
      <c r="O70" s="359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430">
        <f t="shared" si="48"/>
        <v>0</v>
      </c>
      <c r="G71" s="239"/>
      <c r="H71" s="45"/>
      <c r="I71" s="359">
        <f t="shared" si="49"/>
        <v>0</v>
      </c>
      <c r="J71" s="273"/>
      <c r="K71" s="45"/>
      <c r="L71" s="430">
        <f t="shared" si="50"/>
        <v>0</v>
      </c>
      <c r="M71" s="239"/>
      <c r="N71" s="45"/>
      <c r="O71" s="359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430">
        <f t="shared" si="48"/>
        <v>0</v>
      </c>
      <c r="G72" s="239"/>
      <c r="H72" s="45"/>
      <c r="I72" s="359">
        <f t="shared" si="49"/>
        <v>0</v>
      </c>
      <c r="J72" s="273"/>
      <c r="K72" s="45"/>
      <c r="L72" s="430">
        <f t="shared" si="50"/>
        <v>0</v>
      </c>
      <c r="M72" s="239"/>
      <c r="N72" s="45"/>
      <c r="O72" s="359">
        <f t="shared" si="51"/>
        <v>0</v>
      </c>
      <c r="P72" s="300"/>
      <c r="Q72" s="306"/>
    </row>
    <row r="73" spans="1:17" ht="48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430">
        <f t="shared" si="48"/>
        <v>0</v>
      </c>
      <c r="G73" s="239"/>
      <c r="H73" s="45"/>
      <c r="I73" s="359">
        <f t="shared" si="49"/>
        <v>0</v>
      </c>
      <c r="J73" s="273"/>
      <c r="K73" s="45"/>
      <c r="L73" s="430">
        <f t="shared" si="50"/>
        <v>0</v>
      </c>
      <c r="M73" s="239"/>
      <c r="N73" s="45"/>
      <c r="O73" s="359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3933</v>
      </c>
      <c r="D74" s="139">
        <f>SUM(D75,D82,D129,D163,D164,D171)</f>
        <v>3933</v>
      </c>
      <c r="E74" s="127">
        <f t="shared" ref="E74" si="52">SUM(E75,E82,E129,E163,E164,E171)</f>
        <v>0</v>
      </c>
      <c r="F74" s="369">
        <f>SUM(F75,F82,F129,F163,F164,F171)</f>
        <v>3933</v>
      </c>
      <c r="G74" s="236">
        <f t="shared" ref="G74:O74" si="53">SUM(G75,G82,G129,G163,G164,G171)</f>
        <v>0</v>
      </c>
      <c r="H74" s="127">
        <f t="shared" si="53"/>
        <v>0</v>
      </c>
      <c r="I74" s="369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430">
        <f t="shared" ref="F77:F78" si="58">D77+E77</f>
        <v>0</v>
      </c>
      <c r="G77" s="239"/>
      <c r="H77" s="45"/>
      <c r="I77" s="359">
        <f t="shared" ref="I77:I78" si="59">G77+H77</f>
        <v>0</v>
      </c>
      <c r="J77" s="273"/>
      <c r="K77" s="45"/>
      <c r="L77" s="430">
        <f t="shared" ref="L77:L78" si="60">J77+K77</f>
        <v>0</v>
      </c>
      <c r="M77" s="239"/>
      <c r="N77" s="45"/>
      <c r="O77" s="359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430">
        <f t="shared" si="58"/>
        <v>0</v>
      </c>
      <c r="G78" s="239"/>
      <c r="H78" s="45"/>
      <c r="I78" s="359">
        <f t="shared" si="59"/>
        <v>0</v>
      </c>
      <c r="J78" s="273"/>
      <c r="K78" s="45"/>
      <c r="L78" s="430">
        <f t="shared" si="60"/>
        <v>0</v>
      </c>
      <c r="M78" s="239"/>
      <c r="N78" s="45"/>
      <c r="O78" s="359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430">
        <f t="shared" ref="F80:F81" si="64">D80+E80</f>
        <v>0</v>
      </c>
      <c r="G80" s="239"/>
      <c r="H80" s="45"/>
      <c r="I80" s="359">
        <f t="shared" ref="I80:I81" si="65">G80+H80</f>
        <v>0</v>
      </c>
      <c r="J80" s="273"/>
      <c r="K80" s="45"/>
      <c r="L80" s="430">
        <f t="shared" ref="L80:L81" si="66">J80+K80</f>
        <v>0</v>
      </c>
      <c r="M80" s="239"/>
      <c r="N80" s="45"/>
      <c r="O80" s="359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430">
        <f t="shared" si="64"/>
        <v>0</v>
      </c>
      <c r="G81" s="239"/>
      <c r="H81" s="45"/>
      <c r="I81" s="359">
        <f t="shared" si="65"/>
        <v>0</v>
      </c>
      <c r="J81" s="273"/>
      <c r="K81" s="45"/>
      <c r="L81" s="430">
        <f t="shared" si="66"/>
        <v>0</v>
      </c>
      <c r="M81" s="239"/>
      <c r="N81" s="45"/>
      <c r="O81" s="359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3933</v>
      </c>
      <c r="D82" s="132">
        <f>SUM(D83,D88,D94,D102,D111,D115,D121,D127)</f>
        <v>3933</v>
      </c>
      <c r="E82" s="125">
        <f t="shared" ref="E82" si="68">SUM(E83,E88,E94,E102,E111,E115,E121,E127)</f>
        <v>0</v>
      </c>
      <c r="F82" s="370">
        <f>SUM(F83,F88,F94,F102,F111,F115,F121,F127)</f>
        <v>3933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429">
        <f t="shared" ref="F84:F87" si="72">D84+E84</f>
        <v>0</v>
      </c>
      <c r="G84" s="229"/>
      <c r="H84" s="42"/>
      <c r="I84" s="358">
        <f t="shared" ref="I84:I87" si="73">G84+H84</f>
        <v>0</v>
      </c>
      <c r="J84" s="272"/>
      <c r="K84" s="42"/>
      <c r="L84" s="429">
        <f t="shared" ref="L84:L87" si="74">J84+K84</f>
        <v>0</v>
      </c>
      <c r="M84" s="229"/>
      <c r="N84" s="42"/>
      <c r="O84" s="358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430">
        <f t="shared" si="72"/>
        <v>0</v>
      </c>
      <c r="G85" s="239"/>
      <c r="H85" s="45"/>
      <c r="I85" s="359">
        <f t="shared" si="73"/>
        <v>0</v>
      </c>
      <c r="J85" s="273"/>
      <c r="K85" s="45"/>
      <c r="L85" s="430">
        <f t="shared" si="74"/>
        <v>0</v>
      </c>
      <c r="M85" s="239"/>
      <c r="N85" s="45"/>
      <c r="O85" s="359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430">
        <f t="shared" si="72"/>
        <v>0</v>
      </c>
      <c r="G86" s="239"/>
      <c r="H86" s="45"/>
      <c r="I86" s="359">
        <f t="shared" si="73"/>
        <v>0</v>
      </c>
      <c r="J86" s="273"/>
      <c r="K86" s="45"/>
      <c r="L86" s="430">
        <f t="shared" si="74"/>
        <v>0</v>
      </c>
      <c r="M86" s="239"/>
      <c r="N86" s="45"/>
      <c r="O86" s="359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430">
        <f t="shared" si="72"/>
        <v>0</v>
      </c>
      <c r="G87" s="239"/>
      <c r="H87" s="45"/>
      <c r="I87" s="359">
        <f t="shared" si="73"/>
        <v>0</v>
      </c>
      <c r="J87" s="273"/>
      <c r="K87" s="45"/>
      <c r="L87" s="430">
        <f t="shared" si="74"/>
        <v>0</v>
      </c>
      <c r="M87" s="239"/>
      <c r="N87" s="45"/>
      <c r="O87" s="359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430">
        <f t="shared" ref="F89:F93" si="78">D89+E89</f>
        <v>0</v>
      </c>
      <c r="G89" s="239"/>
      <c r="H89" s="45"/>
      <c r="I89" s="359">
        <f t="shared" ref="I89:I93" si="79">G89+H89</f>
        <v>0</v>
      </c>
      <c r="J89" s="273"/>
      <c r="K89" s="45"/>
      <c r="L89" s="430">
        <f t="shared" ref="L89:L93" si="80">J89+K89</f>
        <v>0</v>
      </c>
      <c r="M89" s="239"/>
      <c r="N89" s="45"/>
      <c r="O89" s="359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430">
        <f t="shared" si="78"/>
        <v>0</v>
      </c>
      <c r="G90" s="239"/>
      <c r="H90" s="45"/>
      <c r="I90" s="359">
        <f t="shared" si="79"/>
        <v>0</v>
      </c>
      <c r="J90" s="273"/>
      <c r="K90" s="45"/>
      <c r="L90" s="430">
        <f t="shared" si="80"/>
        <v>0</v>
      </c>
      <c r="M90" s="239"/>
      <c r="N90" s="45"/>
      <c r="O90" s="359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430">
        <f t="shared" si="78"/>
        <v>0</v>
      </c>
      <c r="G91" s="239"/>
      <c r="H91" s="45"/>
      <c r="I91" s="359">
        <f t="shared" si="79"/>
        <v>0</v>
      </c>
      <c r="J91" s="273"/>
      <c r="K91" s="45"/>
      <c r="L91" s="430">
        <f t="shared" si="80"/>
        <v>0</v>
      </c>
      <c r="M91" s="239"/>
      <c r="N91" s="45"/>
      <c r="O91" s="359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430">
        <f t="shared" si="78"/>
        <v>0</v>
      </c>
      <c r="G92" s="239"/>
      <c r="H92" s="45"/>
      <c r="I92" s="359">
        <f t="shared" si="79"/>
        <v>0</v>
      </c>
      <c r="J92" s="273"/>
      <c r="K92" s="45"/>
      <c r="L92" s="430">
        <f t="shared" si="80"/>
        <v>0</v>
      </c>
      <c r="M92" s="239"/>
      <c r="N92" s="45"/>
      <c r="O92" s="359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430">
        <f t="shared" si="78"/>
        <v>0</v>
      </c>
      <c r="G93" s="239"/>
      <c r="H93" s="45"/>
      <c r="I93" s="359">
        <f t="shared" si="79"/>
        <v>0</v>
      </c>
      <c r="J93" s="273"/>
      <c r="K93" s="45"/>
      <c r="L93" s="430">
        <f t="shared" si="80"/>
        <v>0</v>
      </c>
      <c r="M93" s="239"/>
      <c r="N93" s="45"/>
      <c r="O93" s="359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3933</v>
      </c>
      <c r="D94" s="134">
        <f>SUM(D95:D101)</f>
        <v>3933</v>
      </c>
      <c r="E94" s="91">
        <f t="shared" ref="E94" si="82">SUM(E95:E101)</f>
        <v>0</v>
      </c>
      <c r="F94" s="373">
        <f>SUM(F95:F101)</f>
        <v>3933</v>
      </c>
      <c r="G94" s="240">
        <f t="shared" ref="G94:N94" si="83">SUM(G95:G101)</f>
        <v>0</v>
      </c>
      <c r="H94" s="91">
        <f t="shared" si="83"/>
        <v>0</v>
      </c>
      <c r="I94" s="373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430">
        <f t="shared" ref="F95:F101" si="84">D95+E95</f>
        <v>0</v>
      </c>
      <c r="G95" s="239"/>
      <c r="H95" s="45"/>
      <c r="I95" s="359">
        <f t="shared" ref="I95:I101" si="85">G95+H95</f>
        <v>0</v>
      </c>
      <c r="J95" s="273"/>
      <c r="K95" s="45"/>
      <c r="L95" s="430">
        <f t="shared" ref="L95:L101" si="86">J95+K95</f>
        <v>0</v>
      </c>
      <c r="M95" s="239"/>
      <c r="N95" s="45"/>
      <c r="O95" s="359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430">
        <f t="shared" si="84"/>
        <v>0</v>
      </c>
      <c r="G96" s="239"/>
      <c r="H96" s="45"/>
      <c r="I96" s="359">
        <f t="shared" si="85"/>
        <v>0</v>
      </c>
      <c r="J96" s="273"/>
      <c r="K96" s="45"/>
      <c r="L96" s="430">
        <f t="shared" si="86"/>
        <v>0</v>
      </c>
      <c r="M96" s="239"/>
      <c r="N96" s="45"/>
      <c r="O96" s="359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429">
        <f t="shared" si="84"/>
        <v>0</v>
      </c>
      <c r="G97" s="229"/>
      <c r="H97" s="42"/>
      <c r="I97" s="358">
        <f t="shared" si="85"/>
        <v>0</v>
      </c>
      <c r="J97" s="272"/>
      <c r="K97" s="42"/>
      <c r="L97" s="429">
        <f t="shared" si="86"/>
        <v>0</v>
      </c>
      <c r="M97" s="229"/>
      <c r="N97" s="42"/>
      <c r="O97" s="358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430">
        <f t="shared" si="84"/>
        <v>0</v>
      </c>
      <c r="G98" s="239"/>
      <c r="H98" s="45"/>
      <c r="I98" s="359">
        <f t="shared" si="85"/>
        <v>0</v>
      </c>
      <c r="J98" s="273"/>
      <c r="K98" s="45"/>
      <c r="L98" s="430">
        <f t="shared" si="86"/>
        <v>0</v>
      </c>
      <c r="M98" s="239"/>
      <c r="N98" s="45"/>
      <c r="O98" s="359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430">
        <f t="shared" si="84"/>
        <v>0</v>
      </c>
      <c r="G99" s="239"/>
      <c r="H99" s="45"/>
      <c r="I99" s="359">
        <f t="shared" si="85"/>
        <v>0</v>
      </c>
      <c r="J99" s="273"/>
      <c r="K99" s="45"/>
      <c r="L99" s="430">
        <f t="shared" si="86"/>
        <v>0</v>
      </c>
      <c r="M99" s="239"/>
      <c r="N99" s="45"/>
      <c r="O99" s="359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430">
        <f t="shared" si="84"/>
        <v>0</v>
      </c>
      <c r="G100" s="239"/>
      <c r="H100" s="45"/>
      <c r="I100" s="359">
        <f t="shared" si="85"/>
        <v>0</v>
      </c>
      <c r="J100" s="273"/>
      <c r="K100" s="45"/>
      <c r="L100" s="430">
        <f t="shared" si="86"/>
        <v>0</v>
      </c>
      <c r="M100" s="239"/>
      <c r="N100" s="45"/>
      <c r="O100" s="359">
        <f t="shared" si="87"/>
        <v>0</v>
      </c>
      <c r="P100" s="300"/>
      <c r="Q100" s="306"/>
    </row>
    <row r="101" spans="1:17" x14ac:dyDescent="0.25">
      <c r="A101" s="30">
        <v>2239</v>
      </c>
      <c r="B101" s="43" t="s">
        <v>98</v>
      </c>
      <c r="C101" s="199">
        <f t="shared" si="24"/>
        <v>3933</v>
      </c>
      <c r="D101" s="273">
        <v>3933</v>
      </c>
      <c r="E101" s="359"/>
      <c r="F101" s="300">
        <f t="shared" si="84"/>
        <v>3933</v>
      </c>
      <c r="G101" s="239"/>
      <c r="H101" s="359"/>
      <c r="I101" s="300">
        <f t="shared" si="85"/>
        <v>0</v>
      </c>
      <c r="J101" s="273"/>
      <c r="K101" s="45"/>
      <c r="L101" s="430">
        <f t="shared" si="86"/>
        <v>0</v>
      </c>
      <c r="M101" s="239"/>
      <c r="N101" s="45"/>
      <c r="O101" s="359">
        <f t="shared" si="87"/>
        <v>0</v>
      </c>
      <c r="P101" s="300"/>
      <c r="Q101" s="306"/>
    </row>
    <row r="102" spans="1:17" ht="24" hidden="1" x14ac:dyDescent="0.25">
      <c r="A102" s="75">
        <v>2240</v>
      </c>
      <c r="B102" s="43" t="s">
        <v>99</v>
      </c>
      <c r="C102" s="199">
        <f t="shared" si="24"/>
        <v>0</v>
      </c>
      <c r="D102" s="134">
        <f>SUM(D103:D110)</f>
        <v>0</v>
      </c>
      <c r="E102" s="76">
        <f t="shared" ref="E102" si="88">SUM(E103:E110)</f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>
        <v>0</v>
      </c>
      <c r="E103" s="45"/>
      <c r="F103" s="430">
        <f t="shared" ref="F103:F110" si="90">D103+E103</f>
        <v>0</v>
      </c>
      <c r="G103" s="239"/>
      <c r="H103" s="45"/>
      <c r="I103" s="359">
        <f t="shared" ref="I103:I110" si="91">G103+H103</f>
        <v>0</v>
      </c>
      <c r="J103" s="273"/>
      <c r="K103" s="45"/>
      <c r="L103" s="430">
        <f t="shared" ref="L103:L110" si="92">J103+K103</f>
        <v>0</v>
      </c>
      <c r="M103" s="239"/>
      <c r="N103" s="45"/>
      <c r="O103" s="359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430">
        <f t="shared" si="90"/>
        <v>0</v>
      </c>
      <c r="G104" s="239"/>
      <c r="H104" s="45"/>
      <c r="I104" s="359">
        <f t="shared" si="91"/>
        <v>0</v>
      </c>
      <c r="J104" s="273"/>
      <c r="K104" s="45"/>
      <c r="L104" s="430">
        <f t="shared" si="92"/>
        <v>0</v>
      </c>
      <c r="M104" s="239"/>
      <c r="N104" s="45"/>
      <c r="O104" s="359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430">
        <f t="shared" si="90"/>
        <v>0</v>
      </c>
      <c r="G105" s="239"/>
      <c r="H105" s="45"/>
      <c r="I105" s="359">
        <f t="shared" si="91"/>
        <v>0</v>
      </c>
      <c r="J105" s="273"/>
      <c r="K105" s="45"/>
      <c r="L105" s="430">
        <f t="shared" si="92"/>
        <v>0</v>
      </c>
      <c r="M105" s="239"/>
      <c r="N105" s="45"/>
      <c r="O105" s="359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430">
        <f t="shared" si="90"/>
        <v>0</v>
      </c>
      <c r="G106" s="239"/>
      <c r="H106" s="45"/>
      <c r="I106" s="359">
        <f t="shared" si="91"/>
        <v>0</v>
      </c>
      <c r="J106" s="273"/>
      <c r="K106" s="45"/>
      <c r="L106" s="430">
        <f t="shared" si="92"/>
        <v>0</v>
      </c>
      <c r="M106" s="239"/>
      <c r="N106" s="45"/>
      <c r="O106" s="359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430">
        <f t="shared" si="90"/>
        <v>0</v>
      </c>
      <c r="G107" s="239"/>
      <c r="H107" s="45"/>
      <c r="I107" s="359">
        <f t="shared" si="91"/>
        <v>0</v>
      </c>
      <c r="J107" s="273"/>
      <c r="K107" s="45"/>
      <c r="L107" s="430">
        <f t="shared" si="92"/>
        <v>0</v>
      </c>
      <c r="M107" s="239"/>
      <c r="N107" s="45"/>
      <c r="O107" s="359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430">
        <f t="shared" si="90"/>
        <v>0</v>
      </c>
      <c r="G108" s="239"/>
      <c r="H108" s="45"/>
      <c r="I108" s="359">
        <f t="shared" si="91"/>
        <v>0</v>
      </c>
      <c r="J108" s="273"/>
      <c r="K108" s="45"/>
      <c r="L108" s="430">
        <f t="shared" si="92"/>
        <v>0</v>
      </c>
      <c r="M108" s="239"/>
      <c r="N108" s="45"/>
      <c r="O108" s="359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430">
        <f t="shared" si="90"/>
        <v>0</v>
      </c>
      <c r="G109" s="239"/>
      <c r="H109" s="45"/>
      <c r="I109" s="359">
        <f t="shared" si="91"/>
        <v>0</v>
      </c>
      <c r="J109" s="273"/>
      <c r="K109" s="45"/>
      <c r="L109" s="430">
        <f t="shared" si="92"/>
        <v>0</v>
      </c>
      <c r="M109" s="239"/>
      <c r="N109" s="45"/>
      <c r="O109" s="359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430">
        <f t="shared" si="90"/>
        <v>0</v>
      </c>
      <c r="G110" s="239"/>
      <c r="H110" s="45"/>
      <c r="I110" s="359">
        <f t="shared" si="91"/>
        <v>0</v>
      </c>
      <c r="J110" s="273"/>
      <c r="K110" s="45"/>
      <c r="L110" s="430">
        <f t="shared" si="92"/>
        <v>0</v>
      </c>
      <c r="M110" s="239"/>
      <c r="N110" s="45"/>
      <c r="O110" s="359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430">
        <f t="shared" ref="F112:F114" si="96">D112+E112</f>
        <v>0</v>
      </c>
      <c r="G112" s="239"/>
      <c r="H112" s="45"/>
      <c r="I112" s="359">
        <f t="shared" ref="I112:I114" si="97">G112+H112</f>
        <v>0</v>
      </c>
      <c r="J112" s="273"/>
      <c r="K112" s="45"/>
      <c r="L112" s="430">
        <f t="shared" ref="L112:L114" si="98">J112+K112</f>
        <v>0</v>
      </c>
      <c r="M112" s="239"/>
      <c r="N112" s="45"/>
      <c r="O112" s="359">
        <f t="shared" ref="O112:O114" si="99">M112+N112</f>
        <v>0</v>
      </c>
      <c r="P112" s="300"/>
      <c r="Q112" s="306"/>
    </row>
    <row r="113" spans="1:17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430">
        <f t="shared" si="96"/>
        <v>0</v>
      </c>
      <c r="G113" s="239"/>
      <c r="H113" s="45"/>
      <c r="I113" s="359">
        <f t="shared" si="97"/>
        <v>0</v>
      </c>
      <c r="J113" s="273"/>
      <c r="K113" s="45"/>
      <c r="L113" s="430">
        <f t="shared" si="98"/>
        <v>0</v>
      </c>
      <c r="M113" s="239"/>
      <c r="N113" s="45"/>
      <c r="O113" s="359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430">
        <f t="shared" si="96"/>
        <v>0</v>
      </c>
      <c r="G114" s="239"/>
      <c r="H114" s="45"/>
      <c r="I114" s="359">
        <f t="shared" si="97"/>
        <v>0</v>
      </c>
      <c r="J114" s="273"/>
      <c r="K114" s="45"/>
      <c r="L114" s="430">
        <f t="shared" si="98"/>
        <v>0</v>
      </c>
      <c r="M114" s="239"/>
      <c r="N114" s="45"/>
      <c r="O114" s="359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430">
        <f t="shared" ref="F116:F120" si="103">D116+E116</f>
        <v>0</v>
      </c>
      <c r="G116" s="239"/>
      <c r="H116" s="45"/>
      <c r="I116" s="359">
        <f t="shared" ref="I116:I120" si="104">G116+H116</f>
        <v>0</v>
      </c>
      <c r="J116" s="273"/>
      <c r="K116" s="45"/>
      <c r="L116" s="430">
        <f t="shared" ref="L116:L120" si="105">J116+K116</f>
        <v>0</v>
      </c>
      <c r="M116" s="239"/>
      <c r="N116" s="45"/>
      <c r="O116" s="359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430">
        <f t="shared" si="103"/>
        <v>0</v>
      </c>
      <c r="G117" s="239"/>
      <c r="H117" s="45"/>
      <c r="I117" s="359">
        <f t="shared" si="104"/>
        <v>0</v>
      </c>
      <c r="J117" s="273"/>
      <c r="K117" s="45"/>
      <c r="L117" s="430">
        <f t="shared" si="105"/>
        <v>0</v>
      </c>
      <c r="M117" s="239"/>
      <c r="N117" s="45"/>
      <c r="O117" s="359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430">
        <f t="shared" si="103"/>
        <v>0</v>
      </c>
      <c r="G118" s="239"/>
      <c r="H118" s="45"/>
      <c r="I118" s="359">
        <f t="shared" si="104"/>
        <v>0</v>
      </c>
      <c r="J118" s="273"/>
      <c r="K118" s="45"/>
      <c r="L118" s="430">
        <f t="shared" si="105"/>
        <v>0</v>
      </c>
      <c r="M118" s="239"/>
      <c r="N118" s="45"/>
      <c r="O118" s="359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430">
        <f t="shared" si="103"/>
        <v>0</v>
      </c>
      <c r="G119" s="239"/>
      <c r="H119" s="45"/>
      <c r="I119" s="359">
        <f t="shared" si="104"/>
        <v>0</v>
      </c>
      <c r="J119" s="273"/>
      <c r="K119" s="45"/>
      <c r="L119" s="430">
        <f t="shared" si="105"/>
        <v>0</v>
      </c>
      <c r="M119" s="239"/>
      <c r="N119" s="45"/>
      <c r="O119" s="359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430">
        <f t="shared" si="103"/>
        <v>0</v>
      </c>
      <c r="G120" s="239"/>
      <c r="H120" s="45"/>
      <c r="I120" s="359">
        <f t="shared" si="104"/>
        <v>0</v>
      </c>
      <c r="J120" s="273"/>
      <c r="K120" s="45"/>
      <c r="L120" s="430">
        <f t="shared" si="105"/>
        <v>0</v>
      </c>
      <c r="M120" s="239"/>
      <c r="N120" s="45"/>
      <c r="O120" s="359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430">
        <f t="shared" ref="F122:F126" si="109">D122+E122</f>
        <v>0</v>
      </c>
      <c r="G122" s="239"/>
      <c r="H122" s="45"/>
      <c r="I122" s="359">
        <f t="shared" ref="I122:I126" si="110">G122+H122</f>
        <v>0</v>
      </c>
      <c r="J122" s="273"/>
      <c r="K122" s="45"/>
      <c r="L122" s="430">
        <f t="shared" ref="L122:L126" si="111">J122+K122</f>
        <v>0</v>
      </c>
      <c r="M122" s="239"/>
      <c r="N122" s="45"/>
      <c r="O122" s="359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430">
        <f t="shared" si="109"/>
        <v>0</v>
      </c>
      <c r="G123" s="239"/>
      <c r="H123" s="45"/>
      <c r="I123" s="359">
        <f t="shared" si="110"/>
        <v>0</v>
      </c>
      <c r="J123" s="273"/>
      <c r="K123" s="45"/>
      <c r="L123" s="430">
        <f t="shared" si="111"/>
        <v>0</v>
      </c>
      <c r="M123" s="239"/>
      <c r="N123" s="45"/>
      <c r="O123" s="359">
        <f t="shared" si="112"/>
        <v>0</v>
      </c>
      <c r="P123" s="300"/>
      <c r="Q123" s="306"/>
    </row>
    <row r="124" spans="1:17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430">
        <f t="shared" si="109"/>
        <v>0</v>
      </c>
      <c r="G124" s="239"/>
      <c r="H124" s="45"/>
      <c r="I124" s="359">
        <f t="shared" si="110"/>
        <v>0</v>
      </c>
      <c r="J124" s="273"/>
      <c r="K124" s="45"/>
      <c r="L124" s="430">
        <f t="shared" si="111"/>
        <v>0</v>
      </c>
      <c r="M124" s="239"/>
      <c r="N124" s="45"/>
      <c r="O124" s="359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430">
        <f t="shared" si="109"/>
        <v>0</v>
      </c>
      <c r="G125" s="239"/>
      <c r="H125" s="45"/>
      <c r="I125" s="359">
        <f t="shared" si="110"/>
        <v>0</v>
      </c>
      <c r="J125" s="273"/>
      <c r="K125" s="45"/>
      <c r="L125" s="430">
        <f t="shared" si="111"/>
        <v>0</v>
      </c>
      <c r="M125" s="239"/>
      <c r="N125" s="45"/>
      <c r="O125" s="359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430">
        <f t="shared" si="109"/>
        <v>0</v>
      </c>
      <c r="G126" s="239"/>
      <c r="H126" s="45"/>
      <c r="I126" s="359">
        <f t="shared" si="110"/>
        <v>0</v>
      </c>
      <c r="J126" s="273"/>
      <c r="K126" s="45"/>
      <c r="L126" s="430">
        <f t="shared" si="111"/>
        <v>0</v>
      </c>
      <c r="M126" s="239"/>
      <c r="N126" s="45"/>
      <c r="O126" s="359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430">
        <f>D128+E128</f>
        <v>0</v>
      </c>
      <c r="G128" s="239"/>
      <c r="H128" s="45"/>
      <c r="I128" s="359">
        <f>G128+H128</f>
        <v>0</v>
      </c>
      <c r="J128" s="273"/>
      <c r="K128" s="45"/>
      <c r="L128" s="430">
        <f>J128+K128</f>
        <v>0</v>
      </c>
      <c r="M128" s="239"/>
      <c r="N128" s="45"/>
      <c r="O128" s="359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4">SUM(E130,E135,E139,E140,E143,E150,E158,E159,E162)</f>
        <v>0</v>
      </c>
      <c r="F129" s="184">
        <f>SUM(F130,F135,F139,F140,F143,F150,F158,F159,F162)</f>
        <v>0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>SUM(D131:D134)</f>
        <v>0</v>
      </c>
      <c r="E130" s="79">
        <f t="shared" ref="E130:O130" si="116">SUM(E131:E134)</f>
        <v>0</v>
      </c>
      <c r="F130" s="185">
        <f t="shared" si="116"/>
        <v>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430">
        <f t="shared" ref="F131:F134" si="117">D131+E131</f>
        <v>0</v>
      </c>
      <c r="G131" s="239"/>
      <c r="H131" s="45"/>
      <c r="I131" s="359">
        <f t="shared" ref="I131:I134" si="118">G131+H131</f>
        <v>0</v>
      </c>
      <c r="J131" s="273"/>
      <c r="K131" s="45"/>
      <c r="L131" s="430">
        <f t="shared" ref="L131:L134" si="119">J131+K131</f>
        <v>0</v>
      </c>
      <c r="M131" s="239"/>
      <c r="N131" s="45"/>
      <c r="O131" s="359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430">
        <f t="shared" si="117"/>
        <v>0</v>
      </c>
      <c r="G132" s="239"/>
      <c r="H132" s="45"/>
      <c r="I132" s="359">
        <f t="shared" si="118"/>
        <v>0</v>
      </c>
      <c r="J132" s="273"/>
      <c r="K132" s="45"/>
      <c r="L132" s="430">
        <f t="shared" si="119"/>
        <v>0</v>
      </c>
      <c r="M132" s="239"/>
      <c r="N132" s="45"/>
      <c r="O132" s="359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430">
        <f t="shared" si="117"/>
        <v>0</v>
      </c>
      <c r="G133" s="239"/>
      <c r="H133" s="45"/>
      <c r="I133" s="359">
        <f t="shared" si="118"/>
        <v>0</v>
      </c>
      <c r="J133" s="273"/>
      <c r="K133" s="45"/>
      <c r="L133" s="430">
        <f t="shared" si="119"/>
        <v>0</v>
      </c>
      <c r="M133" s="239"/>
      <c r="N133" s="45"/>
      <c r="O133" s="359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430">
        <f t="shared" si="117"/>
        <v>0</v>
      </c>
      <c r="G134" s="239"/>
      <c r="H134" s="45"/>
      <c r="I134" s="359">
        <f t="shared" si="118"/>
        <v>0</v>
      </c>
      <c r="J134" s="273"/>
      <c r="K134" s="45"/>
      <c r="L134" s="430">
        <f t="shared" si="119"/>
        <v>0</v>
      </c>
      <c r="M134" s="239"/>
      <c r="N134" s="45"/>
      <c r="O134" s="359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1">SUM(G136:G138)</f>
        <v>0</v>
      </c>
      <c r="H135" s="76">
        <f>SUM(H136:H138)</f>
        <v>0</v>
      </c>
      <c r="I135" s="91">
        <f t="shared" ref="I135:N135" si="122">SUM(I136:I138)</f>
        <v>0</v>
      </c>
      <c r="J135" s="134">
        <f t="shared" si="122"/>
        <v>0</v>
      </c>
      <c r="K135" s="76">
        <f t="shared" si="122"/>
        <v>0</v>
      </c>
      <c r="L135" s="95">
        <f t="shared" si="122"/>
        <v>0</v>
      </c>
      <c r="M135" s="240">
        <f t="shared" si="122"/>
        <v>0</v>
      </c>
      <c r="N135" s="76">
        <f t="shared" si="122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430">
        <f t="shared" ref="F136:F139" si="123">D136+E136</f>
        <v>0</v>
      </c>
      <c r="G136" s="239"/>
      <c r="H136" s="45"/>
      <c r="I136" s="359">
        <f t="shared" ref="I136:I139" si="124">G136+H136</f>
        <v>0</v>
      </c>
      <c r="J136" s="273"/>
      <c r="K136" s="45"/>
      <c r="L136" s="430">
        <f t="shared" ref="L136:L139" si="125">J136+K136</f>
        <v>0</v>
      </c>
      <c r="M136" s="239"/>
      <c r="N136" s="45"/>
      <c r="O136" s="359">
        <f t="shared" ref="O136:O139" si="126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430">
        <f t="shared" si="123"/>
        <v>0</v>
      </c>
      <c r="G137" s="239"/>
      <c r="H137" s="45"/>
      <c r="I137" s="359">
        <f t="shared" si="124"/>
        <v>0</v>
      </c>
      <c r="J137" s="273"/>
      <c r="K137" s="45"/>
      <c r="L137" s="430">
        <f t="shared" si="125"/>
        <v>0</v>
      </c>
      <c r="M137" s="239"/>
      <c r="N137" s="45"/>
      <c r="O137" s="359">
        <f t="shared" si="126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430">
        <f t="shared" si="123"/>
        <v>0</v>
      </c>
      <c r="G138" s="239"/>
      <c r="H138" s="45"/>
      <c r="I138" s="359">
        <f t="shared" si="124"/>
        <v>0</v>
      </c>
      <c r="J138" s="273"/>
      <c r="K138" s="45"/>
      <c r="L138" s="430">
        <f t="shared" si="125"/>
        <v>0</v>
      </c>
      <c r="M138" s="239"/>
      <c r="N138" s="45"/>
      <c r="O138" s="359">
        <f t="shared" si="126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430">
        <f t="shared" si="123"/>
        <v>0</v>
      </c>
      <c r="G139" s="239"/>
      <c r="H139" s="45"/>
      <c r="I139" s="359">
        <f t="shared" si="124"/>
        <v>0</v>
      </c>
      <c r="J139" s="273"/>
      <c r="K139" s="45"/>
      <c r="L139" s="430">
        <f t="shared" si="125"/>
        <v>0</v>
      </c>
      <c r="M139" s="239"/>
      <c r="N139" s="45"/>
      <c r="O139" s="359">
        <f t="shared" si="126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7">SUM(G141:G142)</f>
        <v>0</v>
      </c>
      <c r="H140" s="76">
        <f t="shared" si="127"/>
        <v>0</v>
      </c>
      <c r="I140" s="91">
        <f t="shared" si="127"/>
        <v>0</v>
      </c>
      <c r="J140" s="134">
        <f t="shared" si="127"/>
        <v>0</v>
      </c>
      <c r="K140" s="76">
        <f t="shared" si="127"/>
        <v>0</v>
      </c>
      <c r="L140" s="95">
        <f t="shared" si="127"/>
        <v>0</v>
      </c>
      <c r="M140" s="240">
        <f t="shared" si="127"/>
        <v>0</v>
      </c>
      <c r="N140" s="76">
        <f t="shared" si="127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430">
        <f t="shared" ref="F141:F142" si="128">D141+E141</f>
        <v>0</v>
      </c>
      <c r="G141" s="239"/>
      <c r="H141" s="45"/>
      <c r="I141" s="359">
        <f t="shared" ref="I141:I142" si="129">G141+H141</f>
        <v>0</v>
      </c>
      <c r="J141" s="273"/>
      <c r="K141" s="45"/>
      <c r="L141" s="430">
        <f t="shared" ref="L141:L142" si="130">J141+K141</f>
        <v>0</v>
      </c>
      <c r="M141" s="239"/>
      <c r="N141" s="45"/>
      <c r="O141" s="359">
        <f t="shared" ref="O141:O142" si="131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430">
        <f t="shared" si="128"/>
        <v>0</v>
      </c>
      <c r="G142" s="239"/>
      <c r="H142" s="45"/>
      <c r="I142" s="359">
        <f t="shared" si="129"/>
        <v>0</v>
      </c>
      <c r="J142" s="273"/>
      <c r="K142" s="45"/>
      <c r="L142" s="430">
        <f t="shared" si="130"/>
        <v>0</v>
      </c>
      <c r="M142" s="239"/>
      <c r="N142" s="45"/>
      <c r="O142" s="359">
        <f t="shared" si="131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2">SUM(G144:G149)</f>
        <v>0</v>
      </c>
      <c r="H143" s="74">
        <f t="shared" si="132"/>
        <v>0</v>
      </c>
      <c r="I143" s="156">
        <f t="shared" si="132"/>
        <v>0</v>
      </c>
      <c r="J143" s="86">
        <f t="shared" si="132"/>
        <v>0</v>
      </c>
      <c r="K143" s="74">
        <f t="shared" si="132"/>
        <v>0</v>
      </c>
      <c r="L143" s="183">
        <f t="shared" si="132"/>
        <v>0</v>
      </c>
      <c r="M143" s="238">
        <f t="shared" si="132"/>
        <v>0</v>
      </c>
      <c r="N143" s="74">
        <f t="shared" si="132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429">
        <f t="shared" ref="F144:F149" si="133">D144+E144</f>
        <v>0</v>
      </c>
      <c r="G144" s="229"/>
      <c r="H144" s="42"/>
      <c r="I144" s="358">
        <f t="shared" ref="I144:I149" si="134">G144+H144</f>
        <v>0</v>
      </c>
      <c r="J144" s="272"/>
      <c r="K144" s="42"/>
      <c r="L144" s="429">
        <f t="shared" ref="L144:L149" si="135">J144+K144</f>
        <v>0</v>
      </c>
      <c r="M144" s="229"/>
      <c r="N144" s="42"/>
      <c r="O144" s="358">
        <f t="shared" ref="O144:O149" si="136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430">
        <f t="shared" si="133"/>
        <v>0</v>
      </c>
      <c r="G145" s="239"/>
      <c r="H145" s="45"/>
      <c r="I145" s="359">
        <f t="shared" si="134"/>
        <v>0</v>
      </c>
      <c r="J145" s="273"/>
      <c r="K145" s="45"/>
      <c r="L145" s="430">
        <f t="shared" si="135"/>
        <v>0</v>
      </c>
      <c r="M145" s="239"/>
      <c r="N145" s="45"/>
      <c r="O145" s="359">
        <f t="shared" si="136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430">
        <f t="shared" si="133"/>
        <v>0</v>
      </c>
      <c r="G146" s="239"/>
      <c r="H146" s="45"/>
      <c r="I146" s="359">
        <f t="shared" si="134"/>
        <v>0</v>
      </c>
      <c r="J146" s="273"/>
      <c r="K146" s="45"/>
      <c r="L146" s="430">
        <f t="shared" si="135"/>
        <v>0</v>
      </c>
      <c r="M146" s="239"/>
      <c r="N146" s="45"/>
      <c r="O146" s="359">
        <f t="shared" si="136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430">
        <f t="shared" si="133"/>
        <v>0</v>
      </c>
      <c r="G147" s="239"/>
      <c r="H147" s="45"/>
      <c r="I147" s="359">
        <f t="shared" si="134"/>
        <v>0</v>
      </c>
      <c r="J147" s="273"/>
      <c r="K147" s="45"/>
      <c r="L147" s="430">
        <f t="shared" si="135"/>
        <v>0</v>
      </c>
      <c r="M147" s="239"/>
      <c r="N147" s="45"/>
      <c r="O147" s="359">
        <f t="shared" si="136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430">
        <f t="shared" si="133"/>
        <v>0</v>
      </c>
      <c r="G148" s="239"/>
      <c r="H148" s="45"/>
      <c r="I148" s="359">
        <f t="shared" si="134"/>
        <v>0</v>
      </c>
      <c r="J148" s="273"/>
      <c r="K148" s="45"/>
      <c r="L148" s="430">
        <f t="shared" si="135"/>
        <v>0</v>
      </c>
      <c r="M148" s="239"/>
      <c r="N148" s="45"/>
      <c r="O148" s="359">
        <f t="shared" si="136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430">
        <f t="shared" si="133"/>
        <v>0</v>
      </c>
      <c r="G149" s="239"/>
      <c r="H149" s="45"/>
      <c r="I149" s="359">
        <f t="shared" si="134"/>
        <v>0</v>
      </c>
      <c r="J149" s="273"/>
      <c r="K149" s="45"/>
      <c r="L149" s="430">
        <f t="shared" si="135"/>
        <v>0</v>
      </c>
      <c r="M149" s="239"/>
      <c r="N149" s="45"/>
      <c r="O149" s="359">
        <f t="shared" si="136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7">SUM(G151:G157)</f>
        <v>0</v>
      </c>
      <c r="H150" s="76">
        <f t="shared" si="137"/>
        <v>0</v>
      </c>
      <c r="I150" s="91">
        <f t="shared" si="137"/>
        <v>0</v>
      </c>
      <c r="J150" s="134">
        <f t="shared" si="137"/>
        <v>0</v>
      </c>
      <c r="K150" s="76">
        <f t="shared" si="137"/>
        <v>0</v>
      </c>
      <c r="L150" s="95">
        <f t="shared" si="137"/>
        <v>0</v>
      </c>
      <c r="M150" s="240">
        <f t="shared" si="137"/>
        <v>0</v>
      </c>
      <c r="N150" s="76">
        <f t="shared" si="137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430">
        <f t="shared" ref="F151:F158" si="138">D151+E151</f>
        <v>0</v>
      </c>
      <c r="G151" s="239"/>
      <c r="H151" s="45"/>
      <c r="I151" s="359">
        <f t="shared" ref="I151:I158" si="139">G151+H151</f>
        <v>0</v>
      </c>
      <c r="J151" s="273"/>
      <c r="K151" s="45"/>
      <c r="L151" s="430">
        <f t="shared" ref="L151:L158" si="140">J151+K151</f>
        <v>0</v>
      </c>
      <c r="M151" s="239"/>
      <c r="N151" s="45"/>
      <c r="O151" s="359">
        <f t="shared" ref="O151:O158" si="141">M151+N151</f>
        <v>0</v>
      </c>
      <c r="P151" s="300"/>
      <c r="Q151" s="306"/>
    </row>
    <row r="152" spans="1:17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430">
        <f t="shared" si="138"/>
        <v>0</v>
      </c>
      <c r="G152" s="239"/>
      <c r="H152" s="45"/>
      <c r="I152" s="359">
        <f t="shared" si="139"/>
        <v>0</v>
      </c>
      <c r="J152" s="273"/>
      <c r="K152" s="45"/>
      <c r="L152" s="430">
        <f t="shared" si="140"/>
        <v>0</v>
      </c>
      <c r="M152" s="239"/>
      <c r="N152" s="45"/>
      <c r="O152" s="359">
        <f t="shared" si="141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430">
        <f t="shared" si="138"/>
        <v>0</v>
      </c>
      <c r="G153" s="239"/>
      <c r="H153" s="45"/>
      <c r="I153" s="359">
        <f t="shared" si="139"/>
        <v>0</v>
      </c>
      <c r="J153" s="273"/>
      <c r="K153" s="45"/>
      <c r="L153" s="430">
        <f t="shared" si="140"/>
        <v>0</v>
      </c>
      <c r="M153" s="239"/>
      <c r="N153" s="45"/>
      <c r="O153" s="359">
        <f t="shared" si="141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430">
        <f t="shared" si="138"/>
        <v>0</v>
      </c>
      <c r="G154" s="239"/>
      <c r="H154" s="45"/>
      <c r="I154" s="359">
        <f t="shared" si="139"/>
        <v>0</v>
      </c>
      <c r="J154" s="273"/>
      <c r="K154" s="45"/>
      <c r="L154" s="430">
        <f t="shared" si="140"/>
        <v>0</v>
      </c>
      <c r="M154" s="239"/>
      <c r="N154" s="45"/>
      <c r="O154" s="359">
        <f t="shared" si="141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430">
        <f t="shared" si="138"/>
        <v>0</v>
      </c>
      <c r="G155" s="239"/>
      <c r="H155" s="45"/>
      <c r="I155" s="359">
        <f t="shared" si="139"/>
        <v>0</v>
      </c>
      <c r="J155" s="273"/>
      <c r="K155" s="45"/>
      <c r="L155" s="430">
        <f t="shared" si="140"/>
        <v>0</v>
      </c>
      <c r="M155" s="239"/>
      <c r="N155" s="45"/>
      <c r="O155" s="359">
        <f t="shared" si="141"/>
        <v>0</v>
      </c>
      <c r="P155" s="300"/>
      <c r="Q155" s="306"/>
    </row>
    <row r="156" spans="1:17" ht="24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430">
        <f t="shared" si="138"/>
        <v>0</v>
      </c>
      <c r="G156" s="239"/>
      <c r="H156" s="45"/>
      <c r="I156" s="359">
        <f t="shared" si="139"/>
        <v>0</v>
      </c>
      <c r="J156" s="273"/>
      <c r="K156" s="45"/>
      <c r="L156" s="430">
        <f t="shared" si="140"/>
        <v>0</v>
      </c>
      <c r="M156" s="239"/>
      <c r="N156" s="45"/>
      <c r="O156" s="359">
        <f t="shared" si="141"/>
        <v>0</v>
      </c>
      <c r="P156" s="300"/>
      <c r="Q156" s="306"/>
    </row>
    <row r="157" spans="1:17" ht="36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430">
        <f t="shared" si="138"/>
        <v>0</v>
      </c>
      <c r="G157" s="239"/>
      <c r="H157" s="45"/>
      <c r="I157" s="359">
        <f t="shared" si="139"/>
        <v>0</v>
      </c>
      <c r="J157" s="273"/>
      <c r="K157" s="45"/>
      <c r="L157" s="430">
        <f t="shared" si="140"/>
        <v>0</v>
      </c>
      <c r="M157" s="239"/>
      <c r="N157" s="45"/>
      <c r="O157" s="359">
        <f t="shared" si="141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431">
        <f t="shared" si="138"/>
        <v>0</v>
      </c>
      <c r="G158" s="241"/>
      <c r="H158" s="77"/>
      <c r="I158" s="356">
        <f t="shared" si="139"/>
        <v>0</v>
      </c>
      <c r="J158" s="270"/>
      <c r="K158" s="77"/>
      <c r="L158" s="431">
        <f t="shared" si="140"/>
        <v>0</v>
      </c>
      <c r="M158" s="241"/>
      <c r="N158" s="77"/>
      <c r="O158" s="356">
        <f t="shared" si="141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2">SUM(E160:E161)</f>
        <v>0</v>
      </c>
      <c r="F159" s="183">
        <f>SUM(F160:F161)</f>
        <v>0</v>
      </c>
      <c r="G159" s="238">
        <f t="shared" ref="G159:N159" si="143">SUM(G160:G161)</f>
        <v>0</v>
      </c>
      <c r="H159" s="74">
        <f t="shared" si="143"/>
        <v>0</v>
      </c>
      <c r="I159" s="156">
        <f t="shared" si="143"/>
        <v>0</v>
      </c>
      <c r="J159" s="86">
        <f t="shared" si="143"/>
        <v>0</v>
      </c>
      <c r="K159" s="74">
        <f t="shared" si="143"/>
        <v>0</v>
      </c>
      <c r="L159" s="183">
        <f t="shared" si="143"/>
        <v>0</v>
      </c>
      <c r="M159" s="238">
        <f t="shared" si="143"/>
        <v>0</v>
      </c>
      <c r="N159" s="74">
        <f t="shared" si="143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429">
        <f t="shared" ref="F160:F163" si="144">D160+E160</f>
        <v>0</v>
      </c>
      <c r="G160" s="229"/>
      <c r="H160" s="42"/>
      <c r="I160" s="358">
        <f t="shared" ref="I160:I163" si="145">G160+H160</f>
        <v>0</v>
      </c>
      <c r="J160" s="272"/>
      <c r="K160" s="42"/>
      <c r="L160" s="429">
        <f t="shared" ref="L160:L163" si="146">J160+K160</f>
        <v>0</v>
      </c>
      <c r="M160" s="229"/>
      <c r="N160" s="42"/>
      <c r="O160" s="358">
        <f t="shared" ref="O160:O163" si="147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430">
        <f t="shared" si="144"/>
        <v>0</v>
      </c>
      <c r="G161" s="239"/>
      <c r="H161" s="45"/>
      <c r="I161" s="359">
        <f t="shared" si="145"/>
        <v>0</v>
      </c>
      <c r="J161" s="273"/>
      <c r="K161" s="45"/>
      <c r="L161" s="430">
        <f t="shared" si="146"/>
        <v>0</v>
      </c>
      <c r="M161" s="239"/>
      <c r="N161" s="45"/>
      <c r="O161" s="359">
        <f t="shared" si="147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431">
        <f t="shared" si="144"/>
        <v>0</v>
      </c>
      <c r="G162" s="241"/>
      <c r="H162" s="77"/>
      <c r="I162" s="356">
        <f t="shared" si="145"/>
        <v>0</v>
      </c>
      <c r="J162" s="270"/>
      <c r="K162" s="77"/>
      <c r="L162" s="431">
        <f t="shared" si="146"/>
        <v>0</v>
      </c>
      <c r="M162" s="241"/>
      <c r="N162" s="77"/>
      <c r="O162" s="356">
        <f t="shared" si="147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435">
        <f t="shared" si="144"/>
        <v>0</v>
      </c>
      <c r="G163" s="243"/>
      <c r="H163" s="80"/>
      <c r="I163" s="355">
        <f t="shared" si="145"/>
        <v>0</v>
      </c>
      <c r="J163" s="257"/>
      <c r="K163" s="80"/>
      <c r="L163" s="435">
        <f t="shared" si="146"/>
        <v>0</v>
      </c>
      <c r="M163" s="243"/>
      <c r="N163" s="80"/>
      <c r="O163" s="355">
        <f t="shared" si="147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8">SUM(E165,E170)</f>
        <v>0</v>
      </c>
      <c r="F164" s="184">
        <f>SUM(F165,F170)</f>
        <v>0</v>
      </c>
      <c r="G164" s="237">
        <f t="shared" ref="G164:O164" si="149">SUM(G165,G170)</f>
        <v>0</v>
      </c>
      <c r="H164" s="38">
        <f t="shared" si="149"/>
        <v>0</v>
      </c>
      <c r="I164" s="125">
        <f t="shared" si="149"/>
        <v>0</v>
      </c>
      <c r="J164" s="132">
        <f t="shared" si="149"/>
        <v>0</v>
      </c>
      <c r="K164" s="38">
        <f t="shared" si="149"/>
        <v>0</v>
      </c>
      <c r="L164" s="184">
        <f t="shared" si="149"/>
        <v>0</v>
      </c>
      <c r="M164" s="237">
        <f t="shared" si="149"/>
        <v>0</v>
      </c>
      <c r="N164" s="38">
        <f t="shared" si="149"/>
        <v>0</v>
      </c>
      <c r="O164" s="125">
        <f t="shared" si="149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0">SUM(E166:E169)</f>
        <v>0</v>
      </c>
      <c r="F165" s="185">
        <f>SUM(F166:F169)</f>
        <v>0</v>
      </c>
      <c r="G165" s="242">
        <f t="shared" ref="G165:O165" si="151">SUM(G166:G169)</f>
        <v>0</v>
      </c>
      <c r="H165" s="79">
        <f t="shared" si="151"/>
        <v>0</v>
      </c>
      <c r="I165" s="90">
        <f t="shared" si="151"/>
        <v>0</v>
      </c>
      <c r="J165" s="133">
        <f t="shared" si="151"/>
        <v>0</v>
      </c>
      <c r="K165" s="79">
        <f t="shared" si="151"/>
        <v>0</v>
      </c>
      <c r="L165" s="185">
        <f t="shared" si="151"/>
        <v>0</v>
      </c>
      <c r="M165" s="242">
        <f t="shared" si="151"/>
        <v>0</v>
      </c>
      <c r="N165" s="79">
        <f t="shared" si="151"/>
        <v>0</v>
      </c>
      <c r="O165" s="157">
        <f t="shared" si="151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430">
        <f t="shared" ref="F166:F171" si="152">D166+E166</f>
        <v>0</v>
      </c>
      <c r="G166" s="239"/>
      <c r="H166" s="45"/>
      <c r="I166" s="359">
        <f t="shared" ref="I166:I171" si="153">G166+H166</f>
        <v>0</v>
      </c>
      <c r="J166" s="273"/>
      <c r="K166" s="45"/>
      <c r="L166" s="430">
        <f t="shared" ref="L166:L171" si="154">J166+K166</f>
        <v>0</v>
      </c>
      <c r="M166" s="239"/>
      <c r="N166" s="45"/>
      <c r="O166" s="359">
        <f t="shared" ref="O166:O171" si="155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430">
        <f t="shared" si="152"/>
        <v>0</v>
      </c>
      <c r="G167" s="239"/>
      <c r="H167" s="45"/>
      <c r="I167" s="359">
        <f t="shared" si="153"/>
        <v>0</v>
      </c>
      <c r="J167" s="273"/>
      <c r="K167" s="45"/>
      <c r="L167" s="430">
        <f t="shared" si="154"/>
        <v>0</v>
      </c>
      <c r="M167" s="239"/>
      <c r="N167" s="45"/>
      <c r="O167" s="359">
        <f t="shared" si="155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430">
        <f t="shared" si="152"/>
        <v>0</v>
      </c>
      <c r="G168" s="239"/>
      <c r="H168" s="45"/>
      <c r="I168" s="359">
        <f t="shared" si="153"/>
        <v>0</v>
      </c>
      <c r="J168" s="273"/>
      <c r="K168" s="45"/>
      <c r="L168" s="430">
        <f t="shared" si="154"/>
        <v>0</v>
      </c>
      <c r="M168" s="239"/>
      <c r="N168" s="45"/>
      <c r="O168" s="359">
        <f t="shared" si="155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430">
        <f t="shared" si="152"/>
        <v>0</v>
      </c>
      <c r="G169" s="239"/>
      <c r="H169" s="45"/>
      <c r="I169" s="359">
        <f t="shared" si="153"/>
        <v>0</v>
      </c>
      <c r="J169" s="273"/>
      <c r="K169" s="45"/>
      <c r="L169" s="430">
        <f t="shared" si="154"/>
        <v>0</v>
      </c>
      <c r="M169" s="239"/>
      <c r="N169" s="45"/>
      <c r="O169" s="359">
        <f t="shared" si="155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430">
        <f t="shared" si="152"/>
        <v>0</v>
      </c>
      <c r="G170" s="239"/>
      <c r="H170" s="45"/>
      <c r="I170" s="359">
        <f t="shared" si="153"/>
        <v>0</v>
      </c>
      <c r="J170" s="273"/>
      <c r="K170" s="45"/>
      <c r="L170" s="430">
        <f t="shared" si="154"/>
        <v>0</v>
      </c>
      <c r="M170" s="239"/>
      <c r="N170" s="45"/>
      <c r="O170" s="359">
        <f t="shared" si="155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412">
        <f t="shared" si="152"/>
        <v>0</v>
      </c>
      <c r="G171" s="221"/>
      <c r="H171" s="28"/>
      <c r="I171" s="411">
        <f t="shared" si="153"/>
        <v>0</v>
      </c>
      <c r="J171" s="254"/>
      <c r="K171" s="28"/>
      <c r="L171" s="412">
        <f t="shared" si="154"/>
        <v>0</v>
      </c>
      <c r="M171" s="221"/>
      <c r="N171" s="28"/>
      <c r="O171" s="411">
        <f t="shared" si="155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6">SUM(E173,E183)</f>
        <v>0</v>
      </c>
      <c r="F172" s="181">
        <f>SUM(F173,F183)</f>
        <v>0</v>
      </c>
      <c r="G172" s="236">
        <f t="shared" ref="G172:N172" si="157">SUM(G173,G183)</f>
        <v>0</v>
      </c>
      <c r="H172" s="71">
        <f t="shared" si="157"/>
        <v>0</v>
      </c>
      <c r="I172" s="127">
        <f t="shared" si="157"/>
        <v>0</v>
      </c>
      <c r="J172" s="139">
        <f t="shared" si="157"/>
        <v>0</v>
      </c>
      <c r="K172" s="71">
        <f t="shared" si="157"/>
        <v>0</v>
      </c>
      <c r="L172" s="181">
        <f t="shared" si="157"/>
        <v>0</v>
      </c>
      <c r="M172" s="236">
        <f t="shared" si="157"/>
        <v>0</v>
      </c>
      <c r="N172" s="71">
        <f t="shared" si="157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8">SUM(E174,E178)</f>
        <v>0</v>
      </c>
      <c r="F173" s="184">
        <f>SUM(F174,F178)</f>
        <v>0</v>
      </c>
      <c r="G173" s="237">
        <f t="shared" ref="G173:O173" si="159">SUM(G174,G178)</f>
        <v>0</v>
      </c>
      <c r="H173" s="38">
        <f t="shared" si="159"/>
        <v>0</v>
      </c>
      <c r="I173" s="125">
        <f t="shared" si="159"/>
        <v>0</v>
      </c>
      <c r="J173" s="132">
        <f t="shared" si="159"/>
        <v>0</v>
      </c>
      <c r="K173" s="38">
        <f t="shared" si="159"/>
        <v>0</v>
      </c>
      <c r="L173" s="184">
        <f t="shared" si="159"/>
        <v>0</v>
      </c>
      <c r="M173" s="237">
        <f t="shared" si="159"/>
        <v>0</v>
      </c>
      <c r="N173" s="38">
        <f t="shared" si="159"/>
        <v>0</v>
      </c>
      <c r="O173" s="126">
        <f t="shared" si="159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0">SUM(E175:E177)</f>
        <v>0</v>
      </c>
      <c r="F174" s="185">
        <f>SUM(F175:F177)</f>
        <v>0</v>
      </c>
      <c r="G174" s="242">
        <f t="shared" ref="G174:N174" si="161">SUM(G175:G177)</f>
        <v>0</v>
      </c>
      <c r="H174" s="79">
        <f t="shared" si="161"/>
        <v>0</v>
      </c>
      <c r="I174" s="90">
        <f t="shared" si="161"/>
        <v>0</v>
      </c>
      <c r="J174" s="133">
        <f t="shared" si="161"/>
        <v>0</v>
      </c>
      <c r="K174" s="79">
        <f t="shared" si="161"/>
        <v>0</v>
      </c>
      <c r="L174" s="185">
        <f t="shared" si="161"/>
        <v>0</v>
      </c>
      <c r="M174" s="242">
        <f t="shared" si="161"/>
        <v>0</v>
      </c>
      <c r="N174" s="79">
        <f t="shared" si="161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430">
        <f t="shared" ref="F175:F177" si="162">D175+E175</f>
        <v>0</v>
      </c>
      <c r="G175" s="239"/>
      <c r="H175" s="45"/>
      <c r="I175" s="359">
        <f t="shared" ref="I175:I177" si="163">G175+H175</f>
        <v>0</v>
      </c>
      <c r="J175" s="273"/>
      <c r="K175" s="45"/>
      <c r="L175" s="430">
        <f t="shared" ref="L175:L177" si="164">J175+K175</f>
        <v>0</v>
      </c>
      <c r="M175" s="239"/>
      <c r="N175" s="45"/>
      <c r="O175" s="359">
        <f t="shared" ref="O175:O177" si="165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430">
        <f t="shared" si="162"/>
        <v>0</v>
      </c>
      <c r="G176" s="239"/>
      <c r="H176" s="45"/>
      <c r="I176" s="359">
        <f t="shared" si="163"/>
        <v>0</v>
      </c>
      <c r="J176" s="273"/>
      <c r="K176" s="45"/>
      <c r="L176" s="430">
        <f t="shared" si="164"/>
        <v>0</v>
      </c>
      <c r="M176" s="239"/>
      <c r="N176" s="45"/>
      <c r="O176" s="359">
        <f t="shared" si="165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6">SUM(F177,I177,L177,O177)</f>
        <v>0</v>
      </c>
      <c r="D177" s="273">
        <v>0</v>
      </c>
      <c r="E177" s="45"/>
      <c r="F177" s="430">
        <f t="shared" si="162"/>
        <v>0</v>
      </c>
      <c r="G177" s="239"/>
      <c r="H177" s="45"/>
      <c r="I177" s="359">
        <f t="shared" si="163"/>
        <v>0</v>
      </c>
      <c r="J177" s="273"/>
      <c r="K177" s="45"/>
      <c r="L177" s="430">
        <f t="shared" si="164"/>
        <v>0</v>
      </c>
      <c r="M177" s="239"/>
      <c r="N177" s="45"/>
      <c r="O177" s="359">
        <f t="shared" si="165"/>
        <v>0</v>
      </c>
      <c r="P177" s="300"/>
      <c r="Q177" s="306"/>
    </row>
    <row r="178" spans="1:17" ht="72" hidden="1" x14ac:dyDescent="0.25">
      <c r="A178" s="404">
        <v>3290</v>
      </c>
      <c r="B178" s="40" t="s">
        <v>302</v>
      </c>
      <c r="C178" s="210">
        <f t="shared" si="166"/>
        <v>0</v>
      </c>
      <c r="D178" s="133">
        <f>SUM(D179:D182)</f>
        <v>0</v>
      </c>
      <c r="E178" s="79">
        <f t="shared" ref="E178" si="167">SUM(E179:E182)</f>
        <v>0</v>
      </c>
      <c r="F178" s="185">
        <f>SUM(F179:F182)</f>
        <v>0</v>
      </c>
      <c r="G178" s="242">
        <f t="shared" ref="G178:O178" si="168">SUM(G179:G182)</f>
        <v>0</v>
      </c>
      <c r="H178" s="79">
        <f t="shared" si="168"/>
        <v>0</v>
      </c>
      <c r="I178" s="90">
        <f t="shared" si="168"/>
        <v>0</v>
      </c>
      <c r="J178" s="133">
        <f t="shared" si="168"/>
        <v>0</v>
      </c>
      <c r="K178" s="79">
        <f t="shared" si="168"/>
        <v>0</v>
      </c>
      <c r="L178" s="185">
        <f t="shared" si="168"/>
        <v>0</v>
      </c>
      <c r="M178" s="242">
        <f t="shared" si="168"/>
        <v>0</v>
      </c>
      <c r="N178" s="79">
        <f t="shared" si="168"/>
        <v>0</v>
      </c>
      <c r="O178" s="158">
        <f t="shared" si="168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6"/>
        <v>0</v>
      </c>
      <c r="D179" s="273">
        <v>0</v>
      </c>
      <c r="E179" s="45"/>
      <c r="F179" s="430">
        <f t="shared" ref="F179:F182" si="169">D179+E179</f>
        <v>0</v>
      </c>
      <c r="G179" s="239"/>
      <c r="H179" s="45"/>
      <c r="I179" s="359">
        <f t="shared" ref="I179:I182" si="170">G179+H179</f>
        <v>0</v>
      </c>
      <c r="J179" s="273"/>
      <c r="K179" s="45"/>
      <c r="L179" s="430">
        <f t="shared" ref="L179:L182" si="171">J179+K179</f>
        <v>0</v>
      </c>
      <c r="M179" s="239"/>
      <c r="N179" s="45"/>
      <c r="O179" s="359">
        <f t="shared" ref="O179:O182" si="172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6"/>
        <v>0</v>
      </c>
      <c r="D180" s="273">
        <v>0</v>
      </c>
      <c r="E180" s="45"/>
      <c r="F180" s="430">
        <f t="shared" si="169"/>
        <v>0</v>
      </c>
      <c r="G180" s="239"/>
      <c r="H180" s="45"/>
      <c r="I180" s="359">
        <f t="shared" si="170"/>
        <v>0</v>
      </c>
      <c r="J180" s="273"/>
      <c r="K180" s="45"/>
      <c r="L180" s="430">
        <f t="shared" si="171"/>
        <v>0</v>
      </c>
      <c r="M180" s="239"/>
      <c r="N180" s="45"/>
      <c r="O180" s="359">
        <f t="shared" si="172"/>
        <v>0</v>
      </c>
      <c r="P180" s="300"/>
      <c r="Q180" s="306"/>
    </row>
    <row r="181" spans="1:17" ht="60" hidden="1" x14ac:dyDescent="0.25">
      <c r="A181" s="30">
        <v>3293</v>
      </c>
      <c r="B181" s="43" t="s">
        <v>175</v>
      </c>
      <c r="C181" s="199">
        <f t="shared" si="166"/>
        <v>0</v>
      </c>
      <c r="D181" s="273">
        <v>0</v>
      </c>
      <c r="E181" s="45"/>
      <c r="F181" s="430">
        <f t="shared" si="169"/>
        <v>0</v>
      </c>
      <c r="G181" s="239"/>
      <c r="H181" s="45"/>
      <c r="I181" s="359">
        <f t="shared" si="170"/>
        <v>0</v>
      </c>
      <c r="J181" s="273"/>
      <c r="K181" s="45"/>
      <c r="L181" s="430">
        <f t="shared" si="171"/>
        <v>0</v>
      </c>
      <c r="M181" s="239"/>
      <c r="N181" s="45"/>
      <c r="O181" s="359">
        <f t="shared" si="172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6"/>
        <v>0</v>
      </c>
      <c r="D182" s="274">
        <v>0</v>
      </c>
      <c r="E182" s="84"/>
      <c r="F182" s="438">
        <f t="shared" si="169"/>
        <v>0</v>
      </c>
      <c r="G182" s="244"/>
      <c r="H182" s="84"/>
      <c r="I182" s="437">
        <f t="shared" si="170"/>
        <v>0</v>
      </c>
      <c r="J182" s="274"/>
      <c r="K182" s="84"/>
      <c r="L182" s="438">
        <f t="shared" si="171"/>
        <v>0</v>
      </c>
      <c r="M182" s="244"/>
      <c r="N182" s="84"/>
      <c r="O182" s="437">
        <f t="shared" si="172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6"/>
        <v>0</v>
      </c>
      <c r="D183" s="140">
        <f>SUM(D184:D185)</f>
        <v>0</v>
      </c>
      <c r="E183" s="85">
        <f t="shared" ref="E183" si="173">SUM(E184:E185)</f>
        <v>0</v>
      </c>
      <c r="F183" s="182">
        <f>SUM(F184:F185)</f>
        <v>0</v>
      </c>
      <c r="G183" s="245">
        <f t="shared" ref="G183:O183" si="174">SUM(G184:G185)</f>
        <v>0</v>
      </c>
      <c r="H183" s="85">
        <f t="shared" si="174"/>
        <v>0</v>
      </c>
      <c r="I183" s="126">
        <f t="shared" si="174"/>
        <v>0</v>
      </c>
      <c r="J183" s="140">
        <f t="shared" si="174"/>
        <v>0</v>
      </c>
      <c r="K183" s="85">
        <f t="shared" si="174"/>
        <v>0</v>
      </c>
      <c r="L183" s="182">
        <f t="shared" si="174"/>
        <v>0</v>
      </c>
      <c r="M183" s="245">
        <f t="shared" si="174"/>
        <v>0</v>
      </c>
      <c r="N183" s="85">
        <f t="shared" si="174"/>
        <v>0</v>
      </c>
      <c r="O183" s="126">
        <f t="shared" si="174"/>
        <v>0</v>
      </c>
      <c r="P183" s="325"/>
      <c r="Q183" s="306"/>
    </row>
    <row r="184" spans="1:17" ht="36" hidden="1" x14ac:dyDescent="0.25">
      <c r="A184" s="57">
        <v>3310</v>
      </c>
      <c r="B184" s="58" t="s">
        <v>178</v>
      </c>
      <c r="C184" s="204">
        <f t="shared" si="166"/>
        <v>0</v>
      </c>
      <c r="D184" s="270">
        <v>0</v>
      </c>
      <c r="E184" s="77"/>
      <c r="F184" s="431">
        <f t="shared" ref="F184:F185" si="175">D184+E184</f>
        <v>0</v>
      </c>
      <c r="G184" s="241"/>
      <c r="H184" s="77"/>
      <c r="I184" s="356">
        <f t="shared" ref="I184:I185" si="176">G184+H184</f>
        <v>0</v>
      </c>
      <c r="J184" s="270"/>
      <c r="K184" s="77"/>
      <c r="L184" s="431">
        <f t="shared" ref="L184:L185" si="177">J184+K184</f>
        <v>0</v>
      </c>
      <c r="M184" s="241"/>
      <c r="N184" s="77"/>
      <c r="O184" s="356">
        <f t="shared" ref="O184:O185" si="178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6"/>
        <v>0</v>
      </c>
      <c r="D185" s="272">
        <v>0</v>
      </c>
      <c r="E185" s="42"/>
      <c r="F185" s="429">
        <f t="shared" si="175"/>
        <v>0</v>
      </c>
      <c r="G185" s="229"/>
      <c r="H185" s="42"/>
      <c r="I185" s="358">
        <f t="shared" si="176"/>
        <v>0</v>
      </c>
      <c r="J185" s="272"/>
      <c r="K185" s="42"/>
      <c r="L185" s="429">
        <f t="shared" si="177"/>
        <v>0</v>
      </c>
      <c r="M185" s="229"/>
      <c r="N185" s="42"/>
      <c r="O185" s="358">
        <f t="shared" si="178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6"/>
        <v>0</v>
      </c>
      <c r="D186" s="139">
        <f>SUM(D187,D190)</f>
        <v>0</v>
      </c>
      <c r="E186" s="71">
        <f t="shared" ref="E186" si="179">SUM(E187,E190)</f>
        <v>0</v>
      </c>
      <c r="F186" s="181">
        <f>SUM(F187,F190)</f>
        <v>0</v>
      </c>
      <c r="G186" s="236">
        <f t="shared" ref="G186:N186" si="180">SUM(G187,G190)</f>
        <v>0</v>
      </c>
      <c r="H186" s="71">
        <f t="shared" si="180"/>
        <v>0</v>
      </c>
      <c r="I186" s="127">
        <f t="shared" si="180"/>
        <v>0</v>
      </c>
      <c r="J186" s="139">
        <f t="shared" si="180"/>
        <v>0</v>
      </c>
      <c r="K186" s="71">
        <f t="shared" si="180"/>
        <v>0</v>
      </c>
      <c r="L186" s="181">
        <f t="shared" si="180"/>
        <v>0</v>
      </c>
      <c r="M186" s="236">
        <f t="shared" si="180"/>
        <v>0</v>
      </c>
      <c r="N186" s="71">
        <f t="shared" si="180"/>
        <v>0</v>
      </c>
      <c r="O186" s="127">
        <f>SUM(O187,O190)</f>
        <v>0</v>
      </c>
      <c r="P186" s="324"/>
      <c r="Q186" s="306"/>
    </row>
    <row r="187" spans="1:17" hidden="1" x14ac:dyDescent="0.25">
      <c r="A187" s="88">
        <v>4200</v>
      </c>
      <c r="B187" s="72" t="s">
        <v>181</v>
      </c>
      <c r="C187" s="197">
        <f t="shared" si="166"/>
        <v>0</v>
      </c>
      <c r="D187" s="132">
        <f>SUM(D188,D189)</f>
        <v>0</v>
      </c>
      <c r="E187" s="38">
        <f t="shared" ref="E187" si="181">SUM(E188,E189)</f>
        <v>0</v>
      </c>
      <c r="F187" s="184">
        <f>SUM(F188,F189)</f>
        <v>0</v>
      </c>
      <c r="G187" s="237">
        <f t="shared" ref="G187:N187" si="182">SUM(G188,G189)</f>
        <v>0</v>
      </c>
      <c r="H187" s="38">
        <f t="shared" si="182"/>
        <v>0</v>
      </c>
      <c r="I187" s="125">
        <f t="shared" si="182"/>
        <v>0</v>
      </c>
      <c r="J187" s="132">
        <f t="shared" si="182"/>
        <v>0</v>
      </c>
      <c r="K187" s="38">
        <f t="shared" si="182"/>
        <v>0</v>
      </c>
      <c r="L187" s="184">
        <f t="shared" si="182"/>
        <v>0</v>
      </c>
      <c r="M187" s="237">
        <f t="shared" si="182"/>
        <v>0</v>
      </c>
      <c r="N187" s="38">
        <f t="shared" si="182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6"/>
        <v>0</v>
      </c>
      <c r="D188" s="272">
        <v>0</v>
      </c>
      <c r="E188" s="42"/>
      <c r="F188" s="429">
        <f t="shared" ref="F188:F189" si="183">D188+E188</f>
        <v>0</v>
      </c>
      <c r="G188" s="229"/>
      <c r="H188" s="42"/>
      <c r="I188" s="358">
        <f t="shared" ref="I188:I189" si="184">G188+H188</f>
        <v>0</v>
      </c>
      <c r="J188" s="272"/>
      <c r="K188" s="42"/>
      <c r="L188" s="429">
        <f t="shared" ref="L188:L189" si="185">J188+K188</f>
        <v>0</v>
      </c>
      <c r="M188" s="229"/>
      <c r="N188" s="42"/>
      <c r="O188" s="358">
        <f t="shared" ref="O188:O189" si="186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6"/>
        <v>0</v>
      </c>
      <c r="D189" s="273">
        <v>0</v>
      </c>
      <c r="E189" s="45"/>
      <c r="F189" s="430">
        <f t="shared" si="183"/>
        <v>0</v>
      </c>
      <c r="G189" s="239"/>
      <c r="H189" s="45"/>
      <c r="I189" s="359">
        <f t="shared" si="184"/>
        <v>0</v>
      </c>
      <c r="J189" s="273"/>
      <c r="K189" s="45"/>
      <c r="L189" s="430">
        <f t="shared" si="185"/>
        <v>0</v>
      </c>
      <c r="M189" s="239"/>
      <c r="N189" s="45"/>
      <c r="O189" s="359">
        <f t="shared" si="186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6"/>
        <v>0</v>
      </c>
      <c r="D190" s="132">
        <f>SUM(D191)</f>
        <v>0</v>
      </c>
      <c r="E190" s="38">
        <f t="shared" ref="E190" si="187">SUM(E191)</f>
        <v>0</v>
      </c>
      <c r="F190" s="184">
        <f>SUM(F191)</f>
        <v>0</v>
      </c>
      <c r="G190" s="237">
        <f t="shared" ref="G190:N190" si="188">SUM(G191)</f>
        <v>0</v>
      </c>
      <c r="H190" s="38">
        <f t="shared" si="188"/>
        <v>0</v>
      </c>
      <c r="I190" s="125">
        <f t="shared" si="188"/>
        <v>0</v>
      </c>
      <c r="J190" s="132">
        <f t="shared" si="188"/>
        <v>0</v>
      </c>
      <c r="K190" s="38">
        <f t="shared" si="188"/>
        <v>0</v>
      </c>
      <c r="L190" s="184">
        <f t="shared" si="188"/>
        <v>0</v>
      </c>
      <c r="M190" s="237">
        <f t="shared" si="188"/>
        <v>0</v>
      </c>
      <c r="N190" s="38">
        <f t="shared" si="188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6"/>
        <v>0</v>
      </c>
      <c r="D191" s="133">
        <f>SUM(D192:D192)</f>
        <v>0</v>
      </c>
      <c r="E191" s="79">
        <f t="shared" ref="E191" si="189">SUM(E192:E192)</f>
        <v>0</v>
      </c>
      <c r="F191" s="185">
        <f>SUM(F192:F192)</f>
        <v>0</v>
      </c>
      <c r="G191" s="242">
        <f t="shared" ref="G191:N191" si="190">SUM(G192:G192)</f>
        <v>0</v>
      </c>
      <c r="H191" s="79">
        <f t="shared" si="190"/>
        <v>0</v>
      </c>
      <c r="I191" s="90">
        <f t="shared" si="190"/>
        <v>0</v>
      </c>
      <c r="J191" s="133">
        <f t="shared" si="190"/>
        <v>0</v>
      </c>
      <c r="K191" s="79">
        <f t="shared" si="190"/>
        <v>0</v>
      </c>
      <c r="L191" s="185">
        <f t="shared" si="190"/>
        <v>0</v>
      </c>
      <c r="M191" s="242">
        <f t="shared" si="190"/>
        <v>0</v>
      </c>
      <c r="N191" s="79">
        <f t="shared" si="190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6"/>
        <v>0</v>
      </c>
      <c r="D192" s="273">
        <v>0</v>
      </c>
      <c r="E192" s="45"/>
      <c r="F192" s="430">
        <f>D192+E192</f>
        <v>0</v>
      </c>
      <c r="G192" s="239"/>
      <c r="H192" s="45"/>
      <c r="I192" s="359">
        <f>G192+H192</f>
        <v>0</v>
      </c>
      <c r="J192" s="273"/>
      <c r="K192" s="45"/>
      <c r="L192" s="430">
        <f>J192+K192</f>
        <v>0</v>
      </c>
      <c r="M192" s="239"/>
      <c r="N192" s="45"/>
      <c r="O192" s="359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6"/>
        <v>423808</v>
      </c>
      <c r="D193" s="138">
        <f>SUM(D194,D229,D268)</f>
        <v>399874</v>
      </c>
      <c r="E193" s="284">
        <f t="shared" ref="E193" si="191">SUM(E194,E229,E268)</f>
        <v>23934</v>
      </c>
      <c r="F193" s="368">
        <f>SUM(F194,F229,F268)</f>
        <v>423808</v>
      </c>
      <c r="G193" s="235">
        <f t="shared" ref="G193:N193" si="192">SUM(G194,G229,G268)</f>
        <v>0</v>
      </c>
      <c r="H193" s="284">
        <f t="shared" si="192"/>
        <v>0</v>
      </c>
      <c r="I193" s="368">
        <f t="shared" si="192"/>
        <v>0</v>
      </c>
      <c r="J193" s="138">
        <f t="shared" si="192"/>
        <v>0</v>
      </c>
      <c r="K193" s="69">
        <f t="shared" si="192"/>
        <v>0</v>
      </c>
      <c r="L193" s="180">
        <f t="shared" si="192"/>
        <v>0</v>
      </c>
      <c r="M193" s="235">
        <f t="shared" si="192"/>
        <v>0</v>
      </c>
      <c r="N193" s="69">
        <f t="shared" si="192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6"/>
        <v>423808</v>
      </c>
      <c r="D194" s="139">
        <f>D195+D203</f>
        <v>399874</v>
      </c>
      <c r="E194" s="127">
        <f t="shared" ref="E194" si="193">E195+E203</f>
        <v>23934</v>
      </c>
      <c r="F194" s="369">
        <f>F195+F203</f>
        <v>423808</v>
      </c>
      <c r="G194" s="236">
        <f t="shared" ref="G194:N194" si="194">G195+G203</f>
        <v>0</v>
      </c>
      <c r="H194" s="127">
        <f t="shared" si="194"/>
        <v>0</v>
      </c>
      <c r="I194" s="369">
        <f t="shared" si="194"/>
        <v>0</v>
      </c>
      <c r="J194" s="139">
        <f t="shared" si="194"/>
        <v>0</v>
      </c>
      <c r="K194" s="71">
        <f t="shared" si="194"/>
        <v>0</v>
      </c>
      <c r="L194" s="181">
        <f t="shared" si="194"/>
        <v>0</v>
      </c>
      <c r="M194" s="236">
        <f t="shared" si="194"/>
        <v>0</v>
      </c>
      <c r="N194" s="71">
        <f t="shared" si="194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6"/>
        <v>0</v>
      </c>
      <c r="D195" s="132">
        <f>D196+D197+D200+D201+D202</f>
        <v>0</v>
      </c>
      <c r="E195" s="38">
        <f t="shared" ref="E195" si="195">E196+E197+E200+E201+E202</f>
        <v>0</v>
      </c>
      <c r="F195" s="184">
        <f>F196+F197+F200+F201+F202</f>
        <v>0</v>
      </c>
      <c r="G195" s="237">
        <f t="shared" ref="G195:N195" si="196">G196+G197+G200+G201+G202</f>
        <v>0</v>
      </c>
      <c r="H195" s="38">
        <f t="shared" si="196"/>
        <v>0</v>
      </c>
      <c r="I195" s="125">
        <f t="shared" si="196"/>
        <v>0</v>
      </c>
      <c r="J195" s="132">
        <f t="shared" si="196"/>
        <v>0</v>
      </c>
      <c r="K195" s="38">
        <f t="shared" si="196"/>
        <v>0</v>
      </c>
      <c r="L195" s="184">
        <f t="shared" si="196"/>
        <v>0</v>
      </c>
      <c r="M195" s="237">
        <f t="shared" si="196"/>
        <v>0</v>
      </c>
      <c r="N195" s="38">
        <f t="shared" si="196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6"/>
        <v>0</v>
      </c>
      <c r="D196" s="272">
        <v>0</v>
      </c>
      <c r="E196" s="42"/>
      <c r="F196" s="429">
        <f>D196+E196</f>
        <v>0</v>
      </c>
      <c r="G196" s="229"/>
      <c r="H196" s="42"/>
      <c r="I196" s="358">
        <f>G196+H196</f>
        <v>0</v>
      </c>
      <c r="J196" s="272"/>
      <c r="K196" s="42"/>
      <c r="L196" s="429">
        <f>J196+K196</f>
        <v>0</v>
      </c>
      <c r="M196" s="229"/>
      <c r="N196" s="42"/>
      <c r="O196" s="358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6"/>
        <v>0</v>
      </c>
      <c r="D197" s="134">
        <f>D198+D199</f>
        <v>0</v>
      </c>
      <c r="E197" s="76">
        <f t="shared" ref="E197" si="197">E198+E199</f>
        <v>0</v>
      </c>
      <c r="F197" s="95">
        <f>F198+F199</f>
        <v>0</v>
      </c>
      <c r="G197" s="240">
        <f t="shared" ref="G197:O197" si="198">G198+G199</f>
        <v>0</v>
      </c>
      <c r="H197" s="76">
        <f t="shared" si="198"/>
        <v>0</v>
      </c>
      <c r="I197" s="91">
        <f t="shared" si="198"/>
        <v>0</v>
      </c>
      <c r="J197" s="134">
        <f t="shared" si="198"/>
        <v>0</v>
      </c>
      <c r="K197" s="76">
        <f t="shared" si="198"/>
        <v>0</v>
      </c>
      <c r="L197" s="95">
        <f t="shared" si="198"/>
        <v>0</v>
      </c>
      <c r="M197" s="240">
        <f t="shared" si="198"/>
        <v>0</v>
      </c>
      <c r="N197" s="76">
        <f t="shared" si="198"/>
        <v>0</v>
      </c>
      <c r="O197" s="91">
        <f t="shared" si="198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6"/>
        <v>0</v>
      </c>
      <c r="D198" s="273">
        <v>0</v>
      </c>
      <c r="E198" s="45"/>
      <c r="F198" s="430">
        <f t="shared" ref="F198:F202" si="199">D198+E198</f>
        <v>0</v>
      </c>
      <c r="G198" s="239"/>
      <c r="H198" s="45"/>
      <c r="I198" s="359">
        <f t="shared" ref="I198:I202" si="200">G198+H198</f>
        <v>0</v>
      </c>
      <c r="J198" s="273"/>
      <c r="K198" s="45"/>
      <c r="L198" s="430">
        <f t="shared" ref="L198:L202" si="201">J198+K198</f>
        <v>0</v>
      </c>
      <c r="M198" s="239"/>
      <c r="N198" s="45"/>
      <c r="O198" s="359">
        <f t="shared" ref="O198:O202" si="202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6"/>
        <v>0</v>
      </c>
      <c r="D199" s="273">
        <v>0</v>
      </c>
      <c r="E199" s="45"/>
      <c r="F199" s="430">
        <f t="shared" si="199"/>
        <v>0</v>
      </c>
      <c r="G199" s="239"/>
      <c r="H199" s="45"/>
      <c r="I199" s="359">
        <f t="shared" si="200"/>
        <v>0</v>
      </c>
      <c r="J199" s="273"/>
      <c r="K199" s="45"/>
      <c r="L199" s="430">
        <f t="shared" si="201"/>
        <v>0</v>
      </c>
      <c r="M199" s="239"/>
      <c r="N199" s="45"/>
      <c r="O199" s="359">
        <f t="shared" si="202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6"/>
        <v>0</v>
      </c>
      <c r="D200" s="273">
        <v>0</v>
      </c>
      <c r="E200" s="45"/>
      <c r="F200" s="430">
        <f t="shared" si="199"/>
        <v>0</v>
      </c>
      <c r="G200" s="239"/>
      <c r="H200" s="45"/>
      <c r="I200" s="359">
        <f t="shared" si="200"/>
        <v>0</v>
      </c>
      <c r="J200" s="273"/>
      <c r="K200" s="45"/>
      <c r="L200" s="430">
        <f t="shared" si="201"/>
        <v>0</v>
      </c>
      <c r="M200" s="239"/>
      <c r="N200" s="45"/>
      <c r="O200" s="359">
        <f t="shared" si="202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6"/>
        <v>0</v>
      </c>
      <c r="D201" s="273">
        <v>0</v>
      </c>
      <c r="E201" s="45"/>
      <c r="F201" s="430">
        <f t="shared" si="199"/>
        <v>0</v>
      </c>
      <c r="G201" s="239"/>
      <c r="H201" s="45"/>
      <c r="I201" s="359">
        <f t="shared" si="200"/>
        <v>0</v>
      </c>
      <c r="J201" s="273"/>
      <c r="K201" s="45"/>
      <c r="L201" s="430">
        <f t="shared" si="201"/>
        <v>0</v>
      </c>
      <c r="M201" s="239"/>
      <c r="N201" s="45"/>
      <c r="O201" s="359">
        <f t="shared" si="202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6"/>
        <v>0</v>
      </c>
      <c r="D202" s="273">
        <v>0</v>
      </c>
      <c r="E202" s="45"/>
      <c r="F202" s="430">
        <f t="shared" si="199"/>
        <v>0</v>
      </c>
      <c r="G202" s="239"/>
      <c r="H202" s="45"/>
      <c r="I202" s="359">
        <f t="shared" si="200"/>
        <v>0</v>
      </c>
      <c r="J202" s="273"/>
      <c r="K202" s="45"/>
      <c r="L202" s="430">
        <f t="shared" si="201"/>
        <v>0</v>
      </c>
      <c r="M202" s="239"/>
      <c r="N202" s="45"/>
      <c r="O202" s="359">
        <f t="shared" si="202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6"/>
        <v>423808</v>
      </c>
      <c r="D203" s="132">
        <f>D204+D214+D215+D224+D225+D226+D228</f>
        <v>399874</v>
      </c>
      <c r="E203" s="125">
        <f t="shared" ref="E203" si="203">E204+E214+E215+E224+E225+E226+E228</f>
        <v>23934</v>
      </c>
      <c r="F203" s="370">
        <f>F204+F214+F215+F224+F225+F226+F228</f>
        <v>423808</v>
      </c>
      <c r="G203" s="237">
        <f t="shared" ref="G203:O203" si="204">G204+G214+G215+G224+G225+G226+G228</f>
        <v>0</v>
      </c>
      <c r="H203" s="125">
        <f t="shared" si="204"/>
        <v>0</v>
      </c>
      <c r="I203" s="370">
        <f t="shared" si="204"/>
        <v>0</v>
      </c>
      <c r="J203" s="132">
        <f t="shared" si="204"/>
        <v>0</v>
      </c>
      <c r="K203" s="38">
        <f t="shared" si="204"/>
        <v>0</v>
      </c>
      <c r="L203" s="184">
        <f t="shared" si="204"/>
        <v>0</v>
      </c>
      <c r="M203" s="237">
        <f t="shared" si="204"/>
        <v>0</v>
      </c>
      <c r="N203" s="38">
        <f t="shared" si="204"/>
        <v>0</v>
      </c>
      <c r="O203" s="125">
        <f t="shared" si="204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6"/>
        <v>0</v>
      </c>
      <c r="D204" s="86">
        <f>SUM(D205:D213)</f>
        <v>0</v>
      </c>
      <c r="E204" s="74">
        <f>SUM(E205:E213)</f>
        <v>0</v>
      </c>
      <c r="F204" s="183">
        <f t="shared" ref="F204:N204" si="205">SUM(F205:F213)</f>
        <v>0</v>
      </c>
      <c r="G204" s="238">
        <f t="shared" si="205"/>
        <v>0</v>
      </c>
      <c r="H204" s="74">
        <f t="shared" si="205"/>
        <v>0</v>
      </c>
      <c r="I204" s="156">
        <f t="shared" si="205"/>
        <v>0</v>
      </c>
      <c r="J204" s="86">
        <f t="shared" si="205"/>
        <v>0</v>
      </c>
      <c r="K204" s="74">
        <f t="shared" si="205"/>
        <v>0</v>
      </c>
      <c r="L204" s="183">
        <f t="shared" si="205"/>
        <v>0</v>
      </c>
      <c r="M204" s="238">
        <f t="shared" si="205"/>
        <v>0</v>
      </c>
      <c r="N204" s="74">
        <f t="shared" si="205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6"/>
        <v>0</v>
      </c>
      <c r="D205" s="272">
        <v>0</v>
      </c>
      <c r="E205" s="42"/>
      <c r="F205" s="429">
        <f t="shared" ref="F205:F214" si="206">D205+E205</f>
        <v>0</v>
      </c>
      <c r="G205" s="229"/>
      <c r="H205" s="42"/>
      <c r="I205" s="358">
        <f t="shared" ref="I205:I214" si="207">G205+H205</f>
        <v>0</v>
      </c>
      <c r="J205" s="272"/>
      <c r="K205" s="42"/>
      <c r="L205" s="429">
        <f t="shared" ref="L205:L214" si="208">J205+K205</f>
        <v>0</v>
      </c>
      <c r="M205" s="229"/>
      <c r="N205" s="42"/>
      <c r="O205" s="358">
        <f t="shared" ref="O205:O214" si="209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6"/>
        <v>0</v>
      </c>
      <c r="D206" s="273">
        <v>0</v>
      </c>
      <c r="E206" s="45"/>
      <c r="F206" s="430">
        <f t="shared" si="206"/>
        <v>0</v>
      </c>
      <c r="G206" s="239"/>
      <c r="H206" s="45"/>
      <c r="I206" s="359">
        <f t="shared" si="207"/>
        <v>0</v>
      </c>
      <c r="J206" s="273"/>
      <c r="K206" s="45"/>
      <c r="L206" s="430">
        <f t="shared" si="208"/>
        <v>0</v>
      </c>
      <c r="M206" s="239"/>
      <c r="N206" s="45"/>
      <c r="O206" s="359">
        <f t="shared" si="209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6"/>
        <v>0</v>
      </c>
      <c r="D207" s="273">
        <v>0</v>
      </c>
      <c r="E207" s="45"/>
      <c r="F207" s="430">
        <f t="shared" si="206"/>
        <v>0</v>
      </c>
      <c r="G207" s="239"/>
      <c r="H207" s="45"/>
      <c r="I207" s="359">
        <f t="shared" si="207"/>
        <v>0</v>
      </c>
      <c r="J207" s="273"/>
      <c r="K207" s="45"/>
      <c r="L207" s="430">
        <f t="shared" si="208"/>
        <v>0</v>
      </c>
      <c r="M207" s="239"/>
      <c r="N207" s="45"/>
      <c r="O207" s="359">
        <f t="shared" si="209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6"/>
        <v>0</v>
      </c>
      <c r="D208" s="273">
        <v>0</v>
      </c>
      <c r="E208" s="45"/>
      <c r="F208" s="430">
        <f t="shared" si="206"/>
        <v>0</v>
      </c>
      <c r="G208" s="239"/>
      <c r="H208" s="45"/>
      <c r="I208" s="359">
        <f t="shared" si="207"/>
        <v>0</v>
      </c>
      <c r="J208" s="273"/>
      <c r="K208" s="45"/>
      <c r="L208" s="430">
        <f t="shared" si="208"/>
        <v>0</v>
      </c>
      <c r="M208" s="239"/>
      <c r="N208" s="45"/>
      <c r="O208" s="359">
        <f t="shared" si="209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6"/>
        <v>0</v>
      </c>
      <c r="D209" s="273">
        <v>0</v>
      </c>
      <c r="E209" s="45"/>
      <c r="F209" s="430">
        <f t="shared" si="206"/>
        <v>0</v>
      </c>
      <c r="G209" s="239"/>
      <c r="H209" s="45"/>
      <c r="I209" s="359">
        <f t="shared" si="207"/>
        <v>0</v>
      </c>
      <c r="J209" s="273"/>
      <c r="K209" s="45"/>
      <c r="L209" s="430">
        <f t="shared" si="208"/>
        <v>0</v>
      </c>
      <c r="M209" s="239"/>
      <c r="N209" s="45"/>
      <c r="O209" s="359">
        <f t="shared" si="209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6"/>
        <v>0</v>
      </c>
      <c r="D210" s="273">
        <v>0</v>
      </c>
      <c r="E210" s="45"/>
      <c r="F210" s="430">
        <f t="shared" si="206"/>
        <v>0</v>
      </c>
      <c r="G210" s="239"/>
      <c r="H210" s="45"/>
      <c r="I210" s="359">
        <f t="shared" si="207"/>
        <v>0</v>
      </c>
      <c r="J210" s="273"/>
      <c r="K210" s="45"/>
      <c r="L210" s="430">
        <f t="shared" si="208"/>
        <v>0</v>
      </c>
      <c r="M210" s="239"/>
      <c r="N210" s="45"/>
      <c r="O210" s="359">
        <f t="shared" si="209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6"/>
        <v>0</v>
      </c>
      <c r="D211" s="273">
        <v>0</v>
      </c>
      <c r="E211" s="45"/>
      <c r="F211" s="430">
        <f t="shared" si="206"/>
        <v>0</v>
      </c>
      <c r="G211" s="239"/>
      <c r="H211" s="45"/>
      <c r="I211" s="359">
        <f t="shared" si="207"/>
        <v>0</v>
      </c>
      <c r="J211" s="273"/>
      <c r="K211" s="45"/>
      <c r="L211" s="430">
        <f t="shared" si="208"/>
        <v>0</v>
      </c>
      <c r="M211" s="239"/>
      <c r="N211" s="45"/>
      <c r="O211" s="359">
        <f t="shared" si="209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6"/>
        <v>0</v>
      </c>
      <c r="D212" s="273">
        <v>0</v>
      </c>
      <c r="E212" s="45"/>
      <c r="F212" s="430">
        <f t="shared" si="206"/>
        <v>0</v>
      </c>
      <c r="G212" s="239"/>
      <c r="H212" s="45"/>
      <c r="I212" s="359">
        <f t="shared" si="207"/>
        <v>0</v>
      </c>
      <c r="J212" s="273"/>
      <c r="K212" s="45"/>
      <c r="L212" s="430">
        <f t="shared" si="208"/>
        <v>0</v>
      </c>
      <c r="M212" s="239"/>
      <c r="N212" s="45"/>
      <c r="O212" s="359">
        <f t="shared" si="209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6"/>
        <v>0</v>
      </c>
      <c r="D213" s="273">
        <v>0</v>
      </c>
      <c r="E213" s="45"/>
      <c r="F213" s="430">
        <f t="shared" si="206"/>
        <v>0</v>
      </c>
      <c r="G213" s="239"/>
      <c r="H213" s="45"/>
      <c r="I213" s="359">
        <f t="shared" si="207"/>
        <v>0</v>
      </c>
      <c r="J213" s="273"/>
      <c r="K213" s="45"/>
      <c r="L213" s="430">
        <f t="shared" si="208"/>
        <v>0</v>
      </c>
      <c r="M213" s="239"/>
      <c r="N213" s="45"/>
      <c r="O213" s="359">
        <f t="shared" si="209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6"/>
        <v>0</v>
      </c>
      <c r="D214" s="273">
        <v>0</v>
      </c>
      <c r="E214" s="45"/>
      <c r="F214" s="430">
        <f t="shared" si="206"/>
        <v>0</v>
      </c>
      <c r="G214" s="239"/>
      <c r="H214" s="45"/>
      <c r="I214" s="359">
        <f t="shared" si="207"/>
        <v>0</v>
      </c>
      <c r="J214" s="273"/>
      <c r="K214" s="45"/>
      <c r="L214" s="430">
        <f t="shared" si="208"/>
        <v>0</v>
      </c>
      <c r="M214" s="239"/>
      <c r="N214" s="45"/>
      <c r="O214" s="359">
        <f t="shared" si="209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6"/>
        <v>0</v>
      </c>
      <c r="D215" s="134">
        <f>SUM(D216:D223)</f>
        <v>0</v>
      </c>
      <c r="E215" s="76">
        <f t="shared" ref="E215" si="210">SUM(E216:E223)</f>
        <v>0</v>
      </c>
      <c r="F215" s="95">
        <f>SUM(F216:F223)</f>
        <v>0</v>
      </c>
      <c r="G215" s="240">
        <f t="shared" ref="G215:N215" si="211">SUM(G216:G223)</f>
        <v>0</v>
      </c>
      <c r="H215" s="76">
        <f t="shared" si="211"/>
        <v>0</v>
      </c>
      <c r="I215" s="91">
        <f t="shared" si="211"/>
        <v>0</v>
      </c>
      <c r="J215" s="134">
        <f t="shared" si="211"/>
        <v>0</v>
      </c>
      <c r="K215" s="76">
        <f t="shared" si="211"/>
        <v>0</v>
      </c>
      <c r="L215" s="95">
        <f t="shared" si="211"/>
        <v>0</v>
      </c>
      <c r="M215" s="240">
        <f t="shared" si="211"/>
        <v>0</v>
      </c>
      <c r="N215" s="76">
        <f t="shared" si="211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6"/>
        <v>0</v>
      </c>
      <c r="D216" s="273">
        <v>0</v>
      </c>
      <c r="E216" s="45"/>
      <c r="F216" s="430">
        <f t="shared" ref="F216:F225" si="212">D216+E216</f>
        <v>0</v>
      </c>
      <c r="G216" s="239"/>
      <c r="H216" s="45"/>
      <c r="I216" s="359">
        <f t="shared" ref="I216:I225" si="213">G216+H216</f>
        <v>0</v>
      </c>
      <c r="J216" s="273"/>
      <c r="K216" s="45"/>
      <c r="L216" s="430">
        <f t="shared" ref="L216:L225" si="214">J216+K216</f>
        <v>0</v>
      </c>
      <c r="M216" s="239"/>
      <c r="N216" s="45"/>
      <c r="O216" s="359">
        <f t="shared" ref="O216:O225" si="215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6"/>
        <v>0</v>
      </c>
      <c r="D217" s="273">
        <v>0</v>
      </c>
      <c r="E217" s="45"/>
      <c r="F217" s="430">
        <f t="shared" si="212"/>
        <v>0</v>
      </c>
      <c r="G217" s="239"/>
      <c r="H217" s="45"/>
      <c r="I217" s="359">
        <f t="shared" si="213"/>
        <v>0</v>
      </c>
      <c r="J217" s="273"/>
      <c r="K217" s="45"/>
      <c r="L217" s="430">
        <f t="shared" si="214"/>
        <v>0</v>
      </c>
      <c r="M217" s="239"/>
      <c r="N217" s="45"/>
      <c r="O217" s="359">
        <f t="shared" si="215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6"/>
        <v>0</v>
      </c>
      <c r="D218" s="273">
        <v>0</v>
      </c>
      <c r="E218" s="45"/>
      <c r="F218" s="430">
        <f t="shared" si="212"/>
        <v>0</v>
      </c>
      <c r="G218" s="239"/>
      <c r="H218" s="45"/>
      <c r="I218" s="359">
        <f t="shared" si="213"/>
        <v>0</v>
      </c>
      <c r="J218" s="273"/>
      <c r="K218" s="45"/>
      <c r="L218" s="430">
        <f t="shared" si="214"/>
        <v>0</v>
      </c>
      <c r="M218" s="239"/>
      <c r="N218" s="45"/>
      <c r="O218" s="359">
        <f t="shared" si="215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6"/>
        <v>0</v>
      </c>
      <c r="D219" s="273">
        <v>0</v>
      </c>
      <c r="E219" s="45"/>
      <c r="F219" s="430">
        <f t="shared" si="212"/>
        <v>0</v>
      </c>
      <c r="G219" s="239"/>
      <c r="H219" s="45"/>
      <c r="I219" s="359">
        <f t="shared" si="213"/>
        <v>0</v>
      </c>
      <c r="J219" s="273"/>
      <c r="K219" s="45"/>
      <c r="L219" s="430">
        <f t="shared" si="214"/>
        <v>0</v>
      </c>
      <c r="M219" s="239"/>
      <c r="N219" s="45"/>
      <c r="O219" s="359">
        <f t="shared" si="215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6"/>
        <v>0</v>
      </c>
      <c r="D220" s="273">
        <v>0</v>
      </c>
      <c r="E220" s="45"/>
      <c r="F220" s="430">
        <f t="shared" si="212"/>
        <v>0</v>
      </c>
      <c r="G220" s="239"/>
      <c r="H220" s="45"/>
      <c r="I220" s="359">
        <f t="shared" si="213"/>
        <v>0</v>
      </c>
      <c r="J220" s="273"/>
      <c r="K220" s="45"/>
      <c r="L220" s="430">
        <f t="shared" si="214"/>
        <v>0</v>
      </c>
      <c r="M220" s="239"/>
      <c r="N220" s="45"/>
      <c r="O220" s="359">
        <f t="shared" si="215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6"/>
        <v>0</v>
      </c>
      <c r="D221" s="273">
        <v>0</v>
      </c>
      <c r="E221" s="45"/>
      <c r="F221" s="430">
        <f t="shared" si="212"/>
        <v>0</v>
      </c>
      <c r="G221" s="239"/>
      <c r="H221" s="45"/>
      <c r="I221" s="359">
        <f t="shared" si="213"/>
        <v>0</v>
      </c>
      <c r="J221" s="273"/>
      <c r="K221" s="45"/>
      <c r="L221" s="430">
        <f t="shared" si="214"/>
        <v>0</v>
      </c>
      <c r="M221" s="239"/>
      <c r="N221" s="45"/>
      <c r="O221" s="359">
        <f t="shared" si="215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6"/>
        <v>0</v>
      </c>
      <c r="D222" s="273">
        <v>0</v>
      </c>
      <c r="E222" s="45"/>
      <c r="F222" s="430">
        <f t="shared" si="212"/>
        <v>0</v>
      </c>
      <c r="G222" s="239"/>
      <c r="H222" s="45"/>
      <c r="I222" s="359">
        <f t="shared" si="213"/>
        <v>0</v>
      </c>
      <c r="J222" s="273"/>
      <c r="K222" s="45"/>
      <c r="L222" s="430">
        <f t="shared" si="214"/>
        <v>0</v>
      </c>
      <c r="M222" s="239"/>
      <c r="N222" s="45"/>
      <c r="O222" s="359">
        <f t="shared" si="215"/>
        <v>0</v>
      </c>
      <c r="P222" s="300"/>
      <c r="Q222" s="306"/>
    </row>
    <row r="223" spans="1:17" hidden="1" x14ac:dyDescent="0.25">
      <c r="A223" s="30">
        <v>5239</v>
      </c>
      <c r="B223" s="43" t="s">
        <v>217</v>
      </c>
      <c r="C223" s="199">
        <f t="shared" si="166"/>
        <v>0</v>
      </c>
      <c r="D223" s="273">
        <v>0</v>
      </c>
      <c r="E223" s="45"/>
      <c r="F223" s="430">
        <f t="shared" si="212"/>
        <v>0</v>
      </c>
      <c r="G223" s="239"/>
      <c r="H223" s="45"/>
      <c r="I223" s="359">
        <f t="shared" si="213"/>
        <v>0</v>
      </c>
      <c r="J223" s="273"/>
      <c r="K223" s="45"/>
      <c r="L223" s="430">
        <f t="shared" si="214"/>
        <v>0</v>
      </c>
      <c r="M223" s="239"/>
      <c r="N223" s="45"/>
      <c r="O223" s="359">
        <f t="shared" si="215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66"/>
        <v>0</v>
      </c>
      <c r="D224" s="273">
        <v>0</v>
      </c>
      <c r="E224" s="45"/>
      <c r="F224" s="430">
        <f t="shared" si="212"/>
        <v>0</v>
      </c>
      <c r="G224" s="239"/>
      <c r="H224" s="45"/>
      <c r="I224" s="359">
        <f t="shared" si="213"/>
        <v>0</v>
      </c>
      <c r="J224" s="273"/>
      <c r="K224" s="45"/>
      <c r="L224" s="430">
        <f t="shared" si="214"/>
        <v>0</v>
      </c>
      <c r="M224" s="239"/>
      <c r="N224" s="45"/>
      <c r="O224" s="359">
        <f t="shared" si="215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6"/>
        <v>423808</v>
      </c>
      <c r="D225" s="273">
        <f>400200-326</f>
        <v>399874</v>
      </c>
      <c r="E225" s="359">
        <v>23934</v>
      </c>
      <c r="F225" s="300">
        <f t="shared" si="212"/>
        <v>423808</v>
      </c>
      <c r="G225" s="239"/>
      <c r="H225" s="359"/>
      <c r="I225" s="300">
        <f t="shared" si="213"/>
        <v>0</v>
      </c>
      <c r="J225" s="273"/>
      <c r="K225" s="45"/>
      <c r="L225" s="430">
        <f t="shared" si="214"/>
        <v>0</v>
      </c>
      <c r="M225" s="239"/>
      <c r="N225" s="45"/>
      <c r="O225" s="359">
        <f t="shared" si="215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6"/>
        <v>0</v>
      </c>
      <c r="D226" s="134">
        <f>SUM(D227)</f>
        <v>0</v>
      </c>
      <c r="E226" s="76">
        <f t="shared" ref="E226" si="216">SUM(E227)</f>
        <v>0</v>
      </c>
      <c r="F226" s="95">
        <f>SUM(F227)</f>
        <v>0</v>
      </c>
      <c r="G226" s="240">
        <f t="shared" ref="G226:N226" si="217">SUM(G227)</f>
        <v>0</v>
      </c>
      <c r="H226" s="76">
        <f t="shared" si="217"/>
        <v>0</v>
      </c>
      <c r="I226" s="91">
        <f t="shared" si="217"/>
        <v>0</v>
      </c>
      <c r="J226" s="134">
        <f t="shared" si="217"/>
        <v>0</v>
      </c>
      <c r="K226" s="76">
        <f t="shared" si="217"/>
        <v>0</v>
      </c>
      <c r="L226" s="95">
        <f t="shared" si="217"/>
        <v>0</v>
      </c>
      <c r="M226" s="240">
        <f t="shared" si="217"/>
        <v>0</v>
      </c>
      <c r="N226" s="76">
        <f t="shared" si="217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6"/>
        <v>0</v>
      </c>
      <c r="D227" s="273">
        <v>0</v>
      </c>
      <c r="E227" s="45"/>
      <c r="F227" s="430">
        <f t="shared" ref="F227:F228" si="218">D227+E227</f>
        <v>0</v>
      </c>
      <c r="G227" s="239"/>
      <c r="H227" s="45"/>
      <c r="I227" s="359">
        <f t="shared" ref="I227:I228" si="219">G227+H227</f>
        <v>0</v>
      </c>
      <c r="J227" s="273"/>
      <c r="K227" s="45"/>
      <c r="L227" s="430">
        <f t="shared" ref="L227:L228" si="220">J227+K227</f>
        <v>0</v>
      </c>
      <c r="M227" s="239"/>
      <c r="N227" s="45"/>
      <c r="O227" s="359">
        <f t="shared" ref="O227:O228" si="221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6"/>
        <v>0</v>
      </c>
      <c r="D228" s="270">
        <v>0</v>
      </c>
      <c r="E228" s="77"/>
      <c r="F228" s="431">
        <f t="shared" si="218"/>
        <v>0</v>
      </c>
      <c r="G228" s="241"/>
      <c r="H228" s="77"/>
      <c r="I228" s="356">
        <f t="shared" si="219"/>
        <v>0</v>
      </c>
      <c r="J228" s="270"/>
      <c r="K228" s="77"/>
      <c r="L228" s="431">
        <f t="shared" si="220"/>
        <v>0</v>
      </c>
      <c r="M228" s="241"/>
      <c r="N228" s="77"/>
      <c r="O228" s="356">
        <f t="shared" si="221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6"/>
        <v>0</v>
      </c>
      <c r="D229" s="139">
        <f>D230+D250+D258</f>
        <v>0</v>
      </c>
      <c r="E229" s="71">
        <f t="shared" ref="E229" si="222">E230+E250+E258</f>
        <v>0</v>
      </c>
      <c r="F229" s="181">
        <f>F230+F250+F258</f>
        <v>0</v>
      </c>
      <c r="G229" s="236">
        <f t="shared" ref="G229:N229" si="223">G230+G250+G258</f>
        <v>0</v>
      </c>
      <c r="H229" s="71">
        <f t="shared" si="223"/>
        <v>0</v>
      </c>
      <c r="I229" s="127">
        <f t="shared" si="223"/>
        <v>0</v>
      </c>
      <c r="J229" s="139">
        <f t="shared" si="223"/>
        <v>0</v>
      </c>
      <c r="K229" s="71">
        <f t="shared" si="223"/>
        <v>0</v>
      </c>
      <c r="L229" s="181">
        <f t="shared" si="223"/>
        <v>0</v>
      </c>
      <c r="M229" s="236">
        <f t="shared" si="223"/>
        <v>0</v>
      </c>
      <c r="N229" s="71">
        <f t="shared" si="223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6"/>
        <v>0</v>
      </c>
      <c r="D230" s="140">
        <f>SUM(D231,D232,D234,D237,D243,D244,D245)</f>
        <v>0</v>
      </c>
      <c r="E230" s="85">
        <f t="shared" ref="E230" si="224">SUM(E231,E232,E234,E237,E243,E244,E245)</f>
        <v>0</v>
      </c>
      <c r="F230" s="182">
        <f>SUM(F231,F232,F234,F237,F243,F244,F245)</f>
        <v>0</v>
      </c>
      <c r="G230" s="245">
        <f t="shared" ref="G230:N230" si="225">SUM(G231,G232,G234,G237,G243,G244,G245)</f>
        <v>0</v>
      </c>
      <c r="H230" s="85">
        <f t="shared" si="225"/>
        <v>0</v>
      </c>
      <c r="I230" s="126">
        <f t="shared" si="225"/>
        <v>0</v>
      </c>
      <c r="J230" s="140">
        <f t="shared" si="225"/>
        <v>0</v>
      </c>
      <c r="K230" s="85">
        <f t="shared" si="225"/>
        <v>0</v>
      </c>
      <c r="L230" s="182">
        <f t="shared" si="225"/>
        <v>0</v>
      </c>
      <c r="M230" s="245">
        <f t="shared" si="225"/>
        <v>0</v>
      </c>
      <c r="N230" s="85">
        <f t="shared" si="225"/>
        <v>0</v>
      </c>
      <c r="O230" s="126">
        <f>SUM(O231,O232,O234,O237,O243,O244,O245)</f>
        <v>0</v>
      </c>
      <c r="P230" s="325"/>
      <c r="Q230" s="306"/>
    </row>
    <row r="231" spans="1:17" hidden="1" x14ac:dyDescent="0.25">
      <c r="A231" s="404">
        <v>6220</v>
      </c>
      <c r="B231" s="40" t="s">
        <v>225</v>
      </c>
      <c r="C231" s="198">
        <f t="shared" si="166"/>
        <v>0</v>
      </c>
      <c r="D231" s="272">
        <v>0</v>
      </c>
      <c r="E231" s="42"/>
      <c r="F231" s="429">
        <f>D231+E231</f>
        <v>0</v>
      </c>
      <c r="G231" s="229"/>
      <c r="H231" s="42"/>
      <c r="I231" s="358">
        <f>G231+H231</f>
        <v>0</v>
      </c>
      <c r="J231" s="272"/>
      <c r="K231" s="42"/>
      <c r="L231" s="429">
        <f>J231+K231</f>
        <v>0</v>
      </c>
      <c r="M231" s="229"/>
      <c r="N231" s="42"/>
      <c r="O231" s="358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6"/>
        <v>0</v>
      </c>
      <c r="D232" s="134">
        <f>SUM(D233)</f>
        <v>0</v>
      </c>
      <c r="E232" s="76">
        <f t="shared" ref="E232:O232" si="226">SUM(E233)</f>
        <v>0</v>
      </c>
      <c r="F232" s="95">
        <f t="shared" si="226"/>
        <v>0</v>
      </c>
      <c r="G232" s="240">
        <f t="shared" si="226"/>
        <v>0</v>
      </c>
      <c r="H232" s="76">
        <f t="shared" si="226"/>
        <v>0</v>
      </c>
      <c r="I232" s="91">
        <f t="shared" si="226"/>
        <v>0</v>
      </c>
      <c r="J232" s="134">
        <f t="shared" si="226"/>
        <v>0</v>
      </c>
      <c r="K232" s="76">
        <f t="shared" si="226"/>
        <v>0</v>
      </c>
      <c r="L232" s="95">
        <f t="shared" si="226"/>
        <v>0</v>
      </c>
      <c r="M232" s="240">
        <f t="shared" si="226"/>
        <v>0</v>
      </c>
      <c r="N232" s="76">
        <f t="shared" si="226"/>
        <v>0</v>
      </c>
      <c r="O232" s="91">
        <f t="shared" si="226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6"/>
        <v>0</v>
      </c>
      <c r="D233" s="272">
        <v>0</v>
      </c>
      <c r="E233" s="42"/>
      <c r="F233" s="429">
        <f>D233+E233</f>
        <v>0</v>
      </c>
      <c r="G233" s="229"/>
      <c r="H233" s="42"/>
      <c r="I233" s="358">
        <f>G233+H233</f>
        <v>0</v>
      </c>
      <c r="J233" s="272"/>
      <c r="K233" s="42"/>
      <c r="L233" s="429">
        <f>J233+K233</f>
        <v>0</v>
      </c>
      <c r="M233" s="229"/>
      <c r="N233" s="42"/>
      <c r="O233" s="358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6"/>
        <v>0</v>
      </c>
      <c r="D234" s="134">
        <f>SUM(D235:D236)</f>
        <v>0</v>
      </c>
      <c r="E234" s="76">
        <f t="shared" ref="E234" si="227">SUM(E235:E236)</f>
        <v>0</v>
      </c>
      <c r="F234" s="95">
        <f>SUM(F235:F236)</f>
        <v>0</v>
      </c>
      <c r="G234" s="240">
        <f t="shared" ref="G234:N234" si="228">SUM(G235:G236)</f>
        <v>0</v>
      </c>
      <c r="H234" s="76">
        <f t="shared" si="228"/>
        <v>0</v>
      </c>
      <c r="I234" s="91">
        <f t="shared" si="228"/>
        <v>0</v>
      </c>
      <c r="J234" s="134">
        <f t="shared" si="228"/>
        <v>0</v>
      </c>
      <c r="K234" s="76">
        <f t="shared" si="228"/>
        <v>0</v>
      </c>
      <c r="L234" s="95">
        <f t="shared" si="228"/>
        <v>0</v>
      </c>
      <c r="M234" s="240">
        <f t="shared" si="228"/>
        <v>0</v>
      </c>
      <c r="N234" s="76">
        <f t="shared" si="228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6"/>
        <v>0</v>
      </c>
      <c r="D235" s="273">
        <v>0</v>
      </c>
      <c r="E235" s="45"/>
      <c r="F235" s="430">
        <f t="shared" ref="F235:F236" si="229">D235+E235</f>
        <v>0</v>
      </c>
      <c r="G235" s="239"/>
      <c r="H235" s="45"/>
      <c r="I235" s="359">
        <f t="shared" ref="I235:I236" si="230">G235+H235</f>
        <v>0</v>
      </c>
      <c r="J235" s="273"/>
      <c r="K235" s="45"/>
      <c r="L235" s="430">
        <f t="shared" ref="L235:L236" si="231">J235+K235</f>
        <v>0</v>
      </c>
      <c r="M235" s="239"/>
      <c r="N235" s="45"/>
      <c r="O235" s="359">
        <f t="shared" ref="O235:O236" si="232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6"/>
        <v>0</v>
      </c>
      <c r="D236" s="273">
        <v>0</v>
      </c>
      <c r="E236" s="45"/>
      <c r="F236" s="430">
        <f t="shared" si="229"/>
        <v>0</v>
      </c>
      <c r="G236" s="239"/>
      <c r="H236" s="45"/>
      <c r="I236" s="359">
        <f t="shared" si="230"/>
        <v>0</v>
      </c>
      <c r="J236" s="273"/>
      <c r="K236" s="45"/>
      <c r="L236" s="430">
        <f t="shared" si="231"/>
        <v>0</v>
      </c>
      <c r="M236" s="239"/>
      <c r="N236" s="45"/>
      <c r="O236" s="359">
        <f t="shared" si="232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6"/>
        <v>0</v>
      </c>
      <c r="D237" s="134">
        <f>SUM(D238:D242)</f>
        <v>0</v>
      </c>
      <c r="E237" s="76">
        <f t="shared" ref="E237" si="233">SUM(E238:E242)</f>
        <v>0</v>
      </c>
      <c r="F237" s="95">
        <f>SUM(F238:F242)</f>
        <v>0</v>
      </c>
      <c r="G237" s="240">
        <f t="shared" ref="G237:N237" si="234">SUM(G238:G242)</f>
        <v>0</v>
      </c>
      <c r="H237" s="76">
        <f t="shared" si="234"/>
        <v>0</v>
      </c>
      <c r="I237" s="91">
        <f t="shared" si="234"/>
        <v>0</v>
      </c>
      <c r="J237" s="134">
        <f t="shared" si="234"/>
        <v>0</v>
      </c>
      <c r="K237" s="76">
        <f t="shared" si="234"/>
        <v>0</v>
      </c>
      <c r="L237" s="95">
        <f t="shared" si="234"/>
        <v>0</v>
      </c>
      <c r="M237" s="240">
        <f t="shared" si="234"/>
        <v>0</v>
      </c>
      <c r="N237" s="76">
        <f t="shared" si="234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6"/>
        <v>0</v>
      </c>
      <c r="D238" s="273">
        <v>0</v>
      </c>
      <c r="E238" s="45"/>
      <c r="F238" s="430">
        <f t="shared" ref="F238:F244" si="235">D238+E238</f>
        <v>0</v>
      </c>
      <c r="G238" s="239"/>
      <c r="H238" s="45"/>
      <c r="I238" s="359">
        <f t="shared" ref="I238:I244" si="236">G238+H238</f>
        <v>0</v>
      </c>
      <c r="J238" s="273"/>
      <c r="K238" s="45"/>
      <c r="L238" s="430">
        <f t="shared" ref="L238:L244" si="237">J238+K238</f>
        <v>0</v>
      </c>
      <c r="M238" s="239"/>
      <c r="N238" s="45"/>
      <c r="O238" s="359">
        <f t="shared" ref="O238:O244" si="238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6"/>
        <v>0</v>
      </c>
      <c r="D239" s="273">
        <v>0</v>
      </c>
      <c r="E239" s="45"/>
      <c r="F239" s="430">
        <f t="shared" si="235"/>
        <v>0</v>
      </c>
      <c r="G239" s="239"/>
      <c r="H239" s="45"/>
      <c r="I239" s="359">
        <f t="shared" si="236"/>
        <v>0</v>
      </c>
      <c r="J239" s="273"/>
      <c r="K239" s="45"/>
      <c r="L239" s="430">
        <f t="shared" si="237"/>
        <v>0</v>
      </c>
      <c r="M239" s="239"/>
      <c r="N239" s="45"/>
      <c r="O239" s="359">
        <f t="shared" si="238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6"/>
        <v>0</v>
      </c>
      <c r="D240" s="273">
        <v>0</v>
      </c>
      <c r="E240" s="45"/>
      <c r="F240" s="430">
        <f t="shared" si="235"/>
        <v>0</v>
      </c>
      <c r="G240" s="239"/>
      <c r="H240" s="45"/>
      <c r="I240" s="359">
        <f t="shared" si="236"/>
        <v>0</v>
      </c>
      <c r="J240" s="273"/>
      <c r="K240" s="45"/>
      <c r="L240" s="430">
        <f t="shared" si="237"/>
        <v>0</v>
      </c>
      <c r="M240" s="239"/>
      <c r="N240" s="45"/>
      <c r="O240" s="359">
        <f t="shared" si="238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9">SUM(F241,I241,L241,O241)</f>
        <v>0</v>
      </c>
      <c r="D241" s="273">
        <v>0</v>
      </c>
      <c r="E241" s="45"/>
      <c r="F241" s="430">
        <f t="shared" si="235"/>
        <v>0</v>
      </c>
      <c r="G241" s="239"/>
      <c r="H241" s="45"/>
      <c r="I241" s="359">
        <f t="shared" si="236"/>
        <v>0</v>
      </c>
      <c r="J241" s="273"/>
      <c r="K241" s="45"/>
      <c r="L241" s="430">
        <f t="shared" si="237"/>
        <v>0</v>
      </c>
      <c r="M241" s="239"/>
      <c r="N241" s="45"/>
      <c r="O241" s="359">
        <f t="shared" si="238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9"/>
        <v>0</v>
      </c>
      <c r="D242" s="273">
        <v>0</v>
      </c>
      <c r="E242" s="45"/>
      <c r="F242" s="430">
        <f t="shared" si="235"/>
        <v>0</v>
      </c>
      <c r="G242" s="239"/>
      <c r="H242" s="45"/>
      <c r="I242" s="359">
        <f t="shared" si="236"/>
        <v>0</v>
      </c>
      <c r="J242" s="273"/>
      <c r="K242" s="45"/>
      <c r="L242" s="430">
        <f t="shared" si="237"/>
        <v>0</v>
      </c>
      <c r="M242" s="239"/>
      <c r="N242" s="45"/>
      <c r="O242" s="359">
        <f t="shared" si="238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9"/>
        <v>0</v>
      </c>
      <c r="D243" s="273">
        <v>0</v>
      </c>
      <c r="E243" s="45"/>
      <c r="F243" s="430">
        <f t="shared" si="235"/>
        <v>0</v>
      </c>
      <c r="G243" s="239"/>
      <c r="H243" s="45"/>
      <c r="I243" s="359">
        <f t="shared" si="236"/>
        <v>0</v>
      </c>
      <c r="J243" s="273"/>
      <c r="K243" s="45"/>
      <c r="L243" s="430">
        <f t="shared" si="237"/>
        <v>0</v>
      </c>
      <c r="M243" s="239"/>
      <c r="N243" s="45"/>
      <c r="O243" s="359">
        <f t="shared" si="238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9"/>
        <v>0</v>
      </c>
      <c r="D244" s="273">
        <v>0</v>
      </c>
      <c r="E244" s="45"/>
      <c r="F244" s="430">
        <f t="shared" si="235"/>
        <v>0</v>
      </c>
      <c r="G244" s="239"/>
      <c r="H244" s="45"/>
      <c r="I244" s="359">
        <f t="shared" si="236"/>
        <v>0</v>
      </c>
      <c r="J244" s="273"/>
      <c r="K244" s="45"/>
      <c r="L244" s="430">
        <f t="shared" si="237"/>
        <v>0</v>
      </c>
      <c r="M244" s="239"/>
      <c r="N244" s="45"/>
      <c r="O244" s="359">
        <f t="shared" si="238"/>
        <v>0</v>
      </c>
      <c r="P244" s="300"/>
      <c r="Q244" s="306"/>
    </row>
    <row r="245" spans="1:17" hidden="1" x14ac:dyDescent="0.25">
      <c r="A245" s="404">
        <v>6290</v>
      </c>
      <c r="B245" s="40" t="s">
        <v>239</v>
      </c>
      <c r="C245" s="210">
        <f t="shared" si="239"/>
        <v>0</v>
      </c>
      <c r="D245" s="133">
        <f>SUM(D246:D249)</f>
        <v>0</v>
      </c>
      <c r="E245" s="79">
        <f t="shared" ref="E245" si="240">SUM(E246:E249)</f>
        <v>0</v>
      </c>
      <c r="F245" s="185">
        <f>SUM(F246:F249)</f>
        <v>0</v>
      </c>
      <c r="G245" s="242">
        <f t="shared" ref="G245:O245" si="241">SUM(G246:G249)</f>
        <v>0</v>
      </c>
      <c r="H245" s="79">
        <f t="shared" si="241"/>
        <v>0</v>
      </c>
      <c r="I245" s="90">
        <f t="shared" si="241"/>
        <v>0</v>
      </c>
      <c r="J245" s="133">
        <f t="shared" si="241"/>
        <v>0</v>
      </c>
      <c r="K245" s="79">
        <f t="shared" si="241"/>
        <v>0</v>
      </c>
      <c r="L245" s="185">
        <f t="shared" si="241"/>
        <v>0</v>
      </c>
      <c r="M245" s="242">
        <f t="shared" si="241"/>
        <v>0</v>
      </c>
      <c r="N245" s="79">
        <f t="shared" si="241"/>
        <v>0</v>
      </c>
      <c r="O245" s="90">
        <f t="shared" si="241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9"/>
        <v>0</v>
      </c>
      <c r="D246" s="273">
        <v>0</v>
      </c>
      <c r="E246" s="45"/>
      <c r="F246" s="430">
        <f t="shared" ref="F246:F249" si="242">D246+E246</f>
        <v>0</v>
      </c>
      <c r="G246" s="239"/>
      <c r="H246" s="45"/>
      <c r="I246" s="359">
        <f t="shared" ref="I246:I249" si="243">G246+H246</f>
        <v>0</v>
      </c>
      <c r="J246" s="273"/>
      <c r="K246" s="45"/>
      <c r="L246" s="430">
        <f t="shared" ref="L246:L249" si="244">J246+K246</f>
        <v>0</v>
      </c>
      <c r="M246" s="239"/>
      <c r="N246" s="45"/>
      <c r="O246" s="359">
        <f t="shared" ref="O246:O249" si="245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9"/>
        <v>0</v>
      </c>
      <c r="D247" s="273">
        <v>0</v>
      </c>
      <c r="E247" s="45"/>
      <c r="F247" s="430">
        <f t="shared" si="242"/>
        <v>0</v>
      </c>
      <c r="G247" s="239"/>
      <c r="H247" s="45"/>
      <c r="I247" s="359">
        <f t="shared" si="243"/>
        <v>0</v>
      </c>
      <c r="J247" s="273"/>
      <c r="K247" s="45"/>
      <c r="L247" s="430">
        <f t="shared" si="244"/>
        <v>0</v>
      </c>
      <c r="M247" s="239"/>
      <c r="N247" s="45"/>
      <c r="O247" s="359">
        <f t="shared" si="245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9"/>
        <v>0</v>
      </c>
      <c r="D248" s="273">
        <v>0</v>
      </c>
      <c r="E248" s="45"/>
      <c r="F248" s="430">
        <f t="shared" si="242"/>
        <v>0</v>
      </c>
      <c r="G248" s="239"/>
      <c r="H248" s="45"/>
      <c r="I248" s="359">
        <f t="shared" si="243"/>
        <v>0</v>
      </c>
      <c r="J248" s="273"/>
      <c r="K248" s="45"/>
      <c r="L248" s="430">
        <f t="shared" si="244"/>
        <v>0</v>
      </c>
      <c r="M248" s="239"/>
      <c r="N248" s="45"/>
      <c r="O248" s="359">
        <f t="shared" si="245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9"/>
        <v>0</v>
      </c>
      <c r="D249" s="273">
        <v>0</v>
      </c>
      <c r="E249" s="45"/>
      <c r="F249" s="430">
        <f t="shared" si="242"/>
        <v>0</v>
      </c>
      <c r="G249" s="239"/>
      <c r="H249" s="45"/>
      <c r="I249" s="359">
        <f t="shared" si="243"/>
        <v>0</v>
      </c>
      <c r="J249" s="273"/>
      <c r="K249" s="45"/>
      <c r="L249" s="430">
        <f t="shared" si="244"/>
        <v>0</v>
      </c>
      <c r="M249" s="239"/>
      <c r="N249" s="45"/>
      <c r="O249" s="359">
        <f t="shared" si="245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9"/>
        <v>0</v>
      </c>
      <c r="D250" s="132">
        <f>SUM(D251,D256,D257)</f>
        <v>0</v>
      </c>
      <c r="E250" s="38">
        <f t="shared" ref="E250" si="246">SUM(E251,E256,E257)</f>
        <v>0</v>
      </c>
      <c r="F250" s="184">
        <f>SUM(F251,F256,F257)</f>
        <v>0</v>
      </c>
      <c r="G250" s="237">
        <f t="shared" ref="G250:O250" si="247">SUM(G251,G256,G257)</f>
        <v>0</v>
      </c>
      <c r="H250" s="38">
        <f t="shared" si="247"/>
        <v>0</v>
      </c>
      <c r="I250" s="125">
        <f t="shared" si="247"/>
        <v>0</v>
      </c>
      <c r="J250" s="132">
        <f t="shared" si="247"/>
        <v>0</v>
      </c>
      <c r="K250" s="38">
        <f t="shared" si="247"/>
        <v>0</v>
      </c>
      <c r="L250" s="184">
        <f t="shared" si="247"/>
        <v>0</v>
      </c>
      <c r="M250" s="237">
        <f t="shared" si="247"/>
        <v>0</v>
      </c>
      <c r="N250" s="38">
        <f t="shared" si="247"/>
        <v>0</v>
      </c>
      <c r="O250" s="125">
        <f t="shared" si="247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39"/>
        <v>0</v>
      </c>
      <c r="D251" s="133">
        <f>SUM(D252:D255)</f>
        <v>0</v>
      </c>
      <c r="E251" s="79">
        <f t="shared" ref="E251" si="248">SUM(E252:E255)</f>
        <v>0</v>
      </c>
      <c r="F251" s="185">
        <f>SUM(F252:F255)</f>
        <v>0</v>
      </c>
      <c r="G251" s="242">
        <f t="shared" ref="G251:O251" si="249">SUM(G252:G255)</f>
        <v>0</v>
      </c>
      <c r="H251" s="79">
        <f t="shared" si="249"/>
        <v>0</v>
      </c>
      <c r="I251" s="90">
        <f t="shared" si="249"/>
        <v>0</v>
      </c>
      <c r="J251" s="133">
        <f t="shared" si="249"/>
        <v>0</v>
      </c>
      <c r="K251" s="79">
        <f t="shared" si="249"/>
        <v>0</v>
      </c>
      <c r="L251" s="185">
        <f t="shared" si="249"/>
        <v>0</v>
      </c>
      <c r="M251" s="242">
        <f t="shared" si="249"/>
        <v>0</v>
      </c>
      <c r="N251" s="79">
        <f t="shared" si="249"/>
        <v>0</v>
      </c>
      <c r="O251" s="90">
        <f t="shared" si="249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9"/>
        <v>0</v>
      </c>
      <c r="D252" s="273">
        <v>0</v>
      </c>
      <c r="E252" s="45"/>
      <c r="F252" s="430">
        <f t="shared" ref="F252:F257" si="250">D252+E252</f>
        <v>0</v>
      </c>
      <c r="G252" s="239"/>
      <c r="H252" s="45"/>
      <c r="I252" s="359">
        <f t="shared" ref="I252:I257" si="251">G252+H252</f>
        <v>0</v>
      </c>
      <c r="J252" s="273"/>
      <c r="K252" s="45"/>
      <c r="L252" s="430">
        <f t="shared" ref="L252:L257" si="252">J252+K252</f>
        <v>0</v>
      </c>
      <c r="M252" s="239"/>
      <c r="N252" s="45"/>
      <c r="O252" s="359">
        <f t="shared" ref="O252:O257" si="253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9"/>
        <v>0</v>
      </c>
      <c r="D253" s="273">
        <v>0</v>
      </c>
      <c r="E253" s="45"/>
      <c r="F253" s="430">
        <f t="shared" si="250"/>
        <v>0</v>
      </c>
      <c r="G253" s="239"/>
      <c r="H253" s="45"/>
      <c r="I253" s="359">
        <f t="shared" si="251"/>
        <v>0</v>
      </c>
      <c r="J253" s="273"/>
      <c r="K253" s="45"/>
      <c r="L253" s="430">
        <f t="shared" si="252"/>
        <v>0</v>
      </c>
      <c r="M253" s="239"/>
      <c r="N253" s="45"/>
      <c r="O253" s="359">
        <f t="shared" si="253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9"/>
        <v>0</v>
      </c>
      <c r="D254" s="273">
        <v>0</v>
      </c>
      <c r="E254" s="45"/>
      <c r="F254" s="430">
        <f t="shared" si="250"/>
        <v>0</v>
      </c>
      <c r="G254" s="239"/>
      <c r="H254" s="45"/>
      <c r="I254" s="359">
        <f t="shared" si="251"/>
        <v>0</v>
      </c>
      <c r="J254" s="273"/>
      <c r="K254" s="45"/>
      <c r="L254" s="430">
        <f t="shared" si="252"/>
        <v>0</v>
      </c>
      <c r="M254" s="239"/>
      <c r="N254" s="45"/>
      <c r="O254" s="359">
        <f t="shared" si="253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9"/>
        <v>0</v>
      </c>
      <c r="D255" s="272">
        <v>0</v>
      </c>
      <c r="E255" s="42"/>
      <c r="F255" s="429">
        <f t="shared" si="250"/>
        <v>0</v>
      </c>
      <c r="G255" s="229"/>
      <c r="H255" s="42"/>
      <c r="I255" s="358">
        <f t="shared" si="251"/>
        <v>0</v>
      </c>
      <c r="J255" s="272"/>
      <c r="K255" s="42"/>
      <c r="L255" s="429">
        <f t="shared" si="252"/>
        <v>0</v>
      </c>
      <c r="M255" s="229"/>
      <c r="N255" s="42"/>
      <c r="O255" s="358">
        <f t="shared" si="253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39"/>
        <v>0</v>
      </c>
      <c r="D256" s="274">
        <v>0</v>
      </c>
      <c r="E256" s="84"/>
      <c r="F256" s="438">
        <f t="shared" si="250"/>
        <v>0</v>
      </c>
      <c r="G256" s="244"/>
      <c r="H256" s="84"/>
      <c r="I256" s="437">
        <f t="shared" si="251"/>
        <v>0</v>
      </c>
      <c r="J256" s="274"/>
      <c r="K256" s="84"/>
      <c r="L256" s="438">
        <f t="shared" si="252"/>
        <v>0</v>
      </c>
      <c r="M256" s="244"/>
      <c r="N256" s="84"/>
      <c r="O256" s="437">
        <f t="shared" si="253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9"/>
        <v>0</v>
      </c>
      <c r="D257" s="273">
        <v>0</v>
      </c>
      <c r="E257" s="45"/>
      <c r="F257" s="430">
        <f t="shared" si="250"/>
        <v>0</v>
      </c>
      <c r="G257" s="239"/>
      <c r="H257" s="45"/>
      <c r="I257" s="359">
        <f t="shared" si="251"/>
        <v>0</v>
      </c>
      <c r="J257" s="273"/>
      <c r="K257" s="45"/>
      <c r="L257" s="430">
        <f t="shared" si="252"/>
        <v>0</v>
      </c>
      <c r="M257" s="239"/>
      <c r="N257" s="45"/>
      <c r="O257" s="359">
        <f t="shared" si="253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39"/>
        <v>0</v>
      </c>
      <c r="D258" s="132">
        <f>SUM(D259,D263)</f>
        <v>0</v>
      </c>
      <c r="E258" s="38">
        <f t="shared" ref="E258" si="254">SUM(E259,E263)</f>
        <v>0</v>
      </c>
      <c r="F258" s="184">
        <f>SUM(F259,F263)</f>
        <v>0</v>
      </c>
      <c r="G258" s="237">
        <f t="shared" ref="G258:O258" si="255">SUM(G259,G263)</f>
        <v>0</v>
      </c>
      <c r="H258" s="38">
        <f t="shared" si="255"/>
        <v>0</v>
      </c>
      <c r="I258" s="125">
        <f t="shared" si="255"/>
        <v>0</v>
      </c>
      <c r="J258" s="132">
        <f t="shared" si="255"/>
        <v>0</v>
      </c>
      <c r="K258" s="38">
        <f t="shared" si="255"/>
        <v>0</v>
      </c>
      <c r="L258" s="184">
        <f t="shared" si="255"/>
        <v>0</v>
      </c>
      <c r="M258" s="237">
        <f t="shared" si="255"/>
        <v>0</v>
      </c>
      <c r="N258" s="38">
        <f t="shared" si="255"/>
        <v>0</v>
      </c>
      <c r="O258" s="125">
        <f t="shared" si="255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9"/>
        <v>0</v>
      </c>
      <c r="D259" s="133">
        <f>SUM(D260:D262)</f>
        <v>0</v>
      </c>
      <c r="E259" s="79">
        <f t="shared" ref="E259" si="256">SUM(E260:E262)</f>
        <v>0</v>
      </c>
      <c r="F259" s="185">
        <f>SUM(F260:F262)</f>
        <v>0</v>
      </c>
      <c r="G259" s="242">
        <f t="shared" ref="G259:O259" si="257">SUM(G260:G262)</f>
        <v>0</v>
      </c>
      <c r="H259" s="79">
        <f t="shared" si="257"/>
        <v>0</v>
      </c>
      <c r="I259" s="90">
        <f t="shared" si="257"/>
        <v>0</v>
      </c>
      <c r="J259" s="133">
        <f t="shared" si="257"/>
        <v>0</v>
      </c>
      <c r="K259" s="79">
        <f t="shared" si="257"/>
        <v>0</v>
      </c>
      <c r="L259" s="185">
        <f t="shared" si="257"/>
        <v>0</v>
      </c>
      <c r="M259" s="242">
        <f t="shared" si="257"/>
        <v>0</v>
      </c>
      <c r="N259" s="79">
        <f t="shared" si="257"/>
        <v>0</v>
      </c>
      <c r="O259" s="157">
        <f t="shared" si="257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9"/>
        <v>0</v>
      </c>
      <c r="D260" s="273">
        <v>0</v>
      </c>
      <c r="E260" s="45"/>
      <c r="F260" s="430">
        <f t="shared" ref="F260:F262" si="258">D260+E260</f>
        <v>0</v>
      </c>
      <c r="G260" s="239"/>
      <c r="H260" s="45"/>
      <c r="I260" s="359">
        <f t="shared" ref="I260:I262" si="259">G260+H260</f>
        <v>0</v>
      </c>
      <c r="J260" s="273"/>
      <c r="K260" s="45"/>
      <c r="L260" s="430">
        <f t="shared" ref="L260:L262" si="260">J260+K260</f>
        <v>0</v>
      </c>
      <c r="M260" s="239"/>
      <c r="N260" s="45"/>
      <c r="O260" s="359">
        <f t="shared" ref="O260:O262" si="261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9"/>
        <v>0</v>
      </c>
      <c r="D261" s="273">
        <v>0</v>
      </c>
      <c r="E261" s="45"/>
      <c r="F261" s="430">
        <f t="shared" si="258"/>
        <v>0</v>
      </c>
      <c r="G261" s="239"/>
      <c r="H261" s="45"/>
      <c r="I261" s="359">
        <f t="shared" si="259"/>
        <v>0</v>
      </c>
      <c r="J261" s="273"/>
      <c r="K261" s="45"/>
      <c r="L261" s="430">
        <f t="shared" si="260"/>
        <v>0</v>
      </c>
      <c r="M261" s="239"/>
      <c r="N261" s="45"/>
      <c r="O261" s="359">
        <f t="shared" si="261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9"/>
        <v>0</v>
      </c>
      <c r="D262" s="273">
        <v>0</v>
      </c>
      <c r="E262" s="45"/>
      <c r="F262" s="430">
        <f t="shared" si="258"/>
        <v>0</v>
      </c>
      <c r="G262" s="239"/>
      <c r="H262" s="45"/>
      <c r="I262" s="359">
        <f t="shared" si="259"/>
        <v>0</v>
      </c>
      <c r="J262" s="273"/>
      <c r="K262" s="45"/>
      <c r="L262" s="430">
        <f t="shared" si="260"/>
        <v>0</v>
      </c>
      <c r="M262" s="239"/>
      <c r="N262" s="45"/>
      <c r="O262" s="359">
        <f t="shared" si="261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9"/>
        <v>0</v>
      </c>
      <c r="D263" s="134">
        <f>SUM(D264:D267)</f>
        <v>0</v>
      </c>
      <c r="E263" s="76">
        <f t="shared" ref="E263" si="262">SUM(E264:E267)</f>
        <v>0</v>
      </c>
      <c r="F263" s="95">
        <f>SUM(F264:F267)</f>
        <v>0</v>
      </c>
      <c r="G263" s="240">
        <f t="shared" ref="G263:N263" si="263">SUM(G264:G267)</f>
        <v>0</v>
      </c>
      <c r="H263" s="76">
        <f t="shared" si="263"/>
        <v>0</v>
      </c>
      <c r="I263" s="91">
        <f t="shared" si="263"/>
        <v>0</v>
      </c>
      <c r="J263" s="134">
        <f t="shared" si="263"/>
        <v>0</v>
      </c>
      <c r="K263" s="76">
        <f t="shared" si="263"/>
        <v>0</v>
      </c>
      <c r="L263" s="95">
        <f t="shared" si="263"/>
        <v>0</v>
      </c>
      <c r="M263" s="240">
        <f t="shared" si="263"/>
        <v>0</v>
      </c>
      <c r="N263" s="76">
        <f t="shared" si="263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9"/>
        <v>0</v>
      </c>
      <c r="D264" s="273">
        <v>0</v>
      </c>
      <c r="E264" s="45"/>
      <c r="F264" s="430">
        <f t="shared" ref="F264:F267" si="264">D264+E264</f>
        <v>0</v>
      </c>
      <c r="G264" s="239"/>
      <c r="H264" s="45"/>
      <c r="I264" s="359">
        <f t="shared" ref="I264:I267" si="265">G264+H264</f>
        <v>0</v>
      </c>
      <c r="J264" s="273"/>
      <c r="K264" s="45"/>
      <c r="L264" s="430">
        <f t="shared" ref="L264:L267" si="266">J264+K264</f>
        <v>0</v>
      </c>
      <c r="M264" s="239"/>
      <c r="N264" s="45"/>
      <c r="O264" s="359">
        <f t="shared" ref="O264:O267" si="267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9"/>
        <v>0</v>
      </c>
      <c r="D265" s="273">
        <v>0</v>
      </c>
      <c r="E265" s="45"/>
      <c r="F265" s="430">
        <f t="shared" si="264"/>
        <v>0</v>
      </c>
      <c r="G265" s="239"/>
      <c r="H265" s="45"/>
      <c r="I265" s="359">
        <f t="shared" si="265"/>
        <v>0</v>
      </c>
      <c r="J265" s="273"/>
      <c r="K265" s="45"/>
      <c r="L265" s="430">
        <f t="shared" si="266"/>
        <v>0</v>
      </c>
      <c r="M265" s="239"/>
      <c r="N265" s="45"/>
      <c r="O265" s="359">
        <f t="shared" si="267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39"/>
        <v>0</v>
      </c>
      <c r="D266" s="273">
        <v>0</v>
      </c>
      <c r="E266" s="45"/>
      <c r="F266" s="430">
        <f t="shared" si="264"/>
        <v>0</v>
      </c>
      <c r="G266" s="239"/>
      <c r="H266" s="45"/>
      <c r="I266" s="359">
        <f t="shared" si="265"/>
        <v>0</v>
      </c>
      <c r="J266" s="273"/>
      <c r="K266" s="45"/>
      <c r="L266" s="430">
        <f t="shared" si="266"/>
        <v>0</v>
      </c>
      <c r="M266" s="239"/>
      <c r="N266" s="45"/>
      <c r="O266" s="359">
        <f t="shared" si="267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39"/>
        <v>0</v>
      </c>
      <c r="D267" s="273">
        <v>0</v>
      </c>
      <c r="E267" s="45"/>
      <c r="F267" s="430">
        <f t="shared" si="264"/>
        <v>0</v>
      </c>
      <c r="G267" s="239"/>
      <c r="H267" s="45"/>
      <c r="I267" s="359">
        <f t="shared" si="265"/>
        <v>0</v>
      </c>
      <c r="J267" s="273"/>
      <c r="K267" s="45"/>
      <c r="L267" s="430">
        <f t="shared" si="266"/>
        <v>0</v>
      </c>
      <c r="M267" s="239"/>
      <c r="N267" s="45"/>
      <c r="O267" s="359">
        <f t="shared" si="267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8">SUM(E269,E279)</f>
        <v>0</v>
      </c>
      <c r="F268" s="275">
        <f>SUM(F269,F279)</f>
        <v>0</v>
      </c>
      <c r="G268" s="246">
        <f t="shared" ref="G268:N268" si="269">SUM(G269,G279)</f>
        <v>0</v>
      </c>
      <c r="H268" s="98">
        <f t="shared" si="269"/>
        <v>0</v>
      </c>
      <c r="I268" s="285">
        <f t="shared" si="269"/>
        <v>0</v>
      </c>
      <c r="J268" s="141">
        <f t="shared" si="269"/>
        <v>0</v>
      </c>
      <c r="K268" s="98">
        <f t="shared" si="269"/>
        <v>0</v>
      </c>
      <c r="L268" s="275">
        <f t="shared" si="269"/>
        <v>0</v>
      </c>
      <c r="M268" s="246">
        <f t="shared" si="269"/>
        <v>0</v>
      </c>
      <c r="N268" s="98">
        <f t="shared" si="269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39"/>
        <v>0</v>
      </c>
      <c r="D269" s="132">
        <f>SUM(D270,D271,D274,D275,D278)</f>
        <v>0</v>
      </c>
      <c r="E269" s="38">
        <f t="shared" ref="E269" si="270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9"/>
        <v>0</v>
      </c>
      <c r="D270" s="272">
        <v>0</v>
      </c>
      <c r="E270" s="42"/>
      <c r="F270" s="429">
        <f>D270+E270</f>
        <v>0</v>
      </c>
      <c r="G270" s="229"/>
      <c r="H270" s="42"/>
      <c r="I270" s="358">
        <f>G270+H270</f>
        <v>0</v>
      </c>
      <c r="J270" s="272"/>
      <c r="K270" s="42"/>
      <c r="L270" s="429">
        <f>J270+K270</f>
        <v>0</v>
      </c>
      <c r="M270" s="229"/>
      <c r="N270" s="42"/>
      <c r="O270" s="358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39"/>
        <v>0</v>
      </c>
      <c r="D271" s="134">
        <f>SUM(D272:D273)</f>
        <v>0</v>
      </c>
      <c r="E271" s="76">
        <f t="shared" ref="E271" si="271">SUM(E272:E273)</f>
        <v>0</v>
      </c>
      <c r="F271" s="95">
        <f>SUM(F272:F273)</f>
        <v>0</v>
      </c>
      <c r="G271" s="240">
        <f t="shared" ref="G271:O271" si="272">SUM(G272:G273)</f>
        <v>0</v>
      </c>
      <c r="H271" s="76">
        <f t="shared" si="272"/>
        <v>0</v>
      </c>
      <c r="I271" s="91">
        <f t="shared" si="272"/>
        <v>0</v>
      </c>
      <c r="J271" s="134">
        <f t="shared" si="272"/>
        <v>0</v>
      </c>
      <c r="K271" s="76">
        <f t="shared" si="272"/>
        <v>0</v>
      </c>
      <c r="L271" s="95">
        <f t="shared" si="272"/>
        <v>0</v>
      </c>
      <c r="M271" s="240">
        <f t="shared" si="272"/>
        <v>0</v>
      </c>
      <c r="N271" s="76">
        <f t="shared" si="272"/>
        <v>0</v>
      </c>
      <c r="O271" s="91">
        <f t="shared" si="272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9"/>
        <v>0</v>
      </c>
      <c r="D272" s="273">
        <v>0</v>
      </c>
      <c r="E272" s="45"/>
      <c r="F272" s="430">
        <f t="shared" ref="F272:F274" si="273">D272+E272</f>
        <v>0</v>
      </c>
      <c r="G272" s="239"/>
      <c r="H272" s="45"/>
      <c r="I272" s="359">
        <f t="shared" ref="I272:I274" si="274">G272+H272</f>
        <v>0</v>
      </c>
      <c r="J272" s="273"/>
      <c r="K272" s="45"/>
      <c r="L272" s="430">
        <f t="shared" ref="L272:L274" si="275">J272+K272</f>
        <v>0</v>
      </c>
      <c r="M272" s="239"/>
      <c r="N272" s="45"/>
      <c r="O272" s="359">
        <f t="shared" ref="O272:O274" si="276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9"/>
        <v>0</v>
      </c>
      <c r="D273" s="273">
        <v>0</v>
      </c>
      <c r="E273" s="45"/>
      <c r="F273" s="430">
        <f t="shared" si="273"/>
        <v>0</v>
      </c>
      <c r="G273" s="239"/>
      <c r="H273" s="45"/>
      <c r="I273" s="359">
        <f t="shared" si="274"/>
        <v>0</v>
      </c>
      <c r="J273" s="273"/>
      <c r="K273" s="45"/>
      <c r="L273" s="430">
        <f t="shared" si="275"/>
        <v>0</v>
      </c>
      <c r="M273" s="239"/>
      <c r="N273" s="45"/>
      <c r="O273" s="359">
        <f t="shared" si="276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9"/>
        <v>0</v>
      </c>
      <c r="D274" s="273">
        <v>0</v>
      </c>
      <c r="E274" s="45"/>
      <c r="F274" s="430">
        <f t="shared" si="273"/>
        <v>0</v>
      </c>
      <c r="G274" s="239"/>
      <c r="H274" s="45"/>
      <c r="I274" s="359">
        <f t="shared" si="274"/>
        <v>0</v>
      </c>
      <c r="J274" s="273"/>
      <c r="K274" s="45"/>
      <c r="L274" s="430">
        <f t="shared" si="275"/>
        <v>0</v>
      </c>
      <c r="M274" s="239"/>
      <c r="N274" s="45"/>
      <c r="O274" s="359">
        <f t="shared" si="276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9"/>
        <v>0</v>
      </c>
      <c r="D275" s="134">
        <f>SUM(D276:D277)</f>
        <v>0</v>
      </c>
      <c r="E275" s="76">
        <f t="shared" ref="E275" si="277">SUM(E276:E277)</f>
        <v>0</v>
      </c>
      <c r="F275" s="95">
        <f>SUM(F276:F277)</f>
        <v>0</v>
      </c>
      <c r="G275" s="240">
        <f t="shared" ref="G275:O275" si="278">SUM(G276:G277)</f>
        <v>0</v>
      </c>
      <c r="H275" s="76">
        <f t="shared" si="278"/>
        <v>0</v>
      </c>
      <c r="I275" s="91">
        <f t="shared" si="278"/>
        <v>0</v>
      </c>
      <c r="J275" s="134">
        <f t="shared" si="278"/>
        <v>0</v>
      </c>
      <c r="K275" s="76">
        <f t="shared" si="278"/>
        <v>0</v>
      </c>
      <c r="L275" s="95">
        <f t="shared" si="278"/>
        <v>0</v>
      </c>
      <c r="M275" s="240">
        <f t="shared" si="278"/>
        <v>0</v>
      </c>
      <c r="N275" s="76">
        <f t="shared" si="278"/>
        <v>0</v>
      </c>
      <c r="O275" s="91">
        <f t="shared" si="278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9"/>
        <v>0</v>
      </c>
      <c r="D276" s="273">
        <v>0</v>
      </c>
      <c r="E276" s="45"/>
      <c r="F276" s="430">
        <f t="shared" ref="F276:F278" si="279">D276+E276</f>
        <v>0</v>
      </c>
      <c r="G276" s="239"/>
      <c r="H276" s="45"/>
      <c r="I276" s="359">
        <f t="shared" ref="I276:I278" si="280">G276+H276</f>
        <v>0</v>
      </c>
      <c r="J276" s="273"/>
      <c r="K276" s="45"/>
      <c r="L276" s="430">
        <f t="shared" ref="L276:L278" si="281">J276+K276</f>
        <v>0</v>
      </c>
      <c r="M276" s="239"/>
      <c r="N276" s="45"/>
      <c r="O276" s="359">
        <f t="shared" ref="O276:O278" si="282">M276+N276</f>
        <v>0</v>
      </c>
      <c r="P276" s="300"/>
      <c r="Q276" s="306"/>
    </row>
    <row r="277" spans="1:17" ht="72" hidden="1" x14ac:dyDescent="0.25">
      <c r="A277" s="30">
        <v>7246</v>
      </c>
      <c r="B277" s="43" t="s">
        <v>268</v>
      </c>
      <c r="C277" s="199">
        <f t="shared" si="239"/>
        <v>0</v>
      </c>
      <c r="D277" s="273">
        <v>0</v>
      </c>
      <c r="E277" s="45"/>
      <c r="F277" s="430">
        <f t="shared" si="279"/>
        <v>0</v>
      </c>
      <c r="G277" s="239"/>
      <c r="H277" s="45"/>
      <c r="I277" s="359">
        <f t="shared" si="280"/>
        <v>0</v>
      </c>
      <c r="J277" s="273"/>
      <c r="K277" s="45"/>
      <c r="L277" s="430">
        <f t="shared" si="281"/>
        <v>0</v>
      </c>
      <c r="M277" s="239"/>
      <c r="N277" s="45"/>
      <c r="O277" s="359">
        <f t="shared" si="282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9"/>
        <v>0</v>
      </c>
      <c r="D278" s="272">
        <v>0</v>
      </c>
      <c r="E278" s="42"/>
      <c r="F278" s="429">
        <f t="shared" si="279"/>
        <v>0</v>
      </c>
      <c r="G278" s="229"/>
      <c r="H278" s="42"/>
      <c r="I278" s="358">
        <f t="shared" si="280"/>
        <v>0</v>
      </c>
      <c r="J278" s="272"/>
      <c r="K278" s="42"/>
      <c r="L278" s="429">
        <f t="shared" si="281"/>
        <v>0</v>
      </c>
      <c r="M278" s="229"/>
      <c r="N278" s="42"/>
      <c r="O278" s="358">
        <f t="shared" si="282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9"/>
        <v>0</v>
      </c>
      <c r="D279" s="142">
        <f>D280</f>
        <v>0</v>
      </c>
      <c r="E279" s="109">
        <f t="shared" ref="E279:O279" si="283">E280</f>
        <v>0</v>
      </c>
      <c r="F279" s="186">
        <f t="shared" si="283"/>
        <v>0</v>
      </c>
      <c r="G279" s="247">
        <f t="shared" si="283"/>
        <v>0</v>
      </c>
      <c r="H279" s="109">
        <f t="shared" si="283"/>
        <v>0</v>
      </c>
      <c r="I279" s="286">
        <f t="shared" si="283"/>
        <v>0</v>
      </c>
      <c r="J279" s="142">
        <f t="shared" si="283"/>
        <v>0</v>
      </c>
      <c r="K279" s="109">
        <f t="shared" si="283"/>
        <v>0</v>
      </c>
      <c r="L279" s="186">
        <f t="shared" si="283"/>
        <v>0</v>
      </c>
      <c r="M279" s="247">
        <f t="shared" si="283"/>
        <v>0</v>
      </c>
      <c r="N279" s="109">
        <f t="shared" si="283"/>
        <v>0</v>
      </c>
      <c r="O279" s="286">
        <f t="shared" si="283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9"/>
        <v>0</v>
      </c>
      <c r="D280" s="265">
        <v>0</v>
      </c>
      <c r="E280" s="49"/>
      <c r="F280" s="441">
        <f>D280+E280</f>
        <v>0</v>
      </c>
      <c r="G280" s="248"/>
      <c r="H280" s="49"/>
      <c r="I280" s="440">
        <f>G280+H280</f>
        <v>0</v>
      </c>
      <c r="J280" s="265"/>
      <c r="K280" s="49"/>
      <c r="L280" s="441">
        <f>J280+K280</f>
        <v>0</v>
      </c>
      <c r="M280" s="248"/>
      <c r="N280" s="49"/>
      <c r="O280" s="440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9"/>
        <v>0</v>
      </c>
      <c r="D281" s="134">
        <f>SUM(D282:D283)</f>
        <v>0</v>
      </c>
      <c r="E281" s="76">
        <f t="shared" ref="E281" si="284">SUM(E282:E283)</f>
        <v>0</v>
      </c>
      <c r="F281" s="95">
        <f>SUM(F282:F283)</f>
        <v>0</v>
      </c>
      <c r="G281" s="240">
        <f t="shared" ref="G281:O281" si="285">SUM(G282:G283)</f>
        <v>0</v>
      </c>
      <c r="H281" s="76">
        <f t="shared" si="285"/>
        <v>0</v>
      </c>
      <c r="I281" s="91">
        <f t="shared" si="285"/>
        <v>0</v>
      </c>
      <c r="J281" s="134">
        <f t="shared" si="285"/>
        <v>0</v>
      </c>
      <c r="K281" s="76">
        <f t="shared" si="285"/>
        <v>0</v>
      </c>
      <c r="L281" s="95">
        <f t="shared" si="285"/>
        <v>0</v>
      </c>
      <c r="M281" s="240">
        <f t="shared" si="285"/>
        <v>0</v>
      </c>
      <c r="N281" s="76">
        <f t="shared" si="285"/>
        <v>0</v>
      </c>
      <c r="O281" s="91">
        <f t="shared" si="285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9"/>
        <v>0</v>
      </c>
      <c r="D282" s="273"/>
      <c r="E282" s="45"/>
      <c r="F282" s="430">
        <f>E282+D282</f>
        <v>0</v>
      </c>
      <c r="G282" s="239"/>
      <c r="H282" s="45"/>
      <c r="I282" s="359">
        <f>H282+G282</f>
        <v>0</v>
      </c>
      <c r="J282" s="273"/>
      <c r="K282" s="45"/>
      <c r="L282" s="430">
        <f>K282+J282</f>
        <v>0</v>
      </c>
      <c r="M282" s="239"/>
      <c r="N282" s="45"/>
      <c r="O282" s="359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39"/>
        <v>0</v>
      </c>
      <c r="D283" s="272"/>
      <c r="E283" s="42"/>
      <c r="F283" s="429">
        <f>E283+D283</f>
        <v>0</v>
      </c>
      <c r="G283" s="229"/>
      <c r="H283" s="42"/>
      <c r="I283" s="358">
        <f>H283+G283</f>
        <v>0</v>
      </c>
      <c r="J283" s="272"/>
      <c r="K283" s="42"/>
      <c r="L283" s="429">
        <f>K283+J283</f>
        <v>0</v>
      </c>
      <c r="M283" s="229"/>
      <c r="N283" s="42"/>
      <c r="O283" s="358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9"/>
        <v>427741</v>
      </c>
      <c r="D284" s="143">
        <f>SUM(D281,D268,D229,D194,D186,D172,D74,D52)</f>
        <v>403807</v>
      </c>
      <c r="E284" s="287">
        <f t="shared" ref="E284:O284" si="286">SUM(E281,E268,E229,E194,E186,E172,E74,E52)</f>
        <v>23934</v>
      </c>
      <c r="F284" s="374">
        <f t="shared" si="286"/>
        <v>427741</v>
      </c>
      <c r="G284" s="249">
        <f t="shared" si="286"/>
        <v>0</v>
      </c>
      <c r="H284" s="287">
        <f t="shared" si="286"/>
        <v>0</v>
      </c>
      <c r="I284" s="374">
        <f t="shared" si="286"/>
        <v>0</v>
      </c>
      <c r="J284" s="143">
        <f t="shared" si="286"/>
        <v>0</v>
      </c>
      <c r="K284" s="114">
        <f t="shared" si="286"/>
        <v>0</v>
      </c>
      <c r="L284" s="115">
        <f t="shared" si="286"/>
        <v>0</v>
      </c>
      <c r="M284" s="249">
        <f t="shared" si="286"/>
        <v>0</v>
      </c>
      <c r="N284" s="114">
        <f t="shared" si="286"/>
        <v>0</v>
      </c>
      <c r="O284" s="287">
        <f t="shared" si="286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9"/>
        <v>0</v>
      </c>
      <c r="D285" s="144">
        <f>SUM(D24,D25,D41,D42)-D50</f>
        <v>0</v>
      </c>
      <c r="E285" s="117">
        <f t="shared" ref="E285:F285" si="287">SUM(E24,E25,E41,E42)-E50</f>
        <v>0</v>
      </c>
      <c r="F285" s="118">
        <f t="shared" si="287"/>
        <v>0</v>
      </c>
      <c r="G285" s="250">
        <f>SUM(G24,G42)-G50</f>
        <v>0</v>
      </c>
      <c r="H285" s="117">
        <f t="shared" ref="H285:I285" si="288">SUM(H24,H42)-H50</f>
        <v>0</v>
      </c>
      <c r="I285" s="128">
        <f t="shared" si="288"/>
        <v>0</v>
      </c>
      <c r="J285" s="144">
        <f>(J26+J42)-J50</f>
        <v>0</v>
      </c>
      <c r="K285" s="117">
        <f t="shared" ref="K285:L285" si="289">(K26+K42)-K50</f>
        <v>0</v>
      </c>
      <c r="L285" s="118">
        <f t="shared" si="289"/>
        <v>0</v>
      </c>
      <c r="M285" s="250">
        <f>SUM(M44)-M50</f>
        <v>0</v>
      </c>
      <c r="N285" s="117">
        <f t="shared" ref="N285:O285" si="290">SUM(N44)-N50</f>
        <v>0</v>
      </c>
      <c r="O285" s="128">
        <f t="shared" si="290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9"/>
        <v>0</v>
      </c>
      <c r="D286" s="145">
        <f>SUM(D287,D288)-D295+D296</f>
        <v>0</v>
      </c>
      <c r="E286" s="103">
        <f t="shared" ref="E286:O286" si="291">SUM(E287,E288)-E295+E296</f>
        <v>0</v>
      </c>
      <c r="F286" s="112">
        <f t="shared" si="291"/>
        <v>0</v>
      </c>
      <c r="G286" s="251">
        <f t="shared" si="291"/>
        <v>0</v>
      </c>
      <c r="H286" s="103">
        <f t="shared" si="291"/>
        <v>0</v>
      </c>
      <c r="I286" s="116">
        <f t="shared" si="291"/>
        <v>0</v>
      </c>
      <c r="J286" s="145">
        <f t="shared" si="291"/>
        <v>0</v>
      </c>
      <c r="K286" s="103">
        <f t="shared" si="291"/>
        <v>0</v>
      </c>
      <c r="L286" s="112">
        <f t="shared" si="291"/>
        <v>0</v>
      </c>
      <c r="M286" s="251">
        <f t="shared" si="291"/>
        <v>0</v>
      </c>
      <c r="N286" s="103">
        <f t="shared" si="291"/>
        <v>0</v>
      </c>
      <c r="O286" s="116">
        <f t="shared" si="291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9"/>
        <v>0</v>
      </c>
      <c r="D287" s="136">
        <f>D21-D281</f>
        <v>0</v>
      </c>
      <c r="E287" s="64">
        <f t="shared" ref="E287:O287" si="292">E21-E281</f>
        <v>0</v>
      </c>
      <c r="F287" s="178">
        <f t="shared" si="292"/>
        <v>0</v>
      </c>
      <c r="G287" s="233">
        <f t="shared" si="292"/>
        <v>0</v>
      </c>
      <c r="H287" s="64">
        <f t="shared" si="292"/>
        <v>0</v>
      </c>
      <c r="I287" s="120">
        <f t="shared" si="292"/>
        <v>0</v>
      </c>
      <c r="J287" s="136">
        <f t="shared" si="292"/>
        <v>0</v>
      </c>
      <c r="K287" s="64">
        <f t="shared" si="292"/>
        <v>0</v>
      </c>
      <c r="L287" s="178">
        <f t="shared" si="292"/>
        <v>0</v>
      </c>
      <c r="M287" s="233">
        <f t="shared" si="292"/>
        <v>0</v>
      </c>
      <c r="N287" s="64">
        <f t="shared" si="292"/>
        <v>0</v>
      </c>
      <c r="O287" s="120">
        <f t="shared" si="292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9"/>
        <v>0</v>
      </c>
      <c r="D288" s="145">
        <f>SUM(D289,D291,D293)-SUM(D290,D292,D294)</f>
        <v>0</v>
      </c>
      <c r="E288" s="103">
        <f t="shared" ref="E288:O288" si="293">SUM(E289,E291,E293)-SUM(E290,E292,E294)</f>
        <v>0</v>
      </c>
      <c r="F288" s="112">
        <f t="shared" si="293"/>
        <v>0</v>
      </c>
      <c r="G288" s="251">
        <f t="shared" si="293"/>
        <v>0</v>
      </c>
      <c r="H288" s="103">
        <f t="shared" si="293"/>
        <v>0</v>
      </c>
      <c r="I288" s="116">
        <f t="shared" si="293"/>
        <v>0</v>
      </c>
      <c r="J288" s="145">
        <f t="shared" si="293"/>
        <v>0</v>
      </c>
      <c r="K288" s="103">
        <f t="shared" si="293"/>
        <v>0</v>
      </c>
      <c r="L288" s="112">
        <f t="shared" si="293"/>
        <v>0</v>
      </c>
      <c r="M288" s="251">
        <f t="shared" si="293"/>
        <v>0</v>
      </c>
      <c r="N288" s="103">
        <f t="shared" si="293"/>
        <v>0</v>
      </c>
      <c r="O288" s="116">
        <f t="shared" si="293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9"/>
        <v>0</v>
      </c>
      <c r="D289" s="265"/>
      <c r="E289" s="49"/>
      <c r="F289" s="441">
        <f t="shared" ref="F289:F296" si="294">E289+D289</f>
        <v>0</v>
      </c>
      <c r="G289" s="248"/>
      <c r="H289" s="49"/>
      <c r="I289" s="440">
        <f t="shared" ref="I289:I296" si="295">H289+G289</f>
        <v>0</v>
      </c>
      <c r="J289" s="265"/>
      <c r="K289" s="49"/>
      <c r="L289" s="441">
        <f t="shared" ref="L289:L296" si="296">K289+J289</f>
        <v>0</v>
      </c>
      <c r="M289" s="248"/>
      <c r="N289" s="49"/>
      <c r="O289" s="440">
        <f t="shared" ref="O289:O296" si="297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39"/>
        <v>0</v>
      </c>
      <c r="D290" s="273"/>
      <c r="E290" s="45"/>
      <c r="F290" s="430">
        <f t="shared" si="294"/>
        <v>0</v>
      </c>
      <c r="G290" s="239"/>
      <c r="H290" s="45"/>
      <c r="I290" s="359">
        <f t="shared" si="295"/>
        <v>0</v>
      </c>
      <c r="J290" s="273"/>
      <c r="K290" s="45"/>
      <c r="L290" s="430">
        <f t="shared" si="296"/>
        <v>0</v>
      </c>
      <c r="M290" s="239"/>
      <c r="N290" s="45"/>
      <c r="O290" s="359">
        <f t="shared" si="297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9"/>
        <v>0</v>
      </c>
      <c r="D291" s="273"/>
      <c r="E291" s="45"/>
      <c r="F291" s="430">
        <f t="shared" si="294"/>
        <v>0</v>
      </c>
      <c r="G291" s="239"/>
      <c r="H291" s="45"/>
      <c r="I291" s="359">
        <f t="shared" si="295"/>
        <v>0</v>
      </c>
      <c r="J291" s="273"/>
      <c r="K291" s="45"/>
      <c r="L291" s="430">
        <f t="shared" si="296"/>
        <v>0</v>
      </c>
      <c r="M291" s="239"/>
      <c r="N291" s="45"/>
      <c r="O291" s="359">
        <f t="shared" si="297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430">
        <f t="shared" si="294"/>
        <v>0</v>
      </c>
      <c r="G292" s="239"/>
      <c r="H292" s="45"/>
      <c r="I292" s="359">
        <f t="shared" si="295"/>
        <v>0</v>
      </c>
      <c r="J292" s="273"/>
      <c r="K292" s="45"/>
      <c r="L292" s="430">
        <f t="shared" si="296"/>
        <v>0</v>
      </c>
      <c r="M292" s="239"/>
      <c r="N292" s="45"/>
      <c r="O292" s="359">
        <f t="shared" si="297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9"/>
        <v>0</v>
      </c>
      <c r="D293" s="273"/>
      <c r="E293" s="45"/>
      <c r="F293" s="430">
        <f t="shared" si="294"/>
        <v>0</v>
      </c>
      <c r="G293" s="239"/>
      <c r="H293" s="45"/>
      <c r="I293" s="359">
        <f t="shared" si="295"/>
        <v>0</v>
      </c>
      <c r="J293" s="273"/>
      <c r="K293" s="45"/>
      <c r="L293" s="430">
        <f t="shared" si="296"/>
        <v>0</v>
      </c>
      <c r="M293" s="239"/>
      <c r="N293" s="45"/>
      <c r="O293" s="359">
        <f t="shared" si="297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39"/>
        <v>0</v>
      </c>
      <c r="D294" s="274"/>
      <c r="E294" s="84"/>
      <c r="F294" s="438">
        <f t="shared" si="294"/>
        <v>0</v>
      </c>
      <c r="G294" s="244"/>
      <c r="H294" s="84"/>
      <c r="I294" s="437">
        <f t="shared" si="295"/>
        <v>0</v>
      </c>
      <c r="J294" s="274"/>
      <c r="K294" s="84"/>
      <c r="L294" s="438">
        <f t="shared" si="296"/>
        <v>0</v>
      </c>
      <c r="M294" s="244"/>
      <c r="N294" s="84"/>
      <c r="O294" s="437">
        <f t="shared" si="297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9"/>
        <v>0</v>
      </c>
      <c r="D295" s="276"/>
      <c r="E295" s="122"/>
      <c r="F295" s="444">
        <f t="shared" si="294"/>
        <v>0</v>
      </c>
      <c r="G295" s="252"/>
      <c r="H295" s="122"/>
      <c r="I295" s="443">
        <f t="shared" si="295"/>
        <v>0</v>
      </c>
      <c r="J295" s="276"/>
      <c r="K295" s="122"/>
      <c r="L295" s="444">
        <f t="shared" si="296"/>
        <v>0</v>
      </c>
      <c r="M295" s="252"/>
      <c r="N295" s="122"/>
      <c r="O295" s="443">
        <f t="shared" si="297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435">
        <f t="shared" si="294"/>
        <v>0</v>
      </c>
      <c r="G296" s="243"/>
      <c r="H296" s="80"/>
      <c r="I296" s="355">
        <f t="shared" si="295"/>
        <v>0</v>
      </c>
      <c r="J296" s="257"/>
      <c r="K296" s="80"/>
      <c r="L296" s="435">
        <f t="shared" si="296"/>
        <v>0</v>
      </c>
      <c r="M296" s="243"/>
      <c r="N296" s="80"/>
      <c r="O296" s="355">
        <f t="shared" si="297"/>
        <v>0</v>
      </c>
      <c r="P296" s="302"/>
      <c r="Q296" s="191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Xt0eSj99YjN8hTZk87r/a/4Tlp8A9UC76QrexhbREHrBrUFZGCMTnoXv55m+NX/O8KG0+QCL3unGIMoo4fhKJQ==" saltValue="YseztWdlmNerH4YeufMORw==" spinCount="100000" sheet="1" objects="1" scenarios="1" formatCells="0" formatColumns="0" formatRows="0"/>
  <autoFilter ref="A18:P296">
    <filterColumn colId="2">
      <filters blank="1">
        <filter val="3 933"/>
        <filter val="423 808"/>
        <filter val="427 741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43.pielikums Jūrmalas pilsētas domes
2017.gada 9.jūnija saistošajiem noteikumiem Nr.21
(protokols Nr.10, 2.punkts) 
 </firstHeader>
    <firstFooter>&amp;L&amp;9&amp;D; &amp;T&amp;R&amp;9&amp;P (&amp;N)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2"/>
  <sheetViews>
    <sheetView showGridLines="0" view="pageLayout" zoomScaleNormal="100" workbookViewId="0">
      <selection activeCell="S10" sqref="S9:S10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9" style="6" hidden="1" customWidth="1" outlineLevel="1"/>
    <col min="8" max="8" width="6.28515625" style="6" hidden="1" customWidth="1" outlineLevel="1"/>
    <col min="9" max="9" width="8.4257812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9.28515625" style="6" customWidth="1" collapsed="1"/>
    <col min="13" max="13" width="8.7109375" style="6" hidden="1" customWidth="1" outlineLevel="1"/>
    <col min="14" max="14" width="7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1065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986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1066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1067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666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350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1068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 t="s">
        <v>1069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 t="s">
        <v>1070</v>
      </c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57.75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620594</v>
      </c>
      <c r="D20" s="130">
        <f>SUM(D21,D24,D25,D41,D42)</f>
        <v>592745</v>
      </c>
      <c r="E20" s="278">
        <f>SUM(E21,E24,E25,E41,E42)</f>
        <v>0</v>
      </c>
      <c r="F20" s="360">
        <f>SUM(F21,F24,F25,F41,F42)</f>
        <v>592745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130">
        <f>SUM(J21,J26,J42)</f>
        <v>27849</v>
      </c>
      <c r="K20" s="22">
        <f t="shared" ref="K20:L20" si="1">SUM(K21,K26,K42)</f>
        <v>0</v>
      </c>
      <c r="L20" s="170">
        <f t="shared" si="1"/>
        <v>27849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484</v>
      </c>
      <c r="D21" s="131">
        <f t="shared" ref="D21:E21" si="4">SUM(D22:D23)</f>
        <v>0</v>
      </c>
      <c r="E21" s="279">
        <f t="shared" si="4"/>
        <v>0</v>
      </c>
      <c r="F21" s="446">
        <f>SUM(F22:F23)</f>
        <v>0</v>
      </c>
      <c r="G21" s="220">
        <f t="shared" ref="G21:O21" si="5">SUM(G22:G23)</f>
        <v>0</v>
      </c>
      <c r="H21" s="279">
        <f t="shared" si="5"/>
        <v>0</v>
      </c>
      <c r="I21" s="446">
        <f t="shared" si="5"/>
        <v>0</v>
      </c>
      <c r="J21" s="131">
        <f t="shared" si="5"/>
        <v>484</v>
      </c>
      <c r="K21" s="25">
        <f t="shared" si="5"/>
        <v>0</v>
      </c>
      <c r="L21" s="171">
        <f t="shared" si="5"/>
        <v>484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484</v>
      </c>
      <c r="D23" s="255"/>
      <c r="E23" s="448"/>
      <c r="F23" s="451">
        <f t="shared" ref="F23:F24" si="8">D23+E23</f>
        <v>0</v>
      </c>
      <c r="G23" s="222"/>
      <c r="H23" s="448"/>
      <c r="I23" s="451">
        <f>G23+H23</f>
        <v>0</v>
      </c>
      <c r="J23" s="255">
        <v>484</v>
      </c>
      <c r="K23" s="31"/>
      <c r="L23" s="340">
        <f>J23+K23</f>
        <v>484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592745</v>
      </c>
      <c r="D24" s="256">
        <v>592745</v>
      </c>
      <c r="E24" s="354"/>
      <c r="F24" s="361">
        <f t="shared" si="8"/>
        <v>592745</v>
      </c>
      <c r="G24" s="223"/>
      <c r="H24" s="354"/>
      <c r="I24" s="361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5.25" customHeight="1" thickTop="1" x14ac:dyDescent="0.25">
      <c r="A26" s="35">
        <v>21300</v>
      </c>
      <c r="B26" s="35" t="s">
        <v>27</v>
      </c>
      <c r="C26" s="197">
        <f>SUM(L26)</f>
        <v>27365</v>
      </c>
      <c r="D26" s="258" t="s">
        <v>25</v>
      </c>
      <c r="E26" s="124" t="s">
        <v>25</v>
      </c>
      <c r="F26" s="363" t="s">
        <v>25</v>
      </c>
      <c r="G26" s="224" t="s">
        <v>25</v>
      </c>
      <c r="H26" s="124" t="s">
        <v>25</v>
      </c>
      <c r="I26" s="363" t="s">
        <v>25</v>
      </c>
      <c r="J26" s="132">
        <f t="shared" ref="J26:K26" si="10">SUM(J27,J31,J33,J36)</f>
        <v>27365</v>
      </c>
      <c r="K26" s="38">
        <f t="shared" si="10"/>
        <v>0</v>
      </c>
      <c r="L26" s="184">
        <f>SUM(L27,L31,L33,L36)</f>
        <v>27365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27365</v>
      </c>
      <c r="D33" s="258" t="s">
        <v>25</v>
      </c>
      <c r="E33" s="124" t="s">
        <v>25</v>
      </c>
      <c r="F33" s="363" t="s">
        <v>25</v>
      </c>
      <c r="G33" s="224" t="s">
        <v>25</v>
      </c>
      <c r="H33" s="124" t="s">
        <v>25</v>
      </c>
      <c r="I33" s="363" t="s">
        <v>25</v>
      </c>
      <c r="J33" s="132">
        <f t="shared" ref="J33:K33" si="15">SUM(J34:J35)</f>
        <v>27365</v>
      </c>
      <c r="K33" s="38">
        <f t="shared" si="15"/>
        <v>0</v>
      </c>
      <c r="L33" s="184">
        <f>SUM(L34:L35)</f>
        <v>27365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27365</v>
      </c>
      <c r="D34" s="259" t="s">
        <v>25</v>
      </c>
      <c r="E34" s="150" t="s">
        <v>25</v>
      </c>
      <c r="F34" s="454" t="s">
        <v>25</v>
      </c>
      <c r="G34" s="225" t="s">
        <v>25</v>
      </c>
      <c r="H34" s="150" t="s">
        <v>25</v>
      </c>
      <c r="I34" s="454" t="s">
        <v>25</v>
      </c>
      <c r="J34" s="331">
        <v>27365</v>
      </c>
      <c r="K34" s="332"/>
      <c r="L34" s="185">
        <f t="shared" ref="L34:L35" si="16">J34+K34</f>
        <v>27365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hidden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hidden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620594</v>
      </c>
      <c r="D49" s="136">
        <f t="shared" ref="D49:E49" si="25">SUM(D50,D281)</f>
        <v>592745</v>
      </c>
      <c r="E49" s="120">
        <f t="shared" si="25"/>
        <v>0</v>
      </c>
      <c r="F49" s="366">
        <f>SUM(F50,F281)</f>
        <v>592745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136">
        <f t="shared" si="26"/>
        <v>27849</v>
      </c>
      <c r="K49" s="64">
        <f t="shared" si="26"/>
        <v>0</v>
      </c>
      <c r="L49" s="178">
        <f t="shared" si="26"/>
        <v>27849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620594</v>
      </c>
      <c r="D50" s="137">
        <f t="shared" ref="D50:E50" si="27">SUM(D51,D193)</f>
        <v>592745</v>
      </c>
      <c r="E50" s="283">
        <f t="shared" si="27"/>
        <v>0</v>
      </c>
      <c r="F50" s="367">
        <f>SUM(F51,F193)</f>
        <v>592745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137">
        <f t="shared" si="28"/>
        <v>27849</v>
      </c>
      <c r="K50" s="67">
        <f t="shared" si="28"/>
        <v>0</v>
      </c>
      <c r="L50" s="179">
        <f t="shared" si="28"/>
        <v>27849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614294</v>
      </c>
      <c r="D51" s="138">
        <f t="shared" ref="D51:E51" si="29">SUM(D52,D74,D172,D186)</f>
        <v>586445</v>
      </c>
      <c r="E51" s="284">
        <f t="shared" si="29"/>
        <v>0</v>
      </c>
      <c r="F51" s="368">
        <f>SUM(F52,F74,F172,F186)</f>
        <v>586445</v>
      </c>
      <c r="G51" s="235">
        <f t="shared" ref="G51:O51" si="30">SUM(G52,G74,G172,G186)</f>
        <v>0</v>
      </c>
      <c r="H51" s="284">
        <f t="shared" si="30"/>
        <v>0</v>
      </c>
      <c r="I51" s="368">
        <f t="shared" si="30"/>
        <v>0</v>
      </c>
      <c r="J51" s="138">
        <f t="shared" si="30"/>
        <v>27849</v>
      </c>
      <c r="K51" s="69">
        <f t="shared" si="30"/>
        <v>0</v>
      </c>
      <c r="L51" s="180">
        <f t="shared" si="30"/>
        <v>27849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571513</v>
      </c>
      <c r="D52" s="139">
        <f t="shared" ref="D52:E52" si="31">SUM(D53,D66)</f>
        <v>570861</v>
      </c>
      <c r="E52" s="127">
        <f t="shared" si="31"/>
        <v>0</v>
      </c>
      <c r="F52" s="369">
        <f>SUM(F53,F66)</f>
        <v>570861</v>
      </c>
      <c r="G52" s="236">
        <f t="shared" ref="G52:O52" si="32">SUM(G53,G66)</f>
        <v>0</v>
      </c>
      <c r="H52" s="127">
        <f t="shared" si="32"/>
        <v>0</v>
      </c>
      <c r="I52" s="369">
        <f t="shared" si="32"/>
        <v>0</v>
      </c>
      <c r="J52" s="139">
        <f t="shared" si="32"/>
        <v>652</v>
      </c>
      <c r="K52" s="71">
        <f t="shared" si="32"/>
        <v>0</v>
      </c>
      <c r="L52" s="181">
        <f t="shared" si="32"/>
        <v>652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436178</v>
      </c>
      <c r="D53" s="132">
        <f t="shared" ref="D53:E53" si="33">SUM(D54,D57,D65)</f>
        <v>436558</v>
      </c>
      <c r="E53" s="125">
        <f t="shared" si="33"/>
        <v>-380</v>
      </c>
      <c r="F53" s="370">
        <f>SUM(F54,F57,F65)</f>
        <v>436178</v>
      </c>
      <c r="G53" s="237">
        <f t="shared" ref="G53:N53" si="34">SUM(G54,G57,G65)</f>
        <v>0</v>
      </c>
      <c r="H53" s="125">
        <f t="shared" si="34"/>
        <v>0</v>
      </c>
      <c r="I53" s="370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394574</v>
      </c>
      <c r="D54" s="86">
        <f>SUM(D55:D56)</f>
        <v>394574</v>
      </c>
      <c r="E54" s="156">
        <f>SUM(E55:E56)</f>
        <v>0</v>
      </c>
      <c r="F54" s="371">
        <f>SUM(F55:F56)</f>
        <v>394574</v>
      </c>
      <c r="G54" s="238">
        <f t="shared" ref="G54:H54" si="35">SUM(G55:G56)</f>
        <v>0</v>
      </c>
      <c r="H54" s="156">
        <f t="shared" si="35"/>
        <v>0</v>
      </c>
      <c r="I54" s="371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394574</v>
      </c>
      <c r="D56" s="273">
        <v>394574</v>
      </c>
      <c r="E56" s="359"/>
      <c r="F56" s="373">
        <f>D56+E56</f>
        <v>394574</v>
      </c>
      <c r="G56" s="239"/>
      <c r="H56" s="359"/>
      <c r="I56" s="373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39054</v>
      </c>
      <c r="D57" s="134">
        <f t="shared" ref="D57:E57" si="38">SUM(D58:D64)</f>
        <v>39434</v>
      </c>
      <c r="E57" s="91">
        <f t="shared" si="38"/>
        <v>-380</v>
      </c>
      <c r="F57" s="373">
        <f>SUM(F58:F64)</f>
        <v>39054</v>
      </c>
      <c r="G57" s="240">
        <f t="shared" ref="G57:N57" si="39">SUM(G58:G64)</f>
        <v>0</v>
      </c>
      <c r="H57" s="91">
        <f t="shared" si="39"/>
        <v>0</v>
      </c>
      <c r="I57" s="373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3709</v>
      </c>
      <c r="D58" s="273">
        <v>3709</v>
      </c>
      <c r="E58" s="359"/>
      <c r="F58" s="373">
        <f t="shared" ref="F58:F65" si="40">D58+E58</f>
        <v>3709</v>
      </c>
      <c r="G58" s="239"/>
      <c r="H58" s="359"/>
      <c r="I58" s="373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9833</v>
      </c>
      <c r="D59" s="273">
        <v>9833</v>
      </c>
      <c r="E59" s="359"/>
      <c r="F59" s="373">
        <f t="shared" si="40"/>
        <v>9833</v>
      </c>
      <c r="G59" s="239"/>
      <c r="H59" s="359"/>
      <c r="I59" s="373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t="36" x14ac:dyDescent="0.25">
      <c r="A62" s="30">
        <v>1147</v>
      </c>
      <c r="B62" s="43" t="s">
        <v>62</v>
      </c>
      <c r="C62" s="199">
        <f t="shared" si="24"/>
        <v>6486</v>
      </c>
      <c r="D62" s="273">
        <v>6866</v>
      </c>
      <c r="E62" s="359">
        <v>-380</v>
      </c>
      <c r="F62" s="373">
        <f t="shared" si="40"/>
        <v>6486</v>
      </c>
      <c r="G62" s="239"/>
      <c r="H62" s="359"/>
      <c r="I62" s="373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49" t="s">
        <v>1071</v>
      </c>
      <c r="Q62" s="306"/>
    </row>
    <row r="63" spans="1:17" x14ac:dyDescent="0.25">
      <c r="A63" s="30">
        <v>1148</v>
      </c>
      <c r="B63" s="43" t="s">
        <v>63</v>
      </c>
      <c r="C63" s="199">
        <f t="shared" si="24"/>
        <v>19026</v>
      </c>
      <c r="D63" s="273">
        <v>19026</v>
      </c>
      <c r="E63" s="359"/>
      <c r="F63" s="373">
        <f t="shared" si="40"/>
        <v>19026</v>
      </c>
      <c r="G63" s="239"/>
      <c r="H63" s="359"/>
      <c r="I63" s="373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2550</v>
      </c>
      <c r="D65" s="270">
        <v>2550</v>
      </c>
      <c r="E65" s="356"/>
      <c r="F65" s="371">
        <f t="shared" si="40"/>
        <v>2550</v>
      </c>
      <c r="G65" s="241"/>
      <c r="H65" s="356"/>
      <c r="I65" s="371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135335</v>
      </c>
      <c r="D66" s="132">
        <f t="shared" ref="D66:E66" si="44">SUM(D67:D68)</f>
        <v>134303</v>
      </c>
      <c r="E66" s="125">
        <f t="shared" si="44"/>
        <v>380</v>
      </c>
      <c r="F66" s="370">
        <f>SUM(F67:F68)</f>
        <v>134683</v>
      </c>
      <c r="G66" s="237">
        <f t="shared" ref="G66:N66" si="45">SUM(G67:G68)</f>
        <v>0</v>
      </c>
      <c r="H66" s="125">
        <f t="shared" si="45"/>
        <v>0</v>
      </c>
      <c r="I66" s="370">
        <f t="shared" si="45"/>
        <v>0</v>
      </c>
      <c r="J66" s="132">
        <f t="shared" si="45"/>
        <v>652</v>
      </c>
      <c r="K66" s="38">
        <f t="shared" si="45"/>
        <v>0</v>
      </c>
      <c r="L66" s="184">
        <f t="shared" si="45"/>
        <v>652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107273</v>
      </c>
      <c r="D67" s="272">
        <v>107273</v>
      </c>
      <c r="E67" s="358"/>
      <c r="F67" s="372">
        <f>D67+E67</f>
        <v>107273</v>
      </c>
      <c r="G67" s="229"/>
      <c r="H67" s="358"/>
      <c r="I67" s="372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28062</v>
      </c>
      <c r="D68" s="134">
        <f t="shared" ref="D68:E68" si="46">SUM(D69:D73)</f>
        <v>27030</v>
      </c>
      <c r="E68" s="91">
        <f t="shared" si="46"/>
        <v>380</v>
      </c>
      <c r="F68" s="373">
        <f>SUM(F69:F73)</f>
        <v>27410</v>
      </c>
      <c r="G68" s="240">
        <f t="shared" ref="G68:O68" si="47">SUM(G69:G73)</f>
        <v>0</v>
      </c>
      <c r="H68" s="91">
        <f t="shared" si="47"/>
        <v>0</v>
      </c>
      <c r="I68" s="373">
        <f t="shared" si="47"/>
        <v>0</v>
      </c>
      <c r="J68" s="134">
        <f t="shared" si="47"/>
        <v>652</v>
      </c>
      <c r="K68" s="76">
        <f t="shared" si="47"/>
        <v>0</v>
      </c>
      <c r="L68" s="95">
        <f t="shared" si="47"/>
        <v>652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3.75" customHeight="1" x14ac:dyDescent="0.25">
      <c r="A69" s="30">
        <v>1221</v>
      </c>
      <c r="B69" s="43" t="s">
        <v>69</v>
      </c>
      <c r="C69" s="199">
        <f t="shared" si="24"/>
        <v>18021</v>
      </c>
      <c r="D69" s="273">
        <v>17855</v>
      </c>
      <c r="E69" s="359">
        <v>166</v>
      </c>
      <c r="F69" s="373">
        <f t="shared" ref="F69:F73" si="48">D69+E69</f>
        <v>18021</v>
      </c>
      <c r="G69" s="239"/>
      <c r="H69" s="359"/>
      <c r="I69" s="373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49" t="s">
        <v>1072</v>
      </c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8748</v>
      </c>
      <c r="D72" s="273">
        <v>8748</v>
      </c>
      <c r="E72" s="359"/>
      <c r="F72" s="373">
        <f t="shared" si="48"/>
        <v>8748</v>
      </c>
      <c r="G72" s="239"/>
      <c r="H72" s="359"/>
      <c r="I72" s="373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72" x14ac:dyDescent="0.25">
      <c r="A73" s="30">
        <v>1228</v>
      </c>
      <c r="B73" s="43" t="s">
        <v>73</v>
      </c>
      <c r="C73" s="199">
        <f t="shared" si="24"/>
        <v>1293</v>
      </c>
      <c r="D73" s="273">
        <v>427</v>
      </c>
      <c r="E73" s="359">
        <v>214</v>
      </c>
      <c r="F73" s="373">
        <f t="shared" si="48"/>
        <v>641</v>
      </c>
      <c r="G73" s="239"/>
      <c r="H73" s="359"/>
      <c r="I73" s="373">
        <f t="shared" si="49"/>
        <v>0</v>
      </c>
      <c r="J73" s="273">
        <v>652</v>
      </c>
      <c r="K73" s="45"/>
      <c r="L73" s="95">
        <f t="shared" si="50"/>
        <v>652</v>
      </c>
      <c r="M73" s="239"/>
      <c r="N73" s="45"/>
      <c r="O73" s="91">
        <f t="shared" si="51"/>
        <v>0</v>
      </c>
      <c r="P73" s="349" t="s">
        <v>1073</v>
      </c>
      <c r="Q73" s="306"/>
    </row>
    <row r="74" spans="1:17" x14ac:dyDescent="0.25">
      <c r="A74" s="70">
        <v>2000</v>
      </c>
      <c r="B74" s="70" t="s">
        <v>74</v>
      </c>
      <c r="C74" s="209">
        <f t="shared" si="24"/>
        <v>42781</v>
      </c>
      <c r="D74" s="139">
        <f t="shared" ref="D74:E74" si="52">SUM(D75,D82,D129,D163,D164,D171)</f>
        <v>15584</v>
      </c>
      <c r="E74" s="127">
        <f t="shared" si="52"/>
        <v>0</v>
      </c>
      <c r="F74" s="369">
        <f>SUM(F75,F82,F129,F163,F164,F171)</f>
        <v>15584</v>
      </c>
      <c r="G74" s="236">
        <f t="shared" ref="G74:O74" si="53">SUM(G75,G82,G129,G163,G164,G171)</f>
        <v>0</v>
      </c>
      <c r="H74" s="127">
        <f t="shared" si="53"/>
        <v>0</v>
      </c>
      <c r="I74" s="369">
        <f t="shared" si="53"/>
        <v>0</v>
      </c>
      <c r="J74" s="139">
        <f t="shared" si="53"/>
        <v>27197</v>
      </c>
      <c r="K74" s="71">
        <f t="shared" si="53"/>
        <v>0</v>
      </c>
      <c r="L74" s="181">
        <f t="shared" si="53"/>
        <v>27197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 t="shared" ref="D75:E75" si="54">SUM(D76,D79)</f>
        <v>0</v>
      </c>
      <c r="E75" s="38">
        <f t="shared" si="54"/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13979</v>
      </c>
      <c r="D82" s="132">
        <f t="shared" ref="D82:E82" si="68">SUM(D83,D88,D94,D102,D111,D115,D121,D127)</f>
        <v>10524</v>
      </c>
      <c r="E82" s="125">
        <f t="shared" si="68"/>
        <v>0</v>
      </c>
      <c r="F82" s="370">
        <f>SUM(F83,F88,F94,F102,F111,F115,F121,F127)</f>
        <v>10524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132">
        <f t="shared" si="69"/>
        <v>3455</v>
      </c>
      <c r="K82" s="38">
        <f t="shared" si="69"/>
        <v>0</v>
      </c>
      <c r="L82" s="184">
        <f t="shared" si="69"/>
        <v>3455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5712</v>
      </c>
      <c r="D83" s="86">
        <f t="shared" ref="D83:E83" si="70">SUM(D84:D87)</f>
        <v>3789</v>
      </c>
      <c r="E83" s="156">
        <f t="shared" si="70"/>
        <v>0</v>
      </c>
      <c r="F83" s="371">
        <f>SUM(F84:F87)</f>
        <v>3789</v>
      </c>
      <c r="G83" s="238">
        <f t="shared" ref="G83:O83" si="71">SUM(G84:G87)</f>
        <v>0</v>
      </c>
      <c r="H83" s="156">
        <f t="shared" si="71"/>
        <v>0</v>
      </c>
      <c r="I83" s="371">
        <f t="shared" si="71"/>
        <v>0</v>
      </c>
      <c r="J83" s="86">
        <f t="shared" si="71"/>
        <v>1923</v>
      </c>
      <c r="K83" s="74">
        <f t="shared" si="71"/>
        <v>0</v>
      </c>
      <c r="L83" s="183">
        <f t="shared" si="71"/>
        <v>1923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">
      <c r="A85" s="30">
        <v>2212</v>
      </c>
      <c r="B85" s="43" t="s">
        <v>83</v>
      </c>
      <c r="C85" s="199">
        <f t="shared" si="24"/>
        <v>4806</v>
      </c>
      <c r="D85" s="273">
        <v>3297</v>
      </c>
      <c r="E85" s="359"/>
      <c r="F85" s="373">
        <f t="shared" si="72"/>
        <v>3297</v>
      </c>
      <c r="G85" s="239"/>
      <c r="H85" s="359"/>
      <c r="I85" s="373">
        <f t="shared" si="73"/>
        <v>0</v>
      </c>
      <c r="J85" s="273">
        <v>1509</v>
      </c>
      <c r="K85" s="45"/>
      <c r="L85" s="95">
        <f t="shared" si="74"/>
        <v>1509</v>
      </c>
      <c r="M85" s="239"/>
      <c r="N85" s="45"/>
      <c r="O85" s="91">
        <f t="shared" si="75"/>
        <v>0</v>
      </c>
      <c r="P85" s="843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696</v>
      </c>
      <c r="D86" s="273">
        <v>492</v>
      </c>
      <c r="E86" s="359"/>
      <c r="F86" s="373">
        <f t="shared" si="72"/>
        <v>492</v>
      </c>
      <c r="G86" s="239"/>
      <c r="H86" s="359"/>
      <c r="I86" s="373">
        <f t="shared" si="73"/>
        <v>0</v>
      </c>
      <c r="J86" s="273">
        <v>204</v>
      </c>
      <c r="K86" s="45"/>
      <c r="L86" s="95">
        <f t="shared" si="74"/>
        <v>204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210</v>
      </c>
      <c r="D87" s="273"/>
      <c r="E87" s="359"/>
      <c r="F87" s="373">
        <f t="shared" si="72"/>
        <v>0</v>
      </c>
      <c r="G87" s="239"/>
      <c r="H87" s="359"/>
      <c r="I87" s="373">
        <f t="shared" si="73"/>
        <v>0</v>
      </c>
      <c r="J87" s="273">
        <v>210</v>
      </c>
      <c r="K87" s="45"/>
      <c r="L87" s="95">
        <f t="shared" si="74"/>
        <v>210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5766</v>
      </c>
      <c r="D88" s="134">
        <f t="shared" ref="D88:E88" si="76">SUM(D89:D93)</f>
        <v>5742</v>
      </c>
      <c r="E88" s="91">
        <f t="shared" si="76"/>
        <v>0</v>
      </c>
      <c r="F88" s="373">
        <f>SUM(F89:F93)</f>
        <v>5742</v>
      </c>
      <c r="G88" s="240">
        <f t="shared" ref="G88:O88" si="77">SUM(G89:G93)</f>
        <v>0</v>
      </c>
      <c r="H88" s="91">
        <f t="shared" si="77"/>
        <v>0</v>
      </c>
      <c r="I88" s="373">
        <f t="shared" si="77"/>
        <v>0</v>
      </c>
      <c r="J88" s="134">
        <f t="shared" si="77"/>
        <v>24</v>
      </c>
      <c r="K88" s="76">
        <f t="shared" si="77"/>
        <v>0</v>
      </c>
      <c r="L88" s="95">
        <f t="shared" si="77"/>
        <v>24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3169</v>
      </c>
      <c r="D89" s="273">
        <v>3169</v>
      </c>
      <c r="E89" s="359"/>
      <c r="F89" s="373">
        <f t="shared" ref="F89:F93" si="78">D89+E89</f>
        <v>3169</v>
      </c>
      <c r="G89" s="239"/>
      <c r="H89" s="359"/>
      <c r="I89" s="373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332</v>
      </c>
      <c r="D90" s="273">
        <v>332</v>
      </c>
      <c r="E90" s="359"/>
      <c r="F90" s="373">
        <f t="shared" si="78"/>
        <v>332</v>
      </c>
      <c r="G90" s="239"/>
      <c r="H90" s="359"/>
      <c r="I90" s="373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2136</v>
      </c>
      <c r="D91" s="273">
        <v>2136</v>
      </c>
      <c r="E91" s="359"/>
      <c r="F91" s="373">
        <f t="shared" si="78"/>
        <v>2136</v>
      </c>
      <c r="G91" s="239"/>
      <c r="H91" s="359"/>
      <c r="I91" s="373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49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129</v>
      </c>
      <c r="D92" s="273">
        <v>105</v>
      </c>
      <c r="E92" s="359"/>
      <c r="F92" s="373">
        <f t="shared" si="78"/>
        <v>105</v>
      </c>
      <c r="G92" s="239"/>
      <c r="H92" s="359"/>
      <c r="I92" s="373">
        <f t="shared" si="79"/>
        <v>0</v>
      </c>
      <c r="J92" s="273">
        <v>24</v>
      </c>
      <c r="K92" s="45"/>
      <c r="L92" s="95">
        <f t="shared" si="80"/>
        <v>24</v>
      </c>
      <c r="M92" s="239"/>
      <c r="N92" s="45"/>
      <c r="O92" s="91">
        <f t="shared" si="81"/>
        <v>0</v>
      </c>
      <c r="P92" s="349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1802</v>
      </c>
      <c r="D94" s="134">
        <f t="shared" ref="D94:E94" si="82">SUM(D95:D101)</f>
        <v>494</v>
      </c>
      <c r="E94" s="91">
        <f t="shared" si="82"/>
        <v>0</v>
      </c>
      <c r="F94" s="373">
        <f>SUM(F95:F101)</f>
        <v>494</v>
      </c>
      <c r="G94" s="240">
        <f t="shared" ref="G94:N94" si="83">SUM(G95:G101)</f>
        <v>0</v>
      </c>
      <c r="H94" s="91">
        <f t="shared" si="83"/>
        <v>0</v>
      </c>
      <c r="I94" s="373">
        <f t="shared" si="83"/>
        <v>0</v>
      </c>
      <c r="J94" s="134">
        <f t="shared" si="83"/>
        <v>1308</v>
      </c>
      <c r="K94" s="76">
        <f t="shared" si="83"/>
        <v>0</v>
      </c>
      <c r="L94" s="95">
        <f t="shared" si="83"/>
        <v>1308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x14ac:dyDescent="0.25">
      <c r="A98" s="30">
        <v>2234</v>
      </c>
      <c r="B98" s="43" t="s">
        <v>95</v>
      </c>
      <c r="C98" s="199">
        <f t="shared" si="24"/>
        <v>56</v>
      </c>
      <c r="D98" s="273"/>
      <c r="E98" s="359"/>
      <c r="F98" s="373">
        <f t="shared" si="84"/>
        <v>0</v>
      </c>
      <c r="G98" s="239"/>
      <c r="H98" s="359"/>
      <c r="I98" s="373">
        <f t="shared" si="85"/>
        <v>0</v>
      </c>
      <c r="J98" s="273">
        <v>56</v>
      </c>
      <c r="K98" s="45"/>
      <c r="L98" s="95">
        <f t="shared" si="86"/>
        <v>56</v>
      </c>
      <c r="M98" s="239"/>
      <c r="N98" s="45"/>
      <c r="O98" s="91">
        <f t="shared" si="87"/>
        <v>0</v>
      </c>
      <c r="P98" s="300"/>
      <c r="Q98" s="306"/>
    </row>
    <row r="99" spans="1:17" ht="24" x14ac:dyDescent="0.25">
      <c r="A99" s="30">
        <v>2235</v>
      </c>
      <c r="B99" s="43" t="s">
        <v>96</v>
      </c>
      <c r="C99" s="199">
        <f t="shared" si="24"/>
        <v>227</v>
      </c>
      <c r="D99" s="273"/>
      <c r="E99" s="359"/>
      <c r="F99" s="373">
        <f t="shared" si="84"/>
        <v>0</v>
      </c>
      <c r="G99" s="239"/>
      <c r="H99" s="359"/>
      <c r="I99" s="373">
        <f t="shared" si="85"/>
        <v>0</v>
      </c>
      <c r="J99" s="273">
        <v>227</v>
      </c>
      <c r="K99" s="45"/>
      <c r="L99" s="95">
        <f t="shared" si="86"/>
        <v>227</v>
      </c>
      <c r="M99" s="239"/>
      <c r="N99" s="45"/>
      <c r="O99" s="91">
        <f t="shared" si="87"/>
        <v>0</v>
      </c>
      <c r="P99" s="300"/>
      <c r="Q99" s="306"/>
    </row>
    <row r="100" spans="1:17" x14ac:dyDescent="0.25">
      <c r="A100" s="30">
        <v>2236</v>
      </c>
      <c r="B100" s="43" t="s">
        <v>97</v>
      </c>
      <c r="C100" s="199">
        <f t="shared" si="24"/>
        <v>488</v>
      </c>
      <c r="D100" s="273">
        <v>78</v>
      </c>
      <c r="E100" s="359"/>
      <c r="F100" s="373">
        <f t="shared" si="84"/>
        <v>78</v>
      </c>
      <c r="G100" s="239"/>
      <c r="H100" s="359"/>
      <c r="I100" s="373">
        <f t="shared" si="85"/>
        <v>0</v>
      </c>
      <c r="J100" s="273">
        <v>410</v>
      </c>
      <c r="K100" s="45"/>
      <c r="L100" s="95">
        <f t="shared" si="86"/>
        <v>410</v>
      </c>
      <c r="M100" s="239"/>
      <c r="N100" s="45"/>
      <c r="O100" s="91">
        <f t="shared" si="87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1031</v>
      </c>
      <c r="D101" s="273">
        <v>416</v>
      </c>
      <c r="E101" s="359"/>
      <c r="F101" s="373">
        <f t="shared" si="84"/>
        <v>416</v>
      </c>
      <c r="G101" s="239"/>
      <c r="H101" s="359"/>
      <c r="I101" s="373">
        <f t="shared" si="85"/>
        <v>0</v>
      </c>
      <c r="J101" s="273">
        <v>615</v>
      </c>
      <c r="K101" s="45"/>
      <c r="L101" s="95">
        <f t="shared" si="86"/>
        <v>615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690</v>
      </c>
      <c r="D102" s="134">
        <f t="shared" ref="D102:E102" si="88">SUM(D103:D110)</f>
        <v>490</v>
      </c>
      <c r="E102" s="91">
        <f t="shared" si="88"/>
        <v>0</v>
      </c>
      <c r="F102" s="373">
        <f>SUM(F103:F110)</f>
        <v>490</v>
      </c>
      <c r="G102" s="240">
        <f t="shared" ref="G102:N102" si="89">SUM(G103:G110)</f>
        <v>0</v>
      </c>
      <c r="H102" s="91">
        <f t="shared" si="89"/>
        <v>0</v>
      </c>
      <c r="I102" s="373">
        <f t="shared" si="89"/>
        <v>0</v>
      </c>
      <c r="J102" s="134">
        <f t="shared" si="89"/>
        <v>200</v>
      </c>
      <c r="K102" s="76">
        <f t="shared" si="89"/>
        <v>0</v>
      </c>
      <c r="L102" s="95">
        <f t="shared" si="89"/>
        <v>200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200</v>
      </c>
      <c r="D105" s="273"/>
      <c r="E105" s="359"/>
      <c r="F105" s="373">
        <f t="shared" si="90"/>
        <v>0</v>
      </c>
      <c r="G105" s="239"/>
      <c r="H105" s="359"/>
      <c r="I105" s="373">
        <f t="shared" si="91"/>
        <v>0</v>
      </c>
      <c r="J105" s="273">
        <v>200</v>
      </c>
      <c r="K105" s="45"/>
      <c r="L105" s="95">
        <f t="shared" si="92"/>
        <v>200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490</v>
      </c>
      <c r="D106" s="273">
        <v>490</v>
      </c>
      <c r="E106" s="359"/>
      <c r="F106" s="373">
        <f t="shared" si="90"/>
        <v>490</v>
      </c>
      <c r="G106" s="239"/>
      <c r="H106" s="359"/>
      <c r="I106" s="373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49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 t="shared" ref="D111:E111" si="94">SUM(D112:D114)</f>
        <v>0</v>
      </c>
      <c r="E111" s="76">
        <f t="shared" si="94"/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/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/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9</v>
      </c>
      <c r="D115" s="134">
        <f t="shared" ref="D115:E115" si="101">SUM(D116:D120)</f>
        <v>9</v>
      </c>
      <c r="E115" s="91">
        <f t="shared" si="101"/>
        <v>0</v>
      </c>
      <c r="F115" s="373">
        <f>SUM(F116:F120)</f>
        <v>9</v>
      </c>
      <c r="G115" s="240">
        <f t="shared" ref="G115:N115" si="102">SUM(G116:G120)</f>
        <v>0</v>
      </c>
      <c r="H115" s="91">
        <f t="shared" si="102"/>
        <v>0</v>
      </c>
      <c r="I115" s="373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00"/>
        <v>9</v>
      </c>
      <c r="D120" s="273">
        <v>9</v>
      </c>
      <c r="E120" s="359"/>
      <c r="F120" s="373">
        <f t="shared" si="103"/>
        <v>9</v>
      </c>
      <c r="G120" s="239"/>
      <c r="H120" s="359"/>
      <c r="I120" s="373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 t="shared" ref="D121:E121" si="107">SUM(D122:D126)</f>
        <v>0</v>
      </c>
      <c r="E121" s="76">
        <f t="shared" si="107"/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492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49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/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18659</v>
      </c>
      <c r="D129" s="132">
        <f t="shared" ref="D129:E129" si="114">SUM(D130,D135,D139,D140,D143,D150,D158,D159,D162)</f>
        <v>4917</v>
      </c>
      <c r="E129" s="125">
        <f t="shared" si="114"/>
        <v>0</v>
      </c>
      <c r="F129" s="370">
        <f>SUM(F130,F135,F139,F140,F143,F150,F158,F159,F162)</f>
        <v>4917</v>
      </c>
      <c r="G129" s="237">
        <f t="shared" ref="G129:N129" si="115">SUM(G130,G135,G139,G140,G143,G150,G158,G159,G162)</f>
        <v>0</v>
      </c>
      <c r="H129" s="125">
        <f t="shared" si="115"/>
        <v>0</v>
      </c>
      <c r="I129" s="370">
        <f t="shared" si="115"/>
        <v>0</v>
      </c>
      <c r="J129" s="132">
        <f t="shared" si="115"/>
        <v>13742</v>
      </c>
      <c r="K129" s="38">
        <f t="shared" si="115"/>
        <v>0</v>
      </c>
      <c r="L129" s="184">
        <f t="shared" si="115"/>
        <v>13742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1525</v>
      </c>
      <c r="D130" s="133">
        <f t="shared" ref="D130:O130" si="116">SUM(D131:D134)</f>
        <v>860</v>
      </c>
      <c r="E130" s="90">
        <f t="shared" si="116"/>
        <v>0</v>
      </c>
      <c r="F130" s="372">
        <f t="shared" si="116"/>
        <v>860</v>
      </c>
      <c r="G130" s="242">
        <f t="shared" si="116"/>
        <v>0</v>
      </c>
      <c r="H130" s="90">
        <f t="shared" si="116"/>
        <v>0</v>
      </c>
      <c r="I130" s="372">
        <f t="shared" si="116"/>
        <v>0</v>
      </c>
      <c r="J130" s="133">
        <f t="shared" si="116"/>
        <v>665</v>
      </c>
      <c r="K130" s="79">
        <f t="shared" si="116"/>
        <v>0</v>
      </c>
      <c r="L130" s="185">
        <f t="shared" si="116"/>
        <v>665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1125</v>
      </c>
      <c r="D131" s="273">
        <v>560</v>
      </c>
      <c r="E131" s="359"/>
      <c r="F131" s="373">
        <f t="shared" ref="F131:F134" si="117">D131+E131</f>
        <v>560</v>
      </c>
      <c r="G131" s="239"/>
      <c r="H131" s="359"/>
      <c r="I131" s="373">
        <f t="shared" ref="I131:I134" si="118">G131+H131</f>
        <v>0</v>
      </c>
      <c r="J131" s="273">
        <v>565</v>
      </c>
      <c r="K131" s="45"/>
      <c r="L131" s="95">
        <f t="shared" ref="L131:L134" si="119">J131+K131</f>
        <v>565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300</v>
      </c>
      <c r="D132" s="273">
        <v>300</v>
      </c>
      <c r="E132" s="359"/>
      <c r="F132" s="373">
        <f t="shared" si="117"/>
        <v>300</v>
      </c>
      <c r="G132" s="239"/>
      <c r="H132" s="359"/>
      <c r="I132" s="373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49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100</v>
      </c>
      <c r="D134" s="273"/>
      <c r="E134" s="359"/>
      <c r="F134" s="373">
        <f t="shared" si="117"/>
        <v>0</v>
      </c>
      <c r="G134" s="239"/>
      <c r="H134" s="359"/>
      <c r="I134" s="373">
        <f t="shared" si="118"/>
        <v>0</v>
      </c>
      <c r="J134" s="273">
        <v>100</v>
      </c>
      <c r="K134" s="45"/>
      <c r="L134" s="95">
        <f t="shared" si="119"/>
        <v>100</v>
      </c>
      <c r="M134" s="239"/>
      <c r="N134" s="45"/>
      <c r="O134" s="91">
        <f t="shared" si="120"/>
        <v>0</v>
      </c>
      <c r="P134" s="300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3134</v>
      </c>
      <c r="D135" s="134">
        <f t="shared" ref="D135" si="121">SUM(D136:D138)</f>
        <v>0</v>
      </c>
      <c r="E135" s="91">
        <f>SUM(E136:E138)</f>
        <v>0</v>
      </c>
      <c r="F135" s="373">
        <f>SUM(F136:F138)</f>
        <v>0</v>
      </c>
      <c r="G135" s="240">
        <f t="shared" ref="G135" si="122">SUM(G136:G138)</f>
        <v>0</v>
      </c>
      <c r="H135" s="91">
        <f>SUM(H136:H138)</f>
        <v>0</v>
      </c>
      <c r="I135" s="373">
        <f t="shared" ref="I135:N135" si="123">SUM(I136:I138)</f>
        <v>0</v>
      </c>
      <c r="J135" s="134">
        <f t="shared" si="123"/>
        <v>3134</v>
      </c>
      <c r="K135" s="76">
        <f t="shared" si="123"/>
        <v>0</v>
      </c>
      <c r="L135" s="95">
        <f t="shared" si="123"/>
        <v>3134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x14ac:dyDescent="0.25">
      <c r="A137" s="30">
        <v>2322</v>
      </c>
      <c r="B137" s="43" t="s">
        <v>132</v>
      </c>
      <c r="C137" s="199">
        <f t="shared" si="100"/>
        <v>3134</v>
      </c>
      <c r="D137" s="273"/>
      <c r="E137" s="359"/>
      <c r="F137" s="373">
        <f t="shared" si="124"/>
        <v>0</v>
      </c>
      <c r="G137" s="239"/>
      <c r="H137" s="359"/>
      <c r="I137" s="373">
        <f t="shared" si="125"/>
        <v>0</v>
      </c>
      <c r="J137" s="273">
        <v>3134</v>
      </c>
      <c r="K137" s="45"/>
      <c r="L137" s="95">
        <f t="shared" si="126"/>
        <v>3134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200</v>
      </c>
      <c r="D140" s="134">
        <f t="shared" ref="D140" si="128">SUM(D141:D142)</f>
        <v>0</v>
      </c>
      <c r="E140" s="91">
        <f>SUM(E141:E142)</f>
        <v>0</v>
      </c>
      <c r="F140" s="373">
        <f>SUM(F141:F142)</f>
        <v>0</v>
      </c>
      <c r="G140" s="240">
        <f t="shared" ref="G140:N140" si="129">SUM(G141:G142)</f>
        <v>0</v>
      </c>
      <c r="H140" s="91">
        <f t="shared" si="129"/>
        <v>0</v>
      </c>
      <c r="I140" s="373">
        <f t="shared" si="129"/>
        <v>0</v>
      </c>
      <c r="J140" s="134">
        <f t="shared" si="129"/>
        <v>200</v>
      </c>
      <c r="K140" s="76">
        <f t="shared" si="129"/>
        <v>0</v>
      </c>
      <c r="L140" s="95">
        <f t="shared" si="129"/>
        <v>200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x14ac:dyDescent="0.25">
      <c r="A141" s="30">
        <v>2341</v>
      </c>
      <c r="B141" s="43" t="s">
        <v>136</v>
      </c>
      <c r="C141" s="199">
        <f t="shared" si="100"/>
        <v>200</v>
      </c>
      <c r="D141" s="273"/>
      <c r="E141" s="359"/>
      <c r="F141" s="373">
        <f t="shared" ref="F141:F142" si="130">D141+E141</f>
        <v>0</v>
      </c>
      <c r="G141" s="239"/>
      <c r="H141" s="359"/>
      <c r="I141" s="373">
        <f t="shared" ref="I141:I142" si="131">G141+H141</f>
        <v>0</v>
      </c>
      <c r="J141" s="273">
        <v>200</v>
      </c>
      <c r="K141" s="45"/>
      <c r="L141" s="95">
        <f t="shared" ref="L141:L142" si="132">J141+K141</f>
        <v>200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13800</v>
      </c>
      <c r="D143" s="86">
        <f t="shared" ref="D143" si="134">SUM(D144:D149)</f>
        <v>4057</v>
      </c>
      <c r="E143" s="156">
        <f>SUM(E144:E149)</f>
        <v>0</v>
      </c>
      <c r="F143" s="371">
        <f>SUM(F144:F149)</f>
        <v>4057</v>
      </c>
      <c r="G143" s="238">
        <f t="shared" ref="G143:N143" si="135">SUM(G144:G149)</f>
        <v>0</v>
      </c>
      <c r="H143" s="156">
        <f t="shared" si="135"/>
        <v>0</v>
      </c>
      <c r="I143" s="371">
        <f t="shared" si="135"/>
        <v>0</v>
      </c>
      <c r="J143" s="86">
        <f t="shared" si="135"/>
        <v>9743</v>
      </c>
      <c r="K143" s="74">
        <f t="shared" si="135"/>
        <v>0</v>
      </c>
      <c r="L143" s="183">
        <f t="shared" si="135"/>
        <v>9743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x14ac:dyDescent="0.25">
      <c r="A144" s="27">
        <v>2351</v>
      </c>
      <c r="B144" s="40" t="s">
        <v>139</v>
      </c>
      <c r="C144" s="198">
        <f t="shared" si="100"/>
        <v>1365</v>
      </c>
      <c r="D144" s="272">
        <v>100</v>
      </c>
      <c r="E144" s="358"/>
      <c r="F144" s="372">
        <f t="shared" ref="F144:F149" si="136">D144+E144</f>
        <v>100</v>
      </c>
      <c r="G144" s="229"/>
      <c r="H144" s="358"/>
      <c r="I144" s="372">
        <f t="shared" ref="I144:I149" si="137">G144+H144</f>
        <v>0</v>
      </c>
      <c r="J144" s="272">
        <v>1265</v>
      </c>
      <c r="K144" s="42"/>
      <c r="L144" s="185">
        <f t="shared" ref="L144:L149" si="138">J144+K144</f>
        <v>1265</v>
      </c>
      <c r="M144" s="229"/>
      <c r="N144" s="42"/>
      <c r="O144" s="90">
        <f t="shared" ref="O144:O149" si="139">M144+N144</f>
        <v>0</v>
      </c>
      <c r="P144" s="496"/>
      <c r="Q144" s="306"/>
    </row>
    <row r="145" spans="1:17" x14ac:dyDescent="0.25">
      <c r="A145" s="30">
        <v>2352</v>
      </c>
      <c r="B145" s="43" t="s">
        <v>140</v>
      </c>
      <c r="C145" s="199">
        <f t="shared" si="100"/>
        <v>12335</v>
      </c>
      <c r="D145" s="273">
        <v>3957</v>
      </c>
      <c r="E145" s="359"/>
      <c r="F145" s="373">
        <f t="shared" si="136"/>
        <v>3957</v>
      </c>
      <c r="G145" s="239"/>
      <c r="H145" s="359"/>
      <c r="I145" s="373">
        <f t="shared" si="137"/>
        <v>0</v>
      </c>
      <c r="J145" s="273">
        <v>8378</v>
      </c>
      <c r="K145" s="45"/>
      <c r="L145" s="95">
        <f t="shared" si="138"/>
        <v>8378</v>
      </c>
      <c r="M145" s="239"/>
      <c r="N145" s="45"/>
      <c r="O145" s="91">
        <f t="shared" si="139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100</v>
      </c>
      <c r="D148" s="273"/>
      <c r="E148" s="359"/>
      <c r="F148" s="373">
        <f t="shared" si="136"/>
        <v>0</v>
      </c>
      <c r="G148" s="239"/>
      <c r="H148" s="359"/>
      <c r="I148" s="373">
        <f t="shared" si="137"/>
        <v>0</v>
      </c>
      <c r="J148" s="273">
        <v>100</v>
      </c>
      <c r="K148" s="45"/>
      <c r="L148" s="95">
        <f t="shared" si="138"/>
        <v>100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/>
      <c r="E158" s="77"/>
      <c r="F158" s="183">
        <f t="shared" si="142"/>
        <v>0</v>
      </c>
      <c r="G158" s="241"/>
      <c r="H158" s="77"/>
      <c r="I158" s="156">
        <f t="shared" si="143"/>
        <v>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x14ac:dyDescent="0.25">
      <c r="A164" s="35">
        <v>2500</v>
      </c>
      <c r="B164" s="72" t="s">
        <v>159</v>
      </c>
      <c r="C164" s="197">
        <f t="shared" si="100"/>
        <v>10143</v>
      </c>
      <c r="D164" s="132">
        <f t="shared" ref="D164:E164" si="152">SUM(D165,D170)</f>
        <v>143</v>
      </c>
      <c r="E164" s="125">
        <f t="shared" si="152"/>
        <v>0</v>
      </c>
      <c r="F164" s="370">
        <f>SUM(F165,F170)</f>
        <v>143</v>
      </c>
      <c r="G164" s="237">
        <f t="shared" ref="G164:O164" si="153">SUM(G165,G170)</f>
        <v>0</v>
      </c>
      <c r="H164" s="125">
        <f t="shared" si="153"/>
        <v>0</v>
      </c>
      <c r="I164" s="370">
        <f t="shared" si="153"/>
        <v>0</v>
      </c>
      <c r="J164" s="132">
        <f t="shared" si="153"/>
        <v>10000</v>
      </c>
      <c r="K164" s="38">
        <f t="shared" si="153"/>
        <v>0</v>
      </c>
      <c r="L164" s="184">
        <f t="shared" si="153"/>
        <v>10000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customHeight="1" x14ac:dyDescent="0.25">
      <c r="A165" s="404">
        <v>2510</v>
      </c>
      <c r="B165" s="40" t="s">
        <v>160</v>
      </c>
      <c r="C165" s="198">
        <f t="shared" si="100"/>
        <v>10143</v>
      </c>
      <c r="D165" s="133">
        <f t="shared" ref="D165:E165" si="154">SUM(D166:D169)</f>
        <v>143</v>
      </c>
      <c r="E165" s="90">
        <f t="shared" si="154"/>
        <v>0</v>
      </c>
      <c r="F165" s="372">
        <f>SUM(F166:F169)</f>
        <v>143</v>
      </c>
      <c r="G165" s="242">
        <f t="shared" ref="G165:O165" si="155">SUM(G166:G169)</f>
        <v>0</v>
      </c>
      <c r="H165" s="90">
        <f t="shared" si="155"/>
        <v>0</v>
      </c>
      <c r="I165" s="372">
        <f t="shared" si="155"/>
        <v>0</v>
      </c>
      <c r="J165" s="133">
        <f t="shared" si="155"/>
        <v>10000</v>
      </c>
      <c r="K165" s="79">
        <f t="shared" si="155"/>
        <v>0</v>
      </c>
      <c r="L165" s="185">
        <f t="shared" si="155"/>
        <v>10000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x14ac:dyDescent="0.25">
      <c r="A166" s="30">
        <v>2512</v>
      </c>
      <c r="B166" s="43" t="s">
        <v>161</v>
      </c>
      <c r="C166" s="199">
        <f t="shared" si="100"/>
        <v>10000</v>
      </c>
      <c r="D166" s="273"/>
      <c r="E166" s="359"/>
      <c r="F166" s="373">
        <f t="shared" ref="F166:F171" si="156">D166+E166</f>
        <v>0</v>
      </c>
      <c r="G166" s="239"/>
      <c r="H166" s="359"/>
      <c r="I166" s="373">
        <f t="shared" ref="I166:I171" si="157">G166+H166</f>
        <v>0</v>
      </c>
      <c r="J166" s="273">
        <v>10000</v>
      </c>
      <c r="K166" s="45"/>
      <c r="L166" s="95">
        <f t="shared" ref="L166:L171" si="158">J166+K166</f>
        <v>10000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x14ac:dyDescent="0.25">
      <c r="A168" s="30">
        <v>2515</v>
      </c>
      <c r="B168" s="43" t="s">
        <v>163</v>
      </c>
      <c r="C168" s="199">
        <f t="shared" si="100"/>
        <v>143</v>
      </c>
      <c r="D168" s="273">
        <v>143</v>
      </c>
      <c r="E168" s="359"/>
      <c r="F168" s="373">
        <f t="shared" si="156"/>
        <v>143</v>
      </c>
      <c r="G168" s="239"/>
      <c r="H168" s="359"/>
      <c r="I168" s="373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6300</v>
      </c>
      <c r="D193" s="138">
        <f t="shared" ref="D193:E193" si="195">SUM(D194,D229,D268)</f>
        <v>6300</v>
      </c>
      <c r="E193" s="284">
        <f t="shared" si="195"/>
        <v>0</v>
      </c>
      <c r="F193" s="368">
        <f>SUM(F194,F229,F268)</f>
        <v>6300</v>
      </c>
      <c r="G193" s="235">
        <f t="shared" ref="G193:N193" si="196">SUM(G194,G229,G268)</f>
        <v>0</v>
      </c>
      <c r="H193" s="284">
        <f t="shared" si="196"/>
        <v>0</v>
      </c>
      <c r="I193" s="368">
        <f t="shared" si="196"/>
        <v>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70"/>
        <v>6300</v>
      </c>
      <c r="D194" s="139">
        <f t="shared" ref="D194:E194" si="197">D195+D203</f>
        <v>6300</v>
      </c>
      <c r="E194" s="127">
        <f t="shared" si="197"/>
        <v>0</v>
      </c>
      <c r="F194" s="369">
        <f>F195+F203</f>
        <v>6300</v>
      </c>
      <c r="G194" s="236">
        <f t="shared" ref="G194:N194" si="198">G195+G203</f>
        <v>0</v>
      </c>
      <c r="H194" s="127">
        <f t="shared" si="198"/>
        <v>0</v>
      </c>
      <c r="I194" s="369">
        <f t="shared" si="198"/>
        <v>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70"/>
        <v>6300</v>
      </c>
      <c r="D203" s="132">
        <f t="shared" ref="D203:E203" si="207">D204+D214+D215+D224+D225+D226+D228</f>
        <v>6300</v>
      </c>
      <c r="E203" s="125">
        <f t="shared" si="207"/>
        <v>0</v>
      </c>
      <c r="F203" s="370">
        <f>F204+F214+F215+F224+F225+F226+F228</f>
        <v>6300</v>
      </c>
      <c r="G203" s="237">
        <f t="shared" ref="G203:O203" si="208">G204+G214+G215+G224+G225+G226+G228</f>
        <v>0</v>
      </c>
      <c r="H203" s="125">
        <f t="shared" si="208"/>
        <v>0</v>
      </c>
      <c r="I203" s="370">
        <f t="shared" si="208"/>
        <v>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70"/>
        <v>6300</v>
      </c>
      <c r="D215" s="134">
        <f t="shared" ref="D215:E215" si="214">SUM(D216:D223)</f>
        <v>6300</v>
      </c>
      <c r="E215" s="91">
        <f t="shared" si="214"/>
        <v>0</v>
      </c>
      <c r="F215" s="373">
        <f>SUM(F216:F223)</f>
        <v>6300</v>
      </c>
      <c r="G215" s="240">
        <f t="shared" ref="G215:N215" si="215">SUM(G216:G223)</f>
        <v>0</v>
      </c>
      <c r="H215" s="91">
        <f t="shared" si="215"/>
        <v>0</v>
      </c>
      <c r="I215" s="373">
        <f t="shared" si="215"/>
        <v>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70"/>
        <v>0</v>
      </c>
      <c r="D218" s="273"/>
      <c r="E218" s="45"/>
      <c r="F218" s="95">
        <f t="shared" si="216"/>
        <v>0</v>
      </c>
      <c r="G218" s="239"/>
      <c r="H218" s="45"/>
      <c r="I218" s="91">
        <f t="shared" si="217"/>
        <v>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7" customHeight="1" x14ac:dyDescent="0.25">
      <c r="A222" s="30">
        <v>5238</v>
      </c>
      <c r="B222" s="43" t="s">
        <v>216</v>
      </c>
      <c r="C222" s="199">
        <f t="shared" si="170"/>
        <v>6300</v>
      </c>
      <c r="D222" s="273">
        <v>6300</v>
      </c>
      <c r="E222" s="359"/>
      <c r="F222" s="373">
        <f t="shared" si="216"/>
        <v>6300</v>
      </c>
      <c r="G222" s="239"/>
      <c r="H222" s="359"/>
      <c r="I222" s="373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49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49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N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>
        <f t="shared" si="274"/>
        <v>0</v>
      </c>
      <c r="H269" s="38">
        <f t="shared" si="274"/>
        <v>0</v>
      </c>
      <c r="I269" s="125">
        <f>SUM(I270,I271,I274,I275,I278)</f>
        <v>0</v>
      </c>
      <c r="J269" s="132">
        <f t="shared" si="274"/>
        <v>0</v>
      </c>
      <c r="K269" s="38">
        <f t="shared" si="274"/>
        <v>0</v>
      </c>
      <c r="L269" s="184">
        <f>SUM(L270,L271,L274,L275,L278)</f>
        <v>0</v>
      </c>
      <c r="M269" s="237">
        <f t="shared" si="274"/>
        <v>0</v>
      </c>
      <c r="N269" s="38">
        <f t="shared" si="274"/>
        <v>0</v>
      </c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620594</v>
      </c>
      <c r="D284" s="143">
        <f t="shared" ref="D284:O284" si="290">SUM(D281,D268,D229,D194,D186,D172,D74,D52)</f>
        <v>592745</v>
      </c>
      <c r="E284" s="287">
        <f t="shared" si="290"/>
        <v>0</v>
      </c>
      <c r="F284" s="374">
        <f t="shared" si="290"/>
        <v>592745</v>
      </c>
      <c r="G284" s="249">
        <f t="shared" si="290"/>
        <v>0</v>
      </c>
      <c r="H284" s="287">
        <f t="shared" si="290"/>
        <v>0</v>
      </c>
      <c r="I284" s="374">
        <f t="shared" si="290"/>
        <v>0</v>
      </c>
      <c r="J284" s="143">
        <f t="shared" si="290"/>
        <v>27849</v>
      </c>
      <c r="K284" s="114">
        <f t="shared" si="290"/>
        <v>0</v>
      </c>
      <c r="L284" s="115">
        <f t="shared" si="290"/>
        <v>27849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-484</v>
      </c>
      <c r="D285" s="144">
        <f>SUM(D24,D25,D41,D42)-D50</f>
        <v>0</v>
      </c>
      <c r="E285" s="128">
        <f t="shared" ref="E285:F285" si="291">SUM(E24,E25,E41,E42)-E50</f>
        <v>0</v>
      </c>
      <c r="F285" s="375">
        <f t="shared" si="291"/>
        <v>0</v>
      </c>
      <c r="G285" s="250">
        <f>SUM(G24,G42)-G50</f>
        <v>0</v>
      </c>
      <c r="H285" s="128">
        <f t="shared" ref="H285:I285" si="292">SUM(H24,H42)-H50</f>
        <v>0</v>
      </c>
      <c r="I285" s="375">
        <f t="shared" si="292"/>
        <v>0</v>
      </c>
      <c r="J285" s="144">
        <f>SUM(J26,J42)-J50</f>
        <v>-484</v>
      </c>
      <c r="K285" s="117">
        <f t="shared" ref="K285:L285" si="293">SUM(K26,K42)-K50</f>
        <v>0</v>
      </c>
      <c r="L285" s="118">
        <f t="shared" si="293"/>
        <v>-484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484</v>
      </c>
      <c r="D286" s="145">
        <f>SUM(D287,D288)-D295+D296</f>
        <v>0</v>
      </c>
      <c r="E286" s="116">
        <f t="shared" ref="E286:O286" si="295">SUM(E287,E288)-E295+E296</f>
        <v>0</v>
      </c>
      <c r="F286" s="376">
        <f t="shared" si="295"/>
        <v>0</v>
      </c>
      <c r="G286" s="251">
        <f t="shared" si="295"/>
        <v>0</v>
      </c>
      <c r="H286" s="116">
        <f t="shared" si="295"/>
        <v>0</v>
      </c>
      <c r="I286" s="376">
        <f t="shared" si="295"/>
        <v>0</v>
      </c>
      <c r="J286" s="145">
        <f t="shared" si="295"/>
        <v>484</v>
      </c>
      <c r="K286" s="103">
        <f t="shared" si="295"/>
        <v>0</v>
      </c>
      <c r="L286" s="112">
        <f t="shared" si="295"/>
        <v>484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484</v>
      </c>
      <c r="D287" s="136">
        <f t="shared" ref="D287:O287" si="296">D21-D281</f>
        <v>0</v>
      </c>
      <c r="E287" s="120">
        <f t="shared" si="296"/>
        <v>0</v>
      </c>
      <c r="F287" s="366">
        <f t="shared" si="296"/>
        <v>0</v>
      </c>
      <c r="G287" s="233">
        <f t="shared" si="296"/>
        <v>0</v>
      </c>
      <c r="H287" s="120">
        <f t="shared" si="296"/>
        <v>0</v>
      </c>
      <c r="I287" s="366">
        <f t="shared" si="296"/>
        <v>0</v>
      </c>
      <c r="J287" s="136">
        <f t="shared" si="296"/>
        <v>484</v>
      </c>
      <c r="K287" s="64">
        <f t="shared" si="296"/>
        <v>0</v>
      </c>
      <c r="L287" s="178">
        <f t="shared" si="296"/>
        <v>484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</sheetData>
  <sheetProtection algorithmName="SHA-512" hashValue="+PzZx0rh5pjscXX/4s/mpRmeEIrHsj47+WL1KUL/5qelonExODdBbzrixC/kygRFiaEv009I6RIfEcWJ9gmAdQ==" saltValue="niayl8V0f5n2X9yBYvtDUw==" spinCount="100000" sheet="1" objects="1" scenarios="1" formatCells="0" formatColumns="0" formatRows="0"/>
  <autoFilter ref="A18:P296">
    <filterColumn colId="2">
      <filters blank="1">
        <filter val="1 031"/>
        <filter val="1 125"/>
        <filter val="1 293"/>
        <filter val="1 365"/>
        <filter val="1 525"/>
        <filter val="1 802"/>
        <filter val="10 000"/>
        <filter val="10 143"/>
        <filter val="100"/>
        <filter val="107 273"/>
        <filter val="12 335"/>
        <filter val="129"/>
        <filter val="13 800"/>
        <filter val="13 979"/>
        <filter val="135 335"/>
        <filter val="143"/>
        <filter val="18 021"/>
        <filter val="18 659"/>
        <filter val="19 026"/>
        <filter val="2 136"/>
        <filter val="2 550"/>
        <filter val="200"/>
        <filter val="210"/>
        <filter val="227"/>
        <filter val="27 365"/>
        <filter val="28 062"/>
        <filter val="3 134"/>
        <filter val="3 169"/>
        <filter val="3 709"/>
        <filter val="300"/>
        <filter val="332"/>
        <filter val="39 054"/>
        <filter val="394 574"/>
        <filter val="4 806"/>
        <filter val="42 781"/>
        <filter val="436 178"/>
        <filter val="484"/>
        <filter val="-484"/>
        <filter val="488"/>
        <filter val="490"/>
        <filter val="5 712"/>
        <filter val="5 766"/>
        <filter val="56"/>
        <filter val="571 513"/>
        <filter val="592 745"/>
        <filter val="6 300"/>
        <filter val="6 486"/>
        <filter val="614 294"/>
        <filter val="620 594"/>
        <filter val="690"/>
        <filter val="696"/>
        <filter val="8 748"/>
        <filter val="9"/>
        <filter val="9 833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44.pielikums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S314"/>
  <sheetViews>
    <sheetView showGridLines="0" view="pageLayout" zoomScaleNormal="100" workbookViewId="0">
      <selection activeCell="V5" sqref="V5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8554687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29.28515625" style="1" hidden="1" customWidth="1" outlineLevel="1"/>
    <col min="17" max="17" width="0.42578125" style="1" customWidth="1" collapsed="1"/>
    <col min="18" max="16384" width="9.140625" style="1"/>
  </cols>
  <sheetData>
    <row r="1" spans="1:17" x14ac:dyDescent="0.25">
      <c r="A1" s="870" t="s">
        <v>796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797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5.5" customHeight="1" x14ac:dyDescent="0.25">
      <c r="A7" s="2" t="s">
        <v>4</v>
      </c>
      <c r="B7" s="3"/>
      <c r="C7" s="862" t="s">
        <v>798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9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9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9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9" s="19" customFormat="1" ht="12.75" thickBot="1" x14ac:dyDescent="0.3">
      <c r="A20" s="20"/>
      <c r="B20" s="21" t="s">
        <v>20</v>
      </c>
      <c r="C20" s="192">
        <f>SUM(F20,I20,L20,O20)</f>
        <v>83887</v>
      </c>
      <c r="D20" s="130">
        <f>SUM(D21,D24,D25,D41,D42)</f>
        <v>83187</v>
      </c>
      <c r="E20" s="278">
        <f>SUM(E21,E24,E25,E41,E42)</f>
        <v>700</v>
      </c>
      <c r="F20" s="360">
        <f>SUM(F21,F24,F25,F41,F42)</f>
        <v>83887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  <c r="S20" s="708"/>
    </row>
    <row r="21" spans="1:19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  <c r="S21" s="708"/>
    </row>
    <row r="22" spans="1:19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  <c r="S22" s="708"/>
    </row>
    <row r="23" spans="1:19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  <c r="S23" s="708"/>
    </row>
    <row r="24" spans="1:19" s="19" customFormat="1" ht="25.5" thickTop="1" thickBot="1" x14ac:dyDescent="0.3">
      <c r="A24" s="32">
        <v>19300</v>
      </c>
      <c r="B24" s="32" t="s">
        <v>24</v>
      </c>
      <c r="C24" s="196">
        <f>SUM(F24,I24)</f>
        <v>83887</v>
      </c>
      <c r="D24" s="256">
        <f>D50</f>
        <v>83187</v>
      </c>
      <c r="E24" s="354">
        <v>700</v>
      </c>
      <c r="F24" s="361">
        <f t="shared" si="8"/>
        <v>83887</v>
      </c>
      <c r="G24" s="223"/>
      <c r="H24" s="354"/>
      <c r="I24" s="361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  <c r="S24" s="708"/>
    </row>
    <row r="25" spans="1:19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  <c r="S25" s="708"/>
    </row>
    <row r="26" spans="1:19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  <c r="S26" s="708"/>
    </row>
    <row r="27" spans="1:19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  <c r="S27" s="708"/>
    </row>
    <row r="28" spans="1:19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  <c r="S28" s="708"/>
    </row>
    <row r="29" spans="1:19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  <c r="S29" s="708"/>
    </row>
    <row r="30" spans="1:19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  <c r="S30" s="708"/>
    </row>
    <row r="31" spans="1:19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  <c r="S31" s="708"/>
    </row>
    <row r="32" spans="1:19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  <c r="S32" s="708"/>
    </row>
    <row r="33" spans="1:19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  <c r="S33" s="708"/>
    </row>
    <row r="34" spans="1:19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  <c r="S34" s="708"/>
    </row>
    <row r="35" spans="1:19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  <c r="S35" s="708"/>
    </row>
    <row r="36" spans="1:19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  <c r="S36" s="708"/>
    </row>
    <row r="37" spans="1:19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  <c r="S37" s="708"/>
    </row>
    <row r="38" spans="1:19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  <c r="S38" s="708"/>
    </row>
    <row r="39" spans="1:19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  <c r="S39" s="708"/>
    </row>
    <row r="40" spans="1:19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  <c r="S40" s="708"/>
    </row>
    <row r="41" spans="1:19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  <c r="S41" s="708"/>
    </row>
    <row r="42" spans="1:19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  <c r="S42" s="708"/>
    </row>
    <row r="43" spans="1:19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  <c r="S43" s="708"/>
    </row>
    <row r="44" spans="1:19" ht="24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  <c r="S44" s="708"/>
    </row>
    <row r="45" spans="1:19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  <c r="S45" s="708"/>
    </row>
    <row r="46" spans="1:19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  <c r="S46" s="708"/>
    </row>
    <row r="47" spans="1:19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  <c r="S47" s="708"/>
    </row>
    <row r="48" spans="1:19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  <c r="S48" s="708"/>
    </row>
    <row r="49" spans="1:19" s="19" customFormat="1" ht="12.75" thickBot="1" x14ac:dyDescent="0.3">
      <c r="A49" s="63"/>
      <c r="B49" s="20" t="s">
        <v>49</v>
      </c>
      <c r="C49" s="206">
        <f t="shared" ref="C49:C112" si="24">SUM(F49,I49,L49,O49)</f>
        <v>83887</v>
      </c>
      <c r="D49" s="136">
        <f>SUM(D50,D281)</f>
        <v>83187</v>
      </c>
      <c r="E49" s="120">
        <f t="shared" ref="E49" si="25">SUM(E50,E281)</f>
        <v>700</v>
      </c>
      <c r="F49" s="366">
        <f>SUM(F50,F281)</f>
        <v>83887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  <c r="S49" s="708"/>
    </row>
    <row r="50" spans="1:19" s="19" customFormat="1" ht="36.75" thickTop="1" x14ac:dyDescent="0.25">
      <c r="A50" s="65"/>
      <c r="B50" s="66" t="s">
        <v>50</v>
      </c>
      <c r="C50" s="207">
        <f t="shared" si="24"/>
        <v>83887</v>
      </c>
      <c r="D50" s="137">
        <f>SUM(D51,D193)</f>
        <v>83187</v>
      </c>
      <c r="E50" s="283">
        <f t="shared" ref="E50" si="27">SUM(E51,E193)</f>
        <v>700</v>
      </c>
      <c r="F50" s="367">
        <f>SUM(F51,F193)</f>
        <v>83887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  <c r="S50" s="708"/>
    </row>
    <row r="51" spans="1:19" s="19" customFormat="1" ht="24" x14ac:dyDescent="0.25">
      <c r="A51" s="68"/>
      <c r="B51" s="16" t="s">
        <v>51</v>
      </c>
      <c r="C51" s="208">
        <f t="shared" si="24"/>
        <v>59937</v>
      </c>
      <c r="D51" s="138">
        <f>SUM(D52,D74,D172,D186)</f>
        <v>59237</v>
      </c>
      <c r="E51" s="284">
        <f t="shared" ref="E51" si="29">SUM(E52,E74,E172,E186)</f>
        <v>700</v>
      </c>
      <c r="F51" s="368">
        <f>SUM(F52,F74,F172,F186)</f>
        <v>59937</v>
      </c>
      <c r="G51" s="235">
        <f t="shared" ref="G51:O51" si="30">SUM(G52,G74,G172,G186)</f>
        <v>0</v>
      </c>
      <c r="H51" s="284">
        <f t="shared" si="30"/>
        <v>0</v>
      </c>
      <c r="I51" s="368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  <c r="S51" s="708"/>
    </row>
    <row r="52" spans="1:19" s="19" customFormat="1" x14ac:dyDescent="0.25">
      <c r="A52" s="70">
        <v>1000</v>
      </c>
      <c r="B52" s="70" t="s">
        <v>52</v>
      </c>
      <c r="C52" s="209">
        <f t="shared" si="24"/>
        <v>14575</v>
      </c>
      <c r="D52" s="139">
        <f>SUM(D53,D66)</f>
        <v>14575</v>
      </c>
      <c r="E52" s="127">
        <f t="shared" ref="E52" si="31">SUM(E53,E66)</f>
        <v>0</v>
      </c>
      <c r="F52" s="369">
        <f>SUM(F53,F66)</f>
        <v>14575</v>
      </c>
      <c r="G52" s="236">
        <f t="shared" ref="G52:O52" si="32">SUM(G53,G66)</f>
        <v>0</v>
      </c>
      <c r="H52" s="127">
        <f t="shared" si="32"/>
        <v>0</v>
      </c>
      <c r="I52" s="369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  <c r="S52" s="708"/>
    </row>
    <row r="53" spans="1:19" x14ac:dyDescent="0.25">
      <c r="A53" s="35">
        <v>1100</v>
      </c>
      <c r="B53" s="72" t="s">
        <v>53</v>
      </c>
      <c r="C53" s="197">
        <f t="shared" si="24"/>
        <v>12134</v>
      </c>
      <c r="D53" s="132">
        <f>SUM(D54,D57,D65)</f>
        <v>12134</v>
      </c>
      <c r="E53" s="125">
        <f t="shared" ref="E53" si="33">SUM(E54,E57,E65)</f>
        <v>0</v>
      </c>
      <c r="F53" s="370">
        <f>SUM(F54,F57,F65)</f>
        <v>12134</v>
      </c>
      <c r="G53" s="237">
        <f t="shared" ref="G53:N53" si="34">SUM(G54,G57,G65)</f>
        <v>0</v>
      </c>
      <c r="H53" s="125">
        <f t="shared" si="34"/>
        <v>0</v>
      </c>
      <c r="I53" s="370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  <c r="S53" s="708"/>
    </row>
    <row r="54" spans="1:19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  <c r="S54" s="708"/>
    </row>
    <row r="55" spans="1:19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  <c r="S55" s="708"/>
    </row>
    <row r="56" spans="1:19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  <c r="S56" s="708"/>
    </row>
    <row r="57" spans="1:19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  <c r="S57" s="708"/>
    </row>
    <row r="58" spans="1:19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  <c r="S58" s="708"/>
    </row>
    <row r="59" spans="1:19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  <c r="S59" s="708"/>
    </row>
    <row r="60" spans="1:19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  <c r="S60" s="708"/>
    </row>
    <row r="61" spans="1:19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  <c r="S61" s="708"/>
    </row>
    <row r="62" spans="1:19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  <c r="S62" s="708"/>
    </row>
    <row r="63" spans="1:19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  <c r="S63" s="708"/>
    </row>
    <row r="64" spans="1:19" ht="36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  <c r="S64" s="708"/>
    </row>
    <row r="65" spans="1:19" ht="36" x14ac:dyDescent="0.25">
      <c r="A65" s="73">
        <v>1150</v>
      </c>
      <c r="B65" s="58" t="s">
        <v>65</v>
      </c>
      <c r="C65" s="204">
        <f t="shared" si="24"/>
        <v>12134</v>
      </c>
      <c r="D65" s="270">
        <f>12684-550</f>
        <v>12134</v>
      </c>
      <c r="E65" s="356"/>
      <c r="F65" s="371">
        <f t="shared" si="40"/>
        <v>12134</v>
      </c>
      <c r="G65" s="241"/>
      <c r="H65" s="356"/>
      <c r="I65" s="371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  <c r="S65" s="708"/>
    </row>
    <row r="66" spans="1:19" ht="36" x14ac:dyDescent="0.25">
      <c r="A66" s="35">
        <v>1200</v>
      </c>
      <c r="B66" s="72" t="s">
        <v>66</v>
      </c>
      <c r="C66" s="197">
        <f t="shared" si="24"/>
        <v>2441</v>
      </c>
      <c r="D66" s="132">
        <f>SUM(D67:D68)</f>
        <v>2441</v>
      </c>
      <c r="E66" s="125">
        <f t="shared" ref="E66" si="44">SUM(E67:E68)</f>
        <v>0</v>
      </c>
      <c r="F66" s="370">
        <f>SUM(F67:F68)</f>
        <v>2441</v>
      </c>
      <c r="G66" s="237">
        <f t="shared" ref="G66:N66" si="45">SUM(G67:G68)</f>
        <v>0</v>
      </c>
      <c r="H66" s="125">
        <f t="shared" si="45"/>
        <v>0</v>
      </c>
      <c r="I66" s="370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  <c r="S66" s="708"/>
    </row>
    <row r="67" spans="1:19" ht="24" x14ac:dyDescent="0.25">
      <c r="A67" s="404">
        <v>1210</v>
      </c>
      <c r="B67" s="40" t="s">
        <v>67</v>
      </c>
      <c r="C67" s="198">
        <f t="shared" si="24"/>
        <v>2441</v>
      </c>
      <c r="D67" s="272">
        <v>2441</v>
      </c>
      <c r="E67" s="358"/>
      <c r="F67" s="372">
        <f>D67+E67</f>
        <v>2441</v>
      </c>
      <c r="G67" s="229"/>
      <c r="H67" s="358"/>
      <c r="I67" s="372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  <c r="S67" s="708"/>
    </row>
    <row r="68" spans="1:19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  <c r="S68" s="708"/>
    </row>
    <row r="69" spans="1:19" ht="60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  <c r="S69" s="708"/>
    </row>
    <row r="70" spans="1:19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  <c r="S70" s="708"/>
    </row>
    <row r="71" spans="1:19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  <c r="S71" s="708"/>
    </row>
    <row r="72" spans="1:19" ht="36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  <c r="S72" s="708"/>
    </row>
    <row r="73" spans="1:19" ht="60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  <c r="S73" s="708"/>
    </row>
    <row r="74" spans="1:19" x14ac:dyDescent="0.25">
      <c r="A74" s="70">
        <v>2000</v>
      </c>
      <c r="B74" s="70" t="s">
        <v>74</v>
      </c>
      <c r="C74" s="209">
        <f t="shared" si="24"/>
        <v>45362</v>
      </c>
      <c r="D74" s="139">
        <f>SUM(D75,D82,D129,D163,D164,D171)</f>
        <v>44662</v>
      </c>
      <c r="E74" s="127">
        <f t="shared" ref="E74" si="52">SUM(E75,E82,E129,E163,E164,E171)</f>
        <v>700</v>
      </c>
      <c r="F74" s="369">
        <f>SUM(F75,F82,F129,F163,F164,F171)</f>
        <v>45362</v>
      </c>
      <c r="G74" s="236">
        <f t="shared" ref="G74:O74" si="53">SUM(G75,G82,G129,G163,G164,G171)</f>
        <v>0</v>
      </c>
      <c r="H74" s="127">
        <f t="shared" si="53"/>
        <v>0</v>
      </c>
      <c r="I74" s="369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  <c r="S74" s="708"/>
    </row>
    <row r="75" spans="1:19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  <c r="S75" s="708"/>
    </row>
    <row r="76" spans="1:19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  <c r="S76" s="708"/>
    </row>
    <row r="77" spans="1:19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  <c r="S77" s="708"/>
    </row>
    <row r="78" spans="1:19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  <c r="S78" s="708"/>
    </row>
    <row r="79" spans="1:19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  <c r="S79" s="708"/>
    </row>
    <row r="80" spans="1:19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  <c r="S80" s="708"/>
    </row>
    <row r="81" spans="1:19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  <c r="S81" s="708"/>
    </row>
    <row r="82" spans="1:19" x14ac:dyDescent="0.25">
      <c r="A82" s="35">
        <v>2200</v>
      </c>
      <c r="B82" s="72" t="s">
        <v>80</v>
      </c>
      <c r="C82" s="197">
        <f t="shared" si="24"/>
        <v>27129</v>
      </c>
      <c r="D82" s="132">
        <f>SUM(D83,D88,D94,D102,D111,D115,D121,D127)</f>
        <v>26429</v>
      </c>
      <c r="E82" s="125">
        <f t="shared" ref="E82" si="68">SUM(E83,E88,E94,E102,E111,E115,E121,E127)</f>
        <v>700</v>
      </c>
      <c r="F82" s="370">
        <f>SUM(F83,F88,F94,F102,F111,F115,F121,F127)</f>
        <v>27129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  <c r="S82" s="708"/>
    </row>
    <row r="83" spans="1:19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  <c r="S83" s="708"/>
    </row>
    <row r="84" spans="1:19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  <c r="S84" s="708"/>
    </row>
    <row r="85" spans="1:19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  <c r="S85" s="708"/>
    </row>
    <row r="86" spans="1:19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  <c r="S86" s="708"/>
    </row>
    <row r="87" spans="1:19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  <c r="S87" s="708"/>
    </row>
    <row r="88" spans="1:19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  <c r="S88" s="708"/>
    </row>
    <row r="89" spans="1:19" ht="24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  <c r="S89" s="708"/>
    </row>
    <row r="90" spans="1:19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  <c r="S90" s="708"/>
    </row>
    <row r="91" spans="1:19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  <c r="S91" s="708"/>
    </row>
    <row r="92" spans="1:19" ht="48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  <c r="S92" s="708"/>
    </row>
    <row r="93" spans="1:19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  <c r="S93" s="708"/>
    </row>
    <row r="94" spans="1:19" ht="36" x14ac:dyDescent="0.25">
      <c r="A94" s="75">
        <v>2230</v>
      </c>
      <c r="B94" s="43" t="s">
        <v>91</v>
      </c>
      <c r="C94" s="199">
        <f t="shared" si="24"/>
        <v>9538</v>
      </c>
      <c r="D94" s="134">
        <f>SUM(D95:D101)</f>
        <v>8838</v>
      </c>
      <c r="E94" s="91">
        <f t="shared" ref="E94" si="82">SUM(E95:E101)</f>
        <v>700</v>
      </c>
      <c r="F94" s="373">
        <f>SUM(F95:F101)</f>
        <v>9538</v>
      </c>
      <c r="G94" s="240">
        <f t="shared" ref="G94:N94" si="83">SUM(G95:G101)</f>
        <v>0</v>
      </c>
      <c r="H94" s="91">
        <f t="shared" si="83"/>
        <v>0</v>
      </c>
      <c r="I94" s="373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  <c r="S94" s="708"/>
    </row>
    <row r="95" spans="1:19" ht="24" x14ac:dyDescent="0.25">
      <c r="A95" s="30">
        <v>2231</v>
      </c>
      <c r="B95" s="43" t="s">
        <v>92</v>
      </c>
      <c r="C95" s="199">
        <f t="shared" si="24"/>
        <v>6438</v>
      </c>
      <c r="D95" s="273">
        <f>5188+550</f>
        <v>5738</v>
      </c>
      <c r="E95" s="359">
        <v>700</v>
      </c>
      <c r="F95" s="373">
        <f t="shared" ref="F95:F101" si="84">D95+E95</f>
        <v>6438</v>
      </c>
      <c r="G95" s="239"/>
      <c r="H95" s="359"/>
      <c r="I95" s="373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  <c r="S95" s="708"/>
    </row>
    <row r="96" spans="1:19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  <c r="S96" s="708"/>
    </row>
    <row r="97" spans="1:19" ht="24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  <c r="S97" s="708"/>
    </row>
    <row r="98" spans="1:19" ht="36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  <c r="S98" s="708"/>
    </row>
    <row r="99" spans="1:19" ht="24" x14ac:dyDescent="0.25">
      <c r="A99" s="30">
        <v>2235</v>
      </c>
      <c r="B99" s="43" t="s">
        <v>96</v>
      </c>
      <c r="C99" s="199">
        <f t="shared" si="24"/>
        <v>3100</v>
      </c>
      <c r="D99" s="273">
        <v>3100</v>
      </c>
      <c r="E99" s="359"/>
      <c r="F99" s="373">
        <f t="shared" si="84"/>
        <v>3100</v>
      </c>
      <c r="G99" s="239"/>
      <c r="H99" s="359"/>
      <c r="I99" s="373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  <c r="S99" s="708"/>
    </row>
    <row r="100" spans="1:19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  <c r="S100" s="708"/>
    </row>
    <row r="101" spans="1:19" ht="24" hidden="1" x14ac:dyDescent="0.25">
      <c r="A101" s="30">
        <v>2239</v>
      </c>
      <c r="B101" s="43" t="s">
        <v>98</v>
      </c>
      <c r="C101" s="199">
        <f t="shared" si="24"/>
        <v>0</v>
      </c>
      <c r="D101" s="273">
        <v>0</v>
      </c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  <c r="S101" s="708"/>
    </row>
    <row r="102" spans="1:19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>SUM(D103:D110)</f>
        <v>0</v>
      </c>
      <c r="E102" s="76">
        <f t="shared" ref="E102" si="88">SUM(E103:E110)</f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  <c r="S102" s="708"/>
    </row>
    <row r="103" spans="1:19" hidden="1" x14ac:dyDescent="0.25">
      <c r="A103" s="30">
        <v>2241</v>
      </c>
      <c r="B103" s="43" t="s">
        <v>100</v>
      </c>
      <c r="C103" s="199">
        <f t="shared" si="24"/>
        <v>0</v>
      </c>
      <c r="D103" s="273">
        <v>0</v>
      </c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  <c r="S103" s="708"/>
    </row>
    <row r="104" spans="1:19" ht="24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  <c r="S104" s="708"/>
    </row>
    <row r="105" spans="1:19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  <c r="S105" s="708"/>
    </row>
    <row r="106" spans="1:19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  <c r="S106" s="708"/>
    </row>
    <row r="107" spans="1:19" ht="24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  <c r="S107" s="708"/>
    </row>
    <row r="108" spans="1:19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  <c r="S108" s="708"/>
    </row>
    <row r="109" spans="1:19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  <c r="S109" s="708"/>
    </row>
    <row r="110" spans="1:19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  <c r="S110" s="708"/>
    </row>
    <row r="111" spans="1:19" x14ac:dyDescent="0.25">
      <c r="A111" s="75">
        <v>2250</v>
      </c>
      <c r="B111" s="43" t="s">
        <v>108</v>
      </c>
      <c r="C111" s="199">
        <f t="shared" si="24"/>
        <v>1500</v>
      </c>
      <c r="D111" s="134">
        <f>SUM(D112:D114)</f>
        <v>1500</v>
      </c>
      <c r="E111" s="91">
        <f t="shared" ref="E111" si="94">SUM(E112:E114)</f>
        <v>0</v>
      </c>
      <c r="F111" s="373">
        <f>SUM(F112:F114)</f>
        <v>1500</v>
      </c>
      <c r="G111" s="240">
        <f t="shared" ref="G111:N111" si="95">SUM(G112:G114)</f>
        <v>0</v>
      </c>
      <c r="H111" s="91">
        <f t="shared" si="95"/>
        <v>0</v>
      </c>
      <c r="I111" s="373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  <c r="S111" s="708"/>
    </row>
    <row r="112" spans="1:19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  <c r="S112" s="708"/>
    </row>
    <row r="113" spans="1:19" ht="24" x14ac:dyDescent="0.25">
      <c r="A113" s="30">
        <v>2252</v>
      </c>
      <c r="B113" s="43" t="s">
        <v>110</v>
      </c>
      <c r="C113" s="199">
        <f t="shared" ref="C113:C176" si="100">SUM(F113,I113,L113,O113)</f>
        <v>1500</v>
      </c>
      <c r="D113" s="273">
        <v>1500</v>
      </c>
      <c r="E113" s="359"/>
      <c r="F113" s="373">
        <f t="shared" si="96"/>
        <v>1500</v>
      </c>
      <c r="G113" s="239"/>
      <c r="H113" s="359"/>
      <c r="I113" s="373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  <c r="S113" s="708"/>
    </row>
    <row r="114" spans="1:19" ht="24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  <c r="S114" s="708"/>
    </row>
    <row r="115" spans="1:19" x14ac:dyDescent="0.25">
      <c r="A115" s="75">
        <v>2260</v>
      </c>
      <c r="B115" s="43" t="s">
        <v>112</v>
      </c>
      <c r="C115" s="199">
        <f t="shared" si="100"/>
        <v>1620</v>
      </c>
      <c r="D115" s="134">
        <f>SUM(D116:D120)</f>
        <v>1620</v>
      </c>
      <c r="E115" s="91">
        <f t="shared" ref="E115" si="101">SUM(E116:E120)</f>
        <v>0</v>
      </c>
      <c r="F115" s="373">
        <f>SUM(F116:F120)</f>
        <v>1620</v>
      </c>
      <c r="G115" s="240">
        <f t="shared" ref="G115:N115" si="102">SUM(G116:G120)</f>
        <v>0</v>
      </c>
      <c r="H115" s="91">
        <f t="shared" si="102"/>
        <v>0</v>
      </c>
      <c r="I115" s="373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  <c r="S115" s="708"/>
    </row>
    <row r="116" spans="1:19" x14ac:dyDescent="0.25">
      <c r="A116" s="30">
        <v>2261</v>
      </c>
      <c r="B116" s="43" t="s">
        <v>113</v>
      </c>
      <c r="C116" s="199">
        <f t="shared" si="100"/>
        <v>300</v>
      </c>
      <c r="D116" s="273">
        <v>300</v>
      </c>
      <c r="E116" s="359"/>
      <c r="F116" s="373">
        <f t="shared" ref="F116:F120" si="103">D116+E116</f>
        <v>300</v>
      </c>
      <c r="G116" s="239"/>
      <c r="H116" s="359"/>
      <c r="I116" s="373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  <c r="S116" s="708"/>
    </row>
    <row r="117" spans="1:19" x14ac:dyDescent="0.25">
      <c r="A117" s="30">
        <v>2262</v>
      </c>
      <c r="B117" s="43" t="s">
        <v>114</v>
      </c>
      <c r="C117" s="199">
        <f t="shared" si="100"/>
        <v>1320</v>
      </c>
      <c r="D117" s="273">
        <f>1020+300</f>
        <v>1320</v>
      </c>
      <c r="E117" s="359"/>
      <c r="F117" s="373">
        <f t="shared" si="103"/>
        <v>1320</v>
      </c>
      <c r="G117" s="239"/>
      <c r="H117" s="359"/>
      <c r="I117" s="373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  <c r="S117" s="708"/>
    </row>
    <row r="118" spans="1:19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  <c r="S118" s="708"/>
    </row>
    <row r="119" spans="1:19" ht="24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  <c r="S119" s="708"/>
    </row>
    <row r="120" spans="1:19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  <c r="S120" s="708"/>
    </row>
    <row r="121" spans="1:19" x14ac:dyDescent="0.25">
      <c r="A121" s="75">
        <v>2270</v>
      </c>
      <c r="B121" s="43" t="s">
        <v>118</v>
      </c>
      <c r="C121" s="199">
        <f t="shared" si="100"/>
        <v>14471</v>
      </c>
      <c r="D121" s="134">
        <f>SUM(D122:D126)</f>
        <v>14471</v>
      </c>
      <c r="E121" s="91">
        <f t="shared" ref="E121" si="107">SUM(E122:E126)</f>
        <v>0</v>
      </c>
      <c r="F121" s="373">
        <f>SUM(F122:F126)</f>
        <v>14471</v>
      </c>
      <c r="G121" s="240">
        <f t="shared" ref="G121:N121" si="108">SUM(G122:G126)</f>
        <v>0</v>
      </c>
      <c r="H121" s="91">
        <f t="shared" si="108"/>
        <v>0</v>
      </c>
      <c r="I121" s="373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  <c r="S121" s="708"/>
    </row>
    <row r="122" spans="1:19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  <c r="S122" s="708"/>
    </row>
    <row r="123" spans="1:19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  <c r="S123" s="708"/>
    </row>
    <row r="124" spans="1:19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  <c r="S124" s="708"/>
    </row>
    <row r="125" spans="1:19" ht="36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  <c r="S125" s="708"/>
    </row>
    <row r="126" spans="1:19" ht="24" x14ac:dyDescent="0.25">
      <c r="A126" s="30">
        <v>2279</v>
      </c>
      <c r="B126" s="43" t="s">
        <v>122</v>
      </c>
      <c r="C126" s="199">
        <f t="shared" si="100"/>
        <v>14471</v>
      </c>
      <c r="D126" s="273">
        <f>14851-380</f>
        <v>14471</v>
      </c>
      <c r="E126" s="359"/>
      <c r="F126" s="373">
        <f t="shared" si="109"/>
        <v>14471</v>
      </c>
      <c r="G126" s="239"/>
      <c r="H126" s="359"/>
      <c r="I126" s="373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  <c r="S126" s="708"/>
    </row>
    <row r="127" spans="1:19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  <c r="S127" s="708"/>
    </row>
    <row r="128" spans="1:19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  <c r="S128" s="708"/>
    </row>
    <row r="129" spans="1:19" ht="38.25" customHeight="1" x14ac:dyDescent="0.25">
      <c r="A129" s="35">
        <v>2300</v>
      </c>
      <c r="B129" s="72" t="s">
        <v>125</v>
      </c>
      <c r="C129" s="197">
        <f t="shared" si="100"/>
        <v>18233</v>
      </c>
      <c r="D129" s="132">
        <f>SUM(D130,D135,D139,D140,D143,D150,D158,D159,D162)</f>
        <v>18233</v>
      </c>
      <c r="E129" s="125">
        <f t="shared" ref="E129" si="114">SUM(E130,E135,E139,E140,E143,E150,E158,E159,E162)</f>
        <v>0</v>
      </c>
      <c r="F129" s="370">
        <f>SUM(F130,F135,F139,F140,F143,F150,F158,F159,F162)</f>
        <v>18233</v>
      </c>
      <c r="G129" s="237">
        <f t="shared" ref="G129:N129" si="115">SUM(G130,G135,G139,G140,G143,G150,G158,G159,G162)</f>
        <v>0</v>
      </c>
      <c r="H129" s="125">
        <f t="shared" si="115"/>
        <v>0</v>
      </c>
      <c r="I129" s="370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  <c r="S129" s="708"/>
    </row>
    <row r="130" spans="1:19" ht="24" x14ac:dyDescent="0.25">
      <c r="A130" s="404">
        <v>2310</v>
      </c>
      <c r="B130" s="40" t="s">
        <v>126</v>
      </c>
      <c r="C130" s="198">
        <f t="shared" si="100"/>
        <v>15920</v>
      </c>
      <c r="D130" s="133">
        <f>SUM(D131:D134)</f>
        <v>15920</v>
      </c>
      <c r="E130" s="90">
        <f t="shared" ref="E130:O130" si="116">SUM(E131:E134)</f>
        <v>0</v>
      </c>
      <c r="F130" s="372">
        <f t="shared" si="116"/>
        <v>15920</v>
      </c>
      <c r="G130" s="242">
        <f t="shared" si="116"/>
        <v>0</v>
      </c>
      <c r="H130" s="90">
        <f t="shared" si="116"/>
        <v>0</v>
      </c>
      <c r="I130" s="372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  <c r="S130" s="708"/>
    </row>
    <row r="131" spans="1:19" x14ac:dyDescent="0.25">
      <c r="A131" s="30">
        <v>2311</v>
      </c>
      <c r="B131" s="43" t="s">
        <v>127</v>
      </c>
      <c r="C131" s="199">
        <f t="shared" si="100"/>
        <v>50</v>
      </c>
      <c r="D131" s="273">
        <v>50</v>
      </c>
      <c r="E131" s="359"/>
      <c r="F131" s="373">
        <f t="shared" ref="F131:F134" si="117">D131+E131</f>
        <v>50</v>
      </c>
      <c r="G131" s="239"/>
      <c r="H131" s="359"/>
      <c r="I131" s="373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  <c r="S131" s="708"/>
    </row>
    <row r="132" spans="1:19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  <c r="S132" s="708"/>
    </row>
    <row r="133" spans="1:19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  <c r="S133" s="708"/>
    </row>
    <row r="134" spans="1:19" ht="47.25" customHeight="1" x14ac:dyDescent="0.25">
      <c r="A134" s="30">
        <v>2314</v>
      </c>
      <c r="B134" s="43" t="s">
        <v>309</v>
      </c>
      <c r="C134" s="199">
        <f t="shared" si="100"/>
        <v>15870</v>
      </c>
      <c r="D134" s="273">
        <v>15870</v>
      </c>
      <c r="E134" s="359"/>
      <c r="F134" s="373">
        <f t="shared" si="117"/>
        <v>15870</v>
      </c>
      <c r="G134" s="239"/>
      <c r="H134" s="359"/>
      <c r="I134" s="373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  <c r="S134" s="708"/>
    </row>
    <row r="135" spans="1:19" x14ac:dyDescent="0.25">
      <c r="A135" s="75">
        <v>2320</v>
      </c>
      <c r="B135" s="43" t="s">
        <v>130</v>
      </c>
      <c r="C135" s="199">
        <f t="shared" si="100"/>
        <v>476</v>
      </c>
      <c r="D135" s="134">
        <f>SUM(D136:D138)</f>
        <v>476</v>
      </c>
      <c r="E135" s="91">
        <f>SUM(E136:E138)</f>
        <v>0</v>
      </c>
      <c r="F135" s="373">
        <f>SUM(F136:F138)</f>
        <v>476</v>
      </c>
      <c r="G135" s="240">
        <f t="shared" ref="G135" si="121">SUM(G136:G138)</f>
        <v>0</v>
      </c>
      <c r="H135" s="91">
        <f>SUM(H136:H138)</f>
        <v>0</v>
      </c>
      <c r="I135" s="373">
        <f t="shared" ref="I135:N135" si="122">SUM(I136:I138)</f>
        <v>0</v>
      </c>
      <c r="J135" s="134">
        <f t="shared" si="122"/>
        <v>0</v>
      </c>
      <c r="K135" s="76">
        <f t="shared" si="122"/>
        <v>0</v>
      </c>
      <c r="L135" s="95">
        <f t="shared" si="122"/>
        <v>0</v>
      </c>
      <c r="M135" s="240">
        <f t="shared" si="122"/>
        <v>0</v>
      </c>
      <c r="N135" s="76">
        <f t="shared" si="122"/>
        <v>0</v>
      </c>
      <c r="O135" s="91">
        <f>SUM(O136:O138)</f>
        <v>0</v>
      </c>
      <c r="P135" s="300"/>
      <c r="Q135" s="306"/>
      <c r="S135" s="708"/>
    </row>
    <row r="136" spans="1:19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3">D136+E136</f>
        <v>0</v>
      </c>
      <c r="G136" s="239"/>
      <c r="H136" s="45"/>
      <c r="I136" s="91">
        <f t="shared" ref="I136:I139" si="124">G136+H136</f>
        <v>0</v>
      </c>
      <c r="J136" s="273"/>
      <c r="K136" s="45"/>
      <c r="L136" s="95">
        <f t="shared" ref="L136:L139" si="125">J136+K136</f>
        <v>0</v>
      </c>
      <c r="M136" s="239"/>
      <c r="N136" s="45"/>
      <c r="O136" s="91">
        <f t="shared" ref="O136:O139" si="126">M136+N136</f>
        <v>0</v>
      </c>
      <c r="P136" s="300"/>
      <c r="Q136" s="306"/>
      <c r="S136" s="708"/>
    </row>
    <row r="137" spans="1:19" x14ac:dyDescent="0.25">
      <c r="A137" s="30">
        <v>2322</v>
      </c>
      <c r="B137" s="43" t="s">
        <v>132</v>
      </c>
      <c r="C137" s="199">
        <f t="shared" si="100"/>
        <v>476</v>
      </c>
      <c r="D137" s="273">
        <f>396+80</f>
        <v>476</v>
      </c>
      <c r="E137" s="359"/>
      <c r="F137" s="373">
        <f t="shared" si="123"/>
        <v>476</v>
      </c>
      <c r="G137" s="239"/>
      <c r="H137" s="359"/>
      <c r="I137" s="373">
        <f t="shared" si="124"/>
        <v>0</v>
      </c>
      <c r="J137" s="273"/>
      <c r="K137" s="45"/>
      <c r="L137" s="95">
        <f t="shared" si="125"/>
        <v>0</v>
      </c>
      <c r="M137" s="239"/>
      <c r="N137" s="45"/>
      <c r="O137" s="91">
        <f t="shared" si="126"/>
        <v>0</v>
      </c>
      <c r="P137" s="300"/>
      <c r="Q137" s="306"/>
      <c r="S137" s="708"/>
    </row>
    <row r="138" spans="1:19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3"/>
        <v>0</v>
      </c>
      <c r="G138" s="239"/>
      <c r="H138" s="45"/>
      <c r="I138" s="91">
        <f t="shared" si="124"/>
        <v>0</v>
      </c>
      <c r="J138" s="273"/>
      <c r="K138" s="45"/>
      <c r="L138" s="95">
        <f t="shared" si="125"/>
        <v>0</v>
      </c>
      <c r="M138" s="239"/>
      <c r="N138" s="45"/>
      <c r="O138" s="91">
        <f t="shared" si="126"/>
        <v>0</v>
      </c>
      <c r="P138" s="300"/>
      <c r="Q138" s="306"/>
      <c r="S138" s="708"/>
    </row>
    <row r="139" spans="1:19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3"/>
        <v>0</v>
      </c>
      <c r="G139" s="239"/>
      <c r="H139" s="45"/>
      <c r="I139" s="91">
        <f t="shared" si="124"/>
        <v>0</v>
      </c>
      <c r="J139" s="273"/>
      <c r="K139" s="45"/>
      <c r="L139" s="95">
        <f t="shared" si="125"/>
        <v>0</v>
      </c>
      <c r="M139" s="239"/>
      <c r="N139" s="45"/>
      <c r="O139" s="91">
        <f t="shared" si="126"/>
        <v>0</v>
      </c>
      <c r="P139" s="300"/>
      <c r="Q139" s="306"/>
      <c r="S139" s="708"/>
    </row>
    <row r="140" spans="1:19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7">SUM(G141:G142)</f>
        <v>0</v>
      </c>
      <c r="H140" s="76">
        <f t="shared" si="127"/>
        <v>0</v>
      </c>
      <c r="I140" s="91">
        <f t="shared" si="127"/>
        <v>0</v>
      </c>
      <c r="J140" s="134">
        <f t="shared" si="127"/>
        <v>0</v>
      </c>
      <c r="K140" s="76">
        <f t="shared" si="127"/>
        <v>0</v>
      </c>
      <c r="L140" s="95">
        <f t="shared" si="127"/>
        <v>0</v>
      </c>
      <c r="M140" s="240">
        <f t="shared" si="127"/>
        <v>0</v>
      </c>
      <c r="N140" s="76">
        <f t="shared" si="127"/>
        <v>0</v>
      </c>
      <c r="O140" s="91">
        <f>SUM(O141:O142)</f>
        <v>0</v>
      </c>
      <c r="P140" s="300"/>
      <c r="Q140" s="306"/>
      <c r="S140" s="708"/>
    </row>
    <row r="141" spans="1:19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8">D141+E141</f>
        <v>0</v>
      </c>
      <c r="G141" s="239"/>
      <c r="H141" s="45"/>
      <c r="I141" s="91">
        <f t="shared" ref="I141:I142" si="129">G141+H141</f>
        <v>0</v>
      </c>
      <c r="J141" s="273"/>
      <c r="K141" s="45"/>
      <c r="L141" s="95">
        <f t="shared" ref="L141:L142" si="130">J141+K141</f>
        <v>0</v>
      </c>
      <c r="M141" s="239"/>
      <c r="N141" s="45"/>
      <c r="O141" s="91">
        <f t="shared" ref="O141:O142" si="131">M141+N141</f>
        <v>0</v>
      </c>
      <c r="P141" s="300"/>
      <c r="Q141" s="306"/>
      <c r="S141" s="708"/>
    </row>
    <row r="142" spans="1:19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8"/>
        <v>0</v>
      </c>
      <c r="G142" s="239"/>
      <c r="H142" s="45"/>
      <c r="I142" s="91">
        <f t="shared" si="129"/>
        <v>0</v>
      </c>
      <c r="J142" s="273"/>
      <c r="K142" s="45"/>
      <c r="L142" s="95">
        <f t="shared" si="130"/>
        <v>0</v>
      </c>
      <c r="M142" s="239"/>
      <c r="N142" s="45"/>
      <c r="O142" s="91">
        <f t="shared" si="131"/>
        <v>0</v>
      </c>
      <c r="P142" s="300"/>
      <c r="Q142" s="306"/>
      <c r="S142" s="708"/>
    </row>
    <row r="143" spans="1:19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2">SUM(G144:G149)</f>
        <v>0</v>
      </c>
      <c r="H143" s="74">
        <f t="shared" si="132"/>
        <v>0</v>
      </c>
      <c r="I143" s="156">
        <f t="shared" si="132"/>
        <v>0</v>
      </c>
      <c r="J143" s="86">
        <f t="shared" si="132"/>
        <v>0</v>
      </c>
      <c r="K143" s="74">
        <f t="shared" si="132"/>
        <v>0</v>
      </c>
      <c r="L143" s="183">
        <f t="shared" si="132"/>
        <v>0</v>
      </c>
      <c r="M143" s="238">
        <f t="shared" si="132"/>
        <v>0</v>
      </c>
      <c r="N143" s="74">
        <f t="shared" si="132"/>
        <v>0</v>
      </c>
      <c r="O143" s="156">
        <f>SUM(O144:O149)</f>
        <v>0</v>
      </c>
      <c r="P143" s="301"/>
      <c r="Q143" s="306"/>
      <c r="S143" s="708"/>
    </row>
    <row r="144" spans="1:19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3">D144+E144</f>
        <v>0</v>
      </c>
      <c r="G144" s="229"/>
      <c r="H144" s="42"/>
      <c r="I144" s="90">
        <f t="shared" ref="I144:I149" si="134">G144+H144</f>
        <v>0</v>
      </c>
      <c r="J144" s="272"/>
      <c r="K144" s="42"/>
      <c r="L144" s="185">
        <f t="shared" ref="L144:L149" si="135">J144+K144</f>
        <v>0</v>
      </c>
      <c r="M144" s="229"/>
      <c r="N144" s="42"/>
      <c r="O144" s="90">
        <f t="shared" ref="O144:O149" si="136">M144+N144</f>
        <v>0</v>
      </c>
      <c r="P144" s="299"/>
      <c r="Q144" s="306"/>
      <c r="S144" s="708"/>
    </row>
    <row r="145" spans="1:19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3"/>
        <v>0</v>
      </c>
      <c r="G145" s="239"/>
      <c r="H145" s="45"/>
      <c r="I145" s="91">
        <f t="shared" si="134"/>
        <v>0</v>
      </c>
      <c r="J145" s="273"/>
      <c r="K145" s="45"/>
      <c r="L145" s="95">
        <f t="shared" si="135"/>
        <v>0</v>
      </c>
      <c r="M145" s="239"/>
      <c r="N145" s="45"/>
      <c r="O145" s="91">
        <f t="shared" si="136"/>
        <v>0</v>
      </c>
      <c r="P145" s="300"/>
      <c r="Q145" s="306"/>
      <c r="S145" s="708"/>
    </row>
    <row r="146" spans="1:19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3"/>
        <v>0</v>
      </c>
      <c r="G146" s="239"/>
      <c r="H146" s="45"/>
      <c r="I146" s="91">
        <f t="shared" si="134"/>
        <v>0</v>
      </c>
      <c r="J146" s="273"/>
      <c r="K146" s="45"/>
      <c r="L146" s="95">
        <f t="shared" si="135"/>
        <v>0</v>
      </c>
      <c r="M146" s="239"/>
      <c r="N146" s="45"/>
      <c r="O146" s="91">
        <f t="shared" si="136"/>
        <v>0</v>
      </c>
      <c r="P146" s="300"/>
      <c r="Q146" s="306"/>
      <c r="S146" s="708"/>
    </row>
    <row r="147" spans="1:19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3"/>
        <v>0</v>
      </c>
      <c r="G147" s="239"/>
      <c r="H147" s="45"/>
      <c r="I147" s="91">
        <f t="shared" si="134"/>
        <v>0</v>
      </c>
      <c r="J147" s="273"/>
      <c r="K147" s="45"/>
      <c r="L147" s="95">
        <f t="shared" si="135"/>
        <v>0</v>
      </c>
      <c r="M147" s="239"/>
      <c r="N147" s="45"/>
      <c r="O147" s="91">
        <f t="shared" si="136"/>
        <v>0</v>
      </c>
      <c r="P147" s="300"/>
      <c r="Q147" s="306"/>
      <c r="S147" s="708"/>
    </row>
    <row r="148" spans="1:19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3"/>
        <v>0</v>
      </c>
      <c r="G148" s="239"/>
      <c r="H148" s="45"/>
      <c r="I148" s="91">
        <f t="shared" si="134"/>
        <v>0</v>
      </c>
      <c r="J148" s="273"/>
      <c r="K148" s="45"/>
      <c r="L148" s="95">
        <f t="shared" si="135"/>
        <v>0</v>
      </c>
      <c r="M148" s="239"/>
      <c r="N148" s="45"/>
      <c r="O148" s="91">
        <f t="shared" si="136"/>
        <v>0</v>
      </c>
      <c r="P148" s="300"/>
      <c r="Q148" s="306"/>
      <c r="S148" s="708"/>
    </row>
    <row r="149" spans="1:19" ht="24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3"/>
        <v>0</v>
      </c>
      <c r="G149" s="239"/>
      <c r="H149" s="45"/>
      <c r="I149" s="91">
        <f t="shared" si="134"/>
        <v>0</v>
      </c>
      <c r="J149" s="273"/>
      <c r="K149" s="45"/>
      <c r="L149" s="95">
        <f t="shared" si="135"/>
        <v>0</v>
      </c>
      <c r="M149" s="239"/>
      <c r="N149" s="45"/>
      <c r="O149" s="91">
        <f t="shared" si="136"/>
        <v>0</v>
      </c>
      <c r="P149" s="300"/>
      <c r="Q149" s="306"/>
      <c r="S149" s="708"/>
    </row>
    <row r="150" spans="1:19" ht="24.75" customHeight="1" x14ac:dyDescent="0.25">
      <c r="A150" s="75">
        <v>2360</v>
      </c>
      <c r="B150" s="43" t="s">
        <v>145</v>
      </c>
      <c r="C150" s="199">
        <f t="shared" si="100"/>
        <v>1537</v>
      </c>
      <c r="D150" s="134">
        <f>SUM(D151:D157)</f>
        <v>1537</v>
      </c>
      <c r="E150" s="91">
        <f>SUM(E151:E157)</f>
        <v>0</v>
      </c>
      <c r="F150" s="373">
        <f>SUM(F151:F157)</f>
        <v>1537</v>
      </c>
      <c r="G150" s="240">
        <f t="shared" ref="G150:N150" si="137">SUM(G151:G157)</f>
        <v>0</v>
      </c>
      <c r="H150" s="91">
        <f t="shared" si="137"/>
        <v>0</v>
      </c>
      <c r="I150" s="373">
        <f t="shared" si="137"/>
        <v>0</v>
      </c>
      <c r="J150" s="134">
        <f t="shared" si="137"/>
        <v>0</v>
      </c>
      <c r="K150" s="76">
        <f t="shared" si="137"/>
        <v>0</v>
      </c>
      <c r="L150" s="95">
        <f t="shared" si="137"/>
        <v>0</v>
      </c>
      <c r="M150" s="240">
        <f t="shared" si="137"/>
        <v>0</v>
      </c>
      <c r="N150" s="76">
        <f t="shared" si="137"/>
        <v>0</v>
      </c>
      <c r="O150" s="91">
        <f>SUM(O151:O157)</f>
        <v>0</v>
      </c>
      <c r="P150" s="300"/>
      <c r="Q150" s="306"/>
      <c r="S150" s="708"/>
    </row>
    <row r="151" spans="1:19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8">D151+E151</f>
        <v>0</v>
      </c>
      <c r="G151" s="239"/>
      <c r="H151" s="45"/>
      <c r="I151" s="91">
        <f t="shared" ref="I151:I158" si="139">G151+H151</f>
        <v>0</v>
      </c>
      <c r="J151" s="273"/>
      <c r="K151" s="45"/>
      <c r="L151" s="95">
        <f t="shared" ref="L151:L158" si="140">J151+K151</f>
        <v>0</v>
      </c>
      <c r="M151" s="239"/>
      <c r="N151" s="45"/>
      <c r="O151" s="91">
        <f t="shared" ref="O151:O158" si="141">M151+N151</f>
        <v>0</v>
      </c>
      <c r="P151" s="300"/>
      <c r="Q151" s="306"/>
      <c r="S151" s="708"/>
    </row>
    <row r="152" spans="1:19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8"/>
        <v>0</v>
      </c>
      <c r="G152" s="239"/>
      <c r="H152" s="45"/>
      <c r="I152" s="91">
        <f t="shared" si="139"/>
        <v>0</v>
      </c>
      <c r="J152" s="273"/>
      <c r="K152" s="45"/>
      <c r="L152" s="95">
        <f t="shared" si="140"/>
        <v>0</v>
      </c>
      <c r="M152" s="239"/>
      <c r="N152" s="45"/>
      <c r="O152" s="91">
        <f t="shared" si="141"/>
        <v>0</v>
      </c>
      <c r="P152" s="300"/>
      <c r="Q152" s="306"/>
      <c r="S152" s="708"/>
    </row>
    <row r="153" spans="1:19" x14ac:dyDescent="0.25">
      <c r="A153" s="29">
        <v>2363</v>
      </c>
      <c r="B153" s="43" t="s">
        <v>148</v>
      </c>
      <c r="C153" s="199">
        <f t="shared" si="100"/>
        <v>1537</v>
      </c>
      <c r="D153" s="273">
        <v>1537</v>
      </c>
      <c r="E153" s="359"/>
      <c r="F153" s="373">
        <f t="shared" si="138"/>
        <v>1537</v>
      </c>
      <c r="G153" s="239"/>
      <c r="H153" s="359"/>
      <c r="I153" s="373">
        <f t="shared" si="139"/>
        <v>0</v>
      </c>
      <c r="J153" s="273"/>
      <c r="K153" s="45"/>
      <c r="L153" s="95">
        <f t="shared" si="140"/>
        <v>0</v>
      </c>
      <c r="M153" s="239"/>
      <c r="N153" s="45"/>
      <c r="O153" s="91">
        <f t="shared" si="141"/>
        <v>0</v>
      </c>
      <c r="P153" s="300"/>
      <c r="Q153" s="306"/>
      <c r="S153" s="708"/>
    </row>
    <row r="154" spans="1:19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8"/>
        <v>0</v>
      </c>
      <c r="G154" s="239"/>
      <c r="H154" s="45"/>
      <c r="I154" s="91">
        <f t="shared" si="139"/>
        <v>0</v>
      </c>
      <c r="J154" s="273"/>
      <c r="K154" s="45"/>
      <c r="L154" s="95">
        <f t="shared" si="140"/>
        <v>0</v>
      </c>
      <c r="M154" s="239"/>
      <c r="N154" s="45"/>
      <c r="O154" s="91">
        <f t="shared" si="141"/>
        <v>0</v>
      </c>
      <c r="P154" s="300"/>
      <c r="Q154" s="306"/>
      <c r="S154" s="708"/>
    </row>
    <row r="155" spans="1:19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8"/>
        <v>0</v>
      </c>
      <c r="G155" s="239"/>
      <c r="H155" s="45"/>
      <c r="I155" s="91">
        <f t="shared" si="139"/>
        <v>0</v>
      </c>
      <c r="J155" s="273"/>
      <c r="K155" s="45"/>
      <c r="L155" s="95">
        <f t="shared" si="140"/>
        <v>0</v>
      </c>
      <c r="M155" s="239"/>
      <c r="N155" s="45"/>
      <c r="O155" s="91">
        <f t="shared" si="141"/>
        <v>0</v>
      </c>
      <c r="P155" s="300"/>
      <c r="Q155" s="306"/>
      <c r="S155" s="708"/>
    </row>
    <row r="156" spans="1:19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8"/>
        <v>0</v>
      </c>
      <c r="G156" s="239"/>
      <c r="H156" s="45"/>
      <c r="I156" s="91">
        <f t="shared" si="139"/>
        <v>0</v>
      </c>
      <c r="J156" s="273"/>
      <c r="K156" s="45"/>
      <c r="L156" s="95">
        <f t="shared" si="140"/>
        <v>0</v>
      </c>
      <c r="M156" s="239"/>
      <c r="N156" s="45"/>
      <c r="O156" s="91">
        <f t="shared" si="141"/>
        <v>0</v>
      </c>
      <c r="P156" s="300"/>
      <c r="Q156" s="306"/>
      <c r="S156" s="708"/>
    </row>
    <row r="157" spans="1:19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8"/>
        <v>0</v>
      </c>
      <c r="G157" s="239"/>
      <c r="H157" s="45"/>
      <c r="I157" s="91">
        <f t="shared" si="139"/>
        <v>0</v>
      </c>
      <c r="J157" s="273"/>
      <c r="K157" s="45"/>
      <c r="L157" s="95">
        <f t="shared" si="140"/>
        <v>0</v>
      </c>
      <c r="M157" s="239"/>
      <c r="N157" s="45"/>
      <c r="O157" s="91">
        <f t="shared" si="141"/>
        <v>0</v>
      </c>
      <c r="P157" s="300"/>
      <c r="Q157" s="306"/>
      <c r="S157" s="708"/>
    </row>
    <row r="158" spans="1:19" x14ac:dyDescent="0.25">
      <c r="A158" s="73">
        <v>2370</v>
      </c>
      <c r="B158" s="58" t="s">
        <v>153</v>
      </c>
      <c r="C158" s="204">
        <f t="shared" si="100"/>
        <v>300</v>
      </c>
      <c r="D158" s="270">
        <v>300</v>
      </c>
      <c r="E158" s="356"/>
      <c r="F158" s="371">
        <f t="shared" si="138"/>
        <v>300</v>
      </c>
      <c r="G158" s="241"/>
      <c r="H158" s="356"/>
      <c r="I158" s="371">
        <f t="shared" si="139"/>
        <v>0</v>
      </c>
      <c r="J158" s="270"/>
      <c r="K158" s="77"/>
      <c r="L158" s="183">
        <f t="shared" si="140"/>
        <v>0</v>
      </c>
      <c r="M158" s="241"/>
      <c r="N158" s="77"/>
      <c r="O158" s="156">
        <f t="shared" si="141"/>
        <v>0</v>
      </c>
      <c r="P158" s="301"/>
      <c r="Q158" s="306"/>
      <c r="S158" s="708"/>
    </row>
    <row r="159" spans="1:19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2">SUM(E160:E161)</f>
        <v>0</v>
      </c>
      <c r="F159" s="183">
        <f>SUM(F160:F161)</f>
        <v>0</v>
      </c>
      <c r="G159" s="238">
        <f t="shared" ref="G159:N159" si="143">SUM(G160:G161)</f>
        <v>0</v>
      </c>
      <c r="H159" s="74">
        <f t="shared" si="143"/>
        <v>0</v>
      </c>
      <c r="I159" s="156">
        <f t="shared" si="143"/>
        <v>0</v>
      </c>
      <c r="J159" s="86">
        <f t="shared" si="143"/>
        <v>0</v>
      </c>
      <c r="K159" s="74">
        <f t="shared" si="143"/>
        <v>0</v>
      </c>
      <c r="L159" s="183">
        <f t="shared" si="143"/>
        <v>0</v>
      </c>
      <c r="M159" s="238">
        <f t="shared" si="143"/>
        <v>0</v>
      </c>
      <c r="N159" s="74">
        <f t="shared" si="143"/>
        <v>0</v>
      </c>
      <c r="O159" s="156">
        <f>SUM(O160:O161)</f>
        <v>0</v>
      </c>
      <c r="P159" s="301"/>
      <c r="Q159" s="306"/>
      <c r="S159" s="708"/>
    </row>
    <row r="160" spans="1:19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4">D160+E160</f>
        <v>0</v>
      </c>
      <c r="G160" s="229"/>
      <c r="H160" s="42"/>
      <c r="I160" s="90">
        <f t="shared" ref="I160:I163" si="145">G160+H160</f>
        <v>0</v>
      </c>
      <c r="J160" s="272"/>
      <c r="K160" s="42"/>
      <c r="L160" s="185">
        <f t="shared" ref="L160:L163" si="146">J160+K160</f>
        <v>0</v>
      </c>
      <c r="M160" s="229"/>
      <c r="N160" s="42"/>
      <c r="O160" s="90">
        <f t="shared" ref="O160:O163" si="147">M160+N160</f>
        <v>0</v>
      </c>
      <c r="P160" s="299"/>
      <c r="Q160" s="306"/>
      <c r="S160" s="708"/>
    </row>
    <row r="161" spans="1:19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4"/>
        <v>0</v>
      </c>
      <c r="G161" s="239"/>
      <c r="H161" s="45"/>
      <c r="I161" s="91">
        <f t="shared" si="145"/>
        <v>0</v>
      </c>
      <c r="J161" s="273"/>
      <c r="K161" s="45"/>
      <c r="L161" s="95">
        <f t="shared" si="146"/>
        <v>0</v>
      </c>
      <c r="M161" s="239"/>
      <c r="N161" s="45"/>
      <c r="O161" s="91">
        <f t="shared" si="147"/>
        <v>0</v>
      </c>
      <c r="P161" s="300"/>
      <c r="Q161" s="306"/>
      <c r="S161" s="708"/>
    </row>
    <row r="162" spans="1:19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4"/>
        <v>0</v>
      </c>
      <c r="G162" s="241"/>
      <c r="H162" s="77"/>
      <c r="I162" s="156">
        <f t="shared" si="145"/>
        <v>0</v>
      </c>
      <c r="J162" s="270"/>
      <c r="K162" s="77"/>
      <c r="L162" s="183">
        <f t="shared" si="146"/>
        <v>0</v>
      </c>
      <c r="M162" s="241"/>
      <c r="N162" s="77"/>
      <c r="O162" s="156">
        <f t="shared" si="147"/>
        <v>0</v>
      </c>
      <c r="P162" s="301"/>
      <c r="Q162" s="306"/>
      <c r="S162" s="708"/>
    </row>
    <row r="163" spans="1:19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4"/>
        <v>0</v>
      </c>
      <c r="G163" s="243"/>
      <c r="H163" s="80"/>
      <c r="I163" s="125">
        <f t="shared" si="145"/>
        <v>0</v>
      </c>
      <c r="J163" s="257"/>
      <c r="K163" s="80"/>
      <c r="L163" s="184">
        <f t="shared" si="146"/>
        <v>0</v>
      </c>
      <c r="M163" s="243"/>
      <c r="N163" s="80"/>
      <c r="O163" s="125">
        <f t="shared" si="147"/>
        <v>0</v>
      </c>
      <c r="P163" s="302"/>
      <c r="Q163" s="306"/>
      <c r="S163" s="708"/>
    </row>
    <row r="164" spans="1:19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8">SUM(E165,E170)</f>
        <v>0</v>
      </c>
      <c r="F164" s="184">
        <f>SUM(F165,F170)</f>
        <v>0</v>
      </c>
      <c r="G164" s="237">
        <f t="shared" ref="G164:O164" si="149">SUM(G165,G170)</f>
        <v>0</v>
      </c>
      <c r="H164" s="38">
        <f t="shared" si="149"/>
        <v>0</v>
      </c>
      <c r="I164" s="125">
        <f t="shared" si="149"/>
        <v>0</v>
      </c>
      <c r="J164" s="132">
        <f t="shared" si="149"/>
        <v>0</v>
      </c>
      <c r="K164" s="38">
        <f t="shared" si="149"/>
        <v>0</v>
      </c>
      <c r="L164" s="184">
        <f t="shared" si="149"/>
        <v>0</v>
      </c>
      <c r="M164" s="237">
        <f t="shared" si="149"/>
        <v>0</v>
      </c>
      <c r="N164" s="38">
        <f t="shared" si="149"/>
        <v>0</v>
      </c>
      <c r="O164" s="125">
        <f t="shared" si="149"/>
        <v>0</v>
      </c>
      <c r="P164" s="325"/>
      <c r="Q164" s="306"/>
      <c r="S164" s="708"/>
    </row>
    <row r="165" spans="1:19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0">SUM(E166:E169)</f>
        <v>0</v>
      </c>
      <c r="F165" s="185">
        <f>SUM(F166:F169)</f>
        <v>0</v>
      </c>
      <c r="G165" s="242">
        <f t="shared" ref="G165:O165" si="151">SUM(G166:G169)</f>
        <v>0</v>
      </c>
      <c r="H165" s="79">
        <f t="shared" si="151"/>
        <v>0</v>
      </c>
      <c r="I165" s="90">
        <f t="shared" si="151"/>
        <v>0</v>
      </c>
      <c r="J165" s="133">
        <f t="shared" si="151"/>
        <v>0</v>
      </c>
      <c r="K165" s="79">
        <f t="shared" si="151"/>
        <v>0</v>
      </c>
      <c r="L165" s="185">
        <f t="shared" si="151"/>
        <v>0</v>
      </c>
      <c r="M165" s="242">
        <f t="shared" si="151"/>
        <v>0</v>
      </c>
      <c r="N165" s="79">
        <f t="shared" si="151"/>
        <v>0</v>
      </c>
      <c r="O165" s="157">
        <f t="shared" si="151"/>
        <v>0</v>
      </c>
      <c r="P165" s="304"/>
      <c r="Q165" s="306"/>
      <c r="S165" s="708"/>
    </row>
    <row r="166" spans="1:19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2">D166+E166</f>
        <v>0</v>
      </c>
      <c r="G166" s="239"/>
      <c r="H166" s="45"/>
      <c r="I166" s="91">
        <f t="shared" ref="I166:I171" si="153">G166+H166</f>
        <v>0</v>
      </c>
      <c r="J166" s="273"/>
      <c r="K166" s="45"/>
      <c r="L166" s="95">
        <f t="shared" ref="L166:L171" si="154">J166+K166</f>
        <v>0</v>
      </c>
      <c r="M166" s="239"/>
      <c r="N166" s="45"/>
      <c r="O166" s="91">
        <f t="shared" ref="O166:O171" si="155">M166+N166</f>
        <v>0</v>
      </c>
      <c r="P166" s="300"/>
      <c r="Q166" s="306"/>
      <c r="S166" s="708"/>
    </row>
    <row r="167" spans="1:19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2"/>
        <v>0</v>
      </c>
      <c r="G167" s="239"/>
      <c r="H167" s="45"/>
      <c r="I167" s="91">
        <f t="shared" si="153"/>
        <v>0</v>
      </c>
      <c r="J167" s="273"/>
      <c r="K167" s="45"/>
      <c r="L167" s="95">
        <f t="shared" si="154"/>
        <v>0</v>
      </c>
      <c r="M167" s="239"/>
      <c r="N167" s="45"/>
      <c r="O167" s="91">
        <f t="shared" si="155"/>
        <v>0</v>
      </c>
      <c r="P167" s="300"/>
      <c r="Q167" s="306"/>
      <c r="S167" s="708"/>
    </row>
    <row r="168" spans="1:19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2"/>
        <v>0</v>
      </c>
      <c r="G168" s="239"/>
      <c r="H168" s="45"/>
      <c r="I168" s="91">
        <f t="shared" si="153"/>
        <v>0</v>
      </c>
      <c r="J168" s="273"/>
      <c r="K168" s="45"/>
      <c r="L168" s="95">
        <f t="shared" si="154"/>
        <v>0</v>
      </c>
      <c r="M168" s="239"/>
      <c r="N168" s="45"/>
      <c r="O168" s="91">
        <f t="shared" si="155"/>
        <v>0</v>
      </c>
      <c r="P168" s="300"/>
      <c r="Q168" s="306"/>
      <c r="S168" s="708"/>
    </row>
    <row r="169" spans="1:19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2"/>
        <v>0</v>
      </c>
      <c r="G169" s="239"/>
      <c r="H169" s="45"/>
      <c r="I169" s="91">
        <f t="shared" si="153"/>
        <v>0</v>
      </c>
      <c r="J169" s="273"/>
      <c r="K169" s="45"/>
      <c r="L169" s="95">
        <f t="shared" si="154"/>
        <v>0</v>
      </c>
      <c r="M169" s="239"/>
      <c r="N169" s="45"/>
      <c r="O169" s="91">
        <f t="shared" si="155"/>
        <v>0</v>
      </c>
      <c r="P169" s="300"/>
      <c r="Q169" s="306"/>
      <c r="S169" s="708"/>
    </row>
    <row r="170" spans="1:19" ht="24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2"/>
        <v>0</v>
      </c>
      <c r="G170" s="239"/>
      <c r="H170" s="45"/>
      <c r="I170" s="91">
        <f t="shared" si="153"/>
        <v>0</v>
      </c>
      <c r="J170" s="273"/>
      <c r="K170" s="45"/>
      <c r="L170" s="95">
        <f t="shared" si="154"/>
        <v>0</v>
      </c>
      <c r="M170" s="239"/>
      <c r="N170" s="45"/>
      <c r="O170" s="91">
        <f t="shared" si="155"/>
        <v>0</v>
      </c>
      <c r="P170" s="300"/>
      <c r="Q170" s="306"/>
      <c r="S170" s="708"/>
    </row>
    <row r="171" spans="1:19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2"/>
        <v>0</v>
      </c>
      <c r="G171" s="221"/>
      <c r="H171" s="28"/>
      <c r="I171" s="345">
        <f t="shared" si="153"/>
        <v>0</v>
      </c>
      <c r="J171" s="254"/>
      <c r="K171" s="28"/>
      <c r="L171" s="339">
        <f t="shared" si="154"/>
        <v>0</v>
      </c>
      <c r="M171" s="221"/>
      <c r="N171" s="28"/>
      <c r="O171" s="345">
        <f t="shared" si="155"/>
        <v>0</v>
      </c>
      <c r="P171" s="297"/>
      <c r="Q171" s="309"/>
      <c r="S171" s="708"/>
    </row>
    <row r="172" spans="1:19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6">SUM(E173,E183)</f>
        <v>0</v>
      </c>
      <c r="F172" s="181">
        <f>SUM(F173,F183)</f>
        <v>0</v>
      </c>
      <c r="G172" s="236">
        <f t="shared" ref="G172:N172" si="157">SUM(G173,G183)</f>
        <v>0</v>
      </c>
      <c r="H172" s="71">
        <f t="shared" si="157"/>
        <v>0</v>
      </c>
      <c r="I172" s="127">
        <f t="shared" si="157"/>
        <v>0</v>
      </c>
      <c r="J172" s="139">
        <f t="shared" si="157"/>
        <v>0</v>
      </c>
      <c r="K172" s="71">
        <f t="shared" si="157"/>
        <v>0</v>
      </c>
      <c r="L172" s="181">
        <f t="shared" si="157"/>
        <v>0</v>
      </c>
      <c r="M172" s="236">
        <f t="shared" si="157"/>
        <v>0</v>
      </c>
      <c r="N172" s="71">
        <f t="shared" si="157"/>
        <v>0</v>
      </c>
      <c r="O172" s="127">
        <f>SUM(O173,O183)</f>
        <v>0</v>
      </c>
      <c r="P172" s="324"/>
      <c r="Q172" s="306"/>
      <c r="S172" s="708"/>
    </row>
    <row r="173" spans="1:19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8">SUM(E174,E178)</f>
        <v>0</v>
      </c>
      <c r="F173" s="184">
        <f>SUM(F174,F178)</f>
        <v>0</v>
      </c>
      <c r="G173" s="237">
        <f t="shared" ref="G173:O173" si="159">SUM(G174,G178)</f>
        <v>0</v>
      </c>
      <c r="H173" s="38">
        <f t="shared" si="159"/>
        <v>0</v>
      </c>
      <c r="I173" s="125">
        <f t="shared" si="159"/>
        <v>0</v>
      </c>
      <c r="J173" s="132">
        <f t="shared" si="159"/>
        <v>0</v>
      </c>
      <c r="K173" s="38">
        <f t="shared" si="159"/>
        <v>0</v>
      </c>
      <c r="L173" s="184">
        <f t="shared" si="159"/>
        <v>0</v>
      </c>
      <c r="M173" s="237">
        <f t="shared" si="159"/>
        <v>0</v>
      </c>
      <c r="N173" s="38">
        <f t="shared" si="159"/>
        <v>0</v>
      </c>
      <c r="O173" s="126">
        <f t="shared" si="159"/>
        <v>0</v>
      </c>
      <c r="P173" s="325"/>
      <c r="Q173" s="306"/>
      <c r="S173" s="708"/>
    </row>
    <row r="174" spans="1:19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0">SUM(E175:E177)</f>
        <v>0</v>
      </c>
      <c r="F174" s="185">
        <f>SUM(F175:F177)</f>
        <v>0</v>
      </c>
      <c r="G174" s="242">
        <f t="shared" ref="G174:N174" si="161">SUM(G175:G177)</f>
        <v>0</v>
      </c>
      <c r="H174" s="79">
        <f t="shared" si="161"/>
        <v>0</v>
      </c>
      <c r="I174" s="90">
        <f t="shared" si="161"/>
        <v>0</v>
      </c>
      <c r="J174" s="133">
        <f t="shared" si="161"/>
        <v>0</v>
      </c>
      <c r="K174" s="79">
        <f t="shared" si="161"/>
        <v>0</v>
      </c>
      <c r="L174" s="185">
        <f t="shared" si="161"/>
        <v>0</v>
      </c>
      <c r="M174" s="242">
        <f t="shared" si="161"/>
        <v>0</v>
      </c>
      <c r="N174" s="79">
        <f t="shared" si="161"/>
        <v>0</v>
      </c>
      <c r="O174" s="90">
        <f>SUM(O175:O177)</f>
        <v>0</v>
      </c>
      <c r="P174" s="299"/>
      <c r="Q174" s="306"/>
      <c r="S174" s="708"/>
    </row>
    <row r="175" spans="1:19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2">D175+E175</f>
        <v>0</v>
      </c>
      <c r="G175" s="239"/>
      <c r="H175" s="45"/>
      <c r="I175" s="91">
        <f t="shared" ref="I175:I177" si="163">G175+H175</f>
        <v>0</v>
      </c>
      <c r="J175" s="273"/>
      <c r="K175" s="45"/>
      <c r="L175" s="95">
        <f t="shared" ref="L175:L177" si="164">J175+K175</f>
        <v>0</v>
      </c>
      <c r="M175" s="239"/>
      <c r="N175" s="45"/>
      <c r="O175" s="91">
        <f t="shared" ref="O175:O177" si="165">M175+N175</f>
        <v>0</v>
      </c>
      <c r="P175" s="300"/>
      <c r="Q175" s="306"/>
      <c r="S175" s="708"/>
    </row>
    <row r="176" spans="1:19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2"/>
        <v>0</v>
      </c>
      <c r="G176" s="239"/>
      <c r="H176" s="45"/>
      <c r="I176" s="91">
        <f t="shared" si="163"/>
        <v>0</v>
      </c>
      <c r="J176" s="273"/>
      <c r="K176" s="45"/>
      <c r="L176" s="95">
        <f t="shared" si="164"/>
        <v>0</v>
      </c>
      <c r="M176" s="239"/>
      <c r="N176" s="45"/>
      <c r="O176" s="91">
        <f t="shared" si="165"/>
        <v>0</v>
      </c>
      <c r="P176" s="300"/>
      <c r="Q176" s="306"/>
      <c r="S176" s="708"/>
    </row>
    <row r="177" spans="1:19" ht="24" hidden="1" x14ac:dyDescent="0.25">
      <c r="A177" s="30">
        <v>3263</v>
      </c>
      <c r="B177" s="43" t="s">
        <v>172</v>
      </c>
      <c r="C177" s="199">
        <f t="shared" ref="C177:C240" si="166">SUM(F177,I177,L177,O177)</f>
        <v>0</v>
      </c>
      <c r="D177" s="273">
        <v>0</v>
      </c>
      <c r="E177" s="45"/>
      <c r="F177" s="95">
        <f t="shared" si="162"/>
        <v>0</v>
      </c>
      <c r="G177" s="239"/>
      <c r="H177" s="45"/>
      <c r="I177" s="91">
        <f t="shared" si="163"/>
        <v>0</v>
      </c>
      <c r="J177" s="273"/>
      <c r="K177" s="45"/>
      <c r="L177" s="95">
        <f t="shared" si="164"/>
        <v>0</v>
      </c>
      <c r="M177" s="239"/>
      <c r="N177" s="45"/>
      <c r="O177" s="91">
        <f t="shared" si="165"/>
        <v>0</v>
      </c>
      <c r="P177" s="300"/>
      <c r="Q177" s="306"/>
      <c r="S177" s="708"/>
    </row>
    <row r="178" spans="1:19" ht="84" hidden="1" x14ac:dyDescent="0.25">
      <c r="A178" s="404">
        <v>3290</v>
      </c>
      <c r="B178" s="40" t="s">
        <v>302</v>
      </c>
      <c r="C178" s="210">
        <f t="shared" si="166"/>
        <v>0</v>
      </c>
      <c r="D178" s="133">
        <f>SUM(D179:D182)</f>
        <v>0</v>
      </c>
      <c r="E178" s="79">
        <f t="shared" ref="E178" si="167">SUM(E179:E182)</f>
        <v>0</v>
      </c>
      <c r="F178" s="185">
        <f>SUM(F179:F182)</f>
        <v>0</v>
      </c>
      <c r="G178" s="242">
        <f t="shared" ref="G178:O178" si="168">SUM(G179:G182)</f>
        <v>0</v>
      </c>
      <c r="H178" s="79">
        <f t="shared" si="168"/>
        <v>0</v>
      </c>
      <c r="I178" s="90">
        <f t="shared" si="168"/>
        <v>0</v>
      </c>
      <c r="J178" s="133">
        <f t="shared" si="168"/>
        <v>0</v>
      </c>
      <c r="K178" s="79">
        <f t="shared" si="168"/>
        <v>0</v>
      </c>
      <c r="L178" s="185">
        <f t="shared" si="168"/>
        <v>0</v>
      </c>
      <c r="M178" s="242">
        <f t="shared" si="168"/>
        <v>0</v>
      </c>
      <c r="N178" s="79">
        <f t="shared" si="168"/>
        <v>0</v>
      </c>
      <c r="O178" s="158">
        <f t="shared" si="168"/>
        <v>0</v>
      </c>
      <c r="P178" s="303"/>
      <c r="Q178" s="306"/>
      <c r="S178" s="708"/>
    </row>
    <row r="179" spans="1:19" ht="72" hidden="1" x14ac:dyDescent="0.25">
      <c r="A179" s="30">
        <v>3291</v>
      </c>
      <c r="B179" s="43" t="s">
        <v>173</v>
      </c>
      <c r="C179" s="199">
        <f t="shared" si="166"/>
        <v>0</v>
      </c>
      <c r="D179" s="273">
        <v>0</v>
      </c>
      <c r="E179" s="45"/>
      <c r="F179" s="95">
        <f t="shared" ref="F179:F182" si="169">D179+E179</f>
        <v>0</v>
      </c>
      <c r="G179" s="239"/>
      <c r="H179" s="45"/>
      <c r="I179" s="91">
        <f t="shared" ref="I179:I182" si="170">G179+H179</f>
        <v>0</v>
      </c>
      <c r="J179" s="273"/>
      <c r="K179" s="45"/>
      <c r="L179" s="95">
        <f t="shared" ref="L179:L182" si="171">J179+K179</f>
        <v>0</v>
      </c>
      <c r="M179" s="239"/>
      <c r="N179" s="45"/>
      <c r="O179" s="91">
        <f t="shared" ref="O179:O182" si="172">M179+N179</f>
        <v>0</v>
      </c>
      <c r="P179" s="300"/>
      <c r="Q179" s="306"/>
      <c r="S179" s="708"/>
    </row>
    <row r="180" spans="1:19" ht="72" hidden="1" x14ac:dyDescent="0.25">
      <c r="A180" s="30">
        <v>3292</v>
      </c>
      <c r="B180" s="43" t="s">
        <v>174</v>
      </c>
      <c r="C180" s="199">
        <f t="shared" si="166"/>
        <v>0</v>
      </c>
      <c r="D180" s="273">
        <v>0</v>
      </c>
      <c r="E180" s="45"/>
      <c r="F180" s="95">
        <f t="shared" si="169"/>
        <v>0</v>
      </c>
      <c r="G180" s="239"/>
      <c r="H180" s="45"/>
      <c r="I180" s="91">
        <f t="shared" si="170"/>
        <v>0</v>
      </c>
      <c r="J180" s="273"/>
      <c r="K180" s="45"/>
      <c r="L180" s="95">
        <f t="shared" si="171"/>
        <v>0</v>
      </c>
      <c r="M180" s="239"/>
      <c r="N180" s="45"/>
      <c r="O180" s="91">
        <f t="shared" si="172"/>
        <v>0</v>
      </c>
      <c r="P180" s="300"/>
      <c r="Q180" s="306"/>
      <c r="S180" s="708"/>
    </row>
    <row r="181" spans="1:19" ht="72" hidden="1" x14ac:dyDescent="0.25">
      <c r="A181" s="30">
        <v>3293</v>
      </c>
      <c r="B181" s="43" t="s">
        <v>175</v>
      </c>
      <c r="C181" s="199">
        <f t="shared" si="166"/>
        <v>0</v>
      </c>
      <c r="D181" s="273">
        <v>0</v>
      </c>
      <c r="E181" s="45"/>
      <c r="F181" s="95">
        <f t="shared" si="169"/>
        <v>0</v>
      </c>
      <c r="G181" s="239"/>
      <c r="H181" s="45"/>
      <c r="I181" s="91">
        <f t="shared" si="170"/>
        <v>0</v>
      </c>
      <c r="J181" s="273"/>
      <c r="K181" s="45"/>
      <c r="L181" s="95">
        <f t="shared" si="171"/>
        <v>0</v>
      </c>
      <c r="M181" s="239"/>
      <c r="N181" s="45"/>
      <c r="O181" s="91">
        <f t="shared" si="172"/>
        <v>0</v>
      </c>
      <c r="P181" s="300"/>
      <c r="Q181" s="306"/>
      <c r="S181" s="708"/>
    </row>
    <row r="182" spans="1:19" ht="60" hidden="1" x14ac:dyDescent="0.25">
      <c r="A182" s="83">
        <v>3294</v>
      </c>
      <c r="B182" s="43" t="s">
        <v>176</v>
      </c>
      <c r="C182" s="210">
        <f t="shared" si="166"/>
        <v>0</v>
      </c>
      <c r="D182" s="274">
        <v>0</v>
      </c>
      <c r="E182" s="84"/>
      <c r="F182" s="343">
        <f t="shared" si="169"/>
        <v>0</v>
      </c>
      <c r="G182" s="244"/>
      <c r="H182" s="84"/>
      <c r="I182" s="158">
        <f t="shared" si="170"/>
        <v>0</v>
      </c>
      <c r="J182" s="274"/>
      <c r="K182" s="84"/>
      <c r="L182" s="343">
        <f t="shared" si="171"/>
        <v>0</v>
      </c>
      <c r="M182" s="244"/>
      <c r="N182" s="84"/>
      <c r="O182" s="158">
        <f t="shared" si="172"/>
        <v>0</v>
      </c>
      <c r="P182" s="303"/>
      <c r="Q182" s="306"/>
      <c r="S182" s="708"/>
    </row>
    <row r="183" spans="1:19" ht="48" hidden="1" x14ac:dyDescent="0.25">
      <c r="A183" s="51">
        <v>3300</v>
      </c>
      <c r="B183" s="82" t="s">
        <v>177</v>
      </c>
      <c r="C183" s="211">
        <f t="shared" si="166"/>
        <v>0</v>
      </c>
      <c r="D183" s="140">
        <f>SUM(D184:D185)</f>
        <v>0</v>
      </c>
      <c r="E183" s="85">
        <f t="shared" ref="E183" si="173">SUM(E184:E185)</f>
        <v>0</v>
      </c>
      <c r="F183" s="182">
        <f>SUM(F184:F185)</f>
        <v>0</v>
      </c>
      <c r="G183" s="245">
        <f t="shared" ref="G183:O183" si="174">SUM(G184:G185)</f>
        <v>0</v>
      </c>
      <c r="H183" s="85">
        <f t="shared" si="174"/>
        <v>0</v>
      </c>
      <c r="I183" s="126">
        <f t="shared" si="174"/>
        <v>0</v>
      </c>
      <c r="J183" s="140">
        <f t="shared" si="174"/>
        <v>0</v>
      </c>
      <c r="K183" s="85">
        <f t="shared" si="174"/>
        <v>0</v>
      </c>
      <c r="L183" s="182">
        <f t="shared" si="174"/>
        <v>0</v>
      </c>
      <c r="M183" s="245">
        <f t="shared" si="174"/>
        <v>0</v>
      </c>
      <c r="N183" s="85">
        <f t="shared" si="174"/>
        <v>0</v>
      </c>
      <c r="O183" s="126">
        <f t="shared" si="174"/>
        <v>0</v>
      </c>
      <c r="P183" s="325"/>
      <c r="Q183" s="306"/>
      <c r="S183" s="708"/>
    </row>
    <row r="184" spans="1:19" ht="48" hidden="1" x14ac:dyDescent="0.25">
      <c r="A184" s="57">
        <v>3310</v>
      </c>
      <c r="B184" s="58" t="s">
        <v>178</v>
      </c>
      <c r="C184" s="204">
        <f t="shared" si="166"/>
        <v>0</v>
      </c>
      <c r="D184" s="270">
        <v>0</v>
      </c>
      <c r="E184" s="77"/>
      <c r="F184" s="183">
        <f t="shared" ref="F184:F185" si="175">D184+E184</f>
        <v>0</v>
      </c>
      <c r="G184" s="241"/>
      <c r="H184" s="77"/>
      <c r="I184" s="156">
        <f t="shared" ref="I184:I185" si="176">G184+H184</f>
        <v>0</v>
      </c>
      <c r="J184" s="270"/>
      <c r="K184" s="77"/>
      <c r="L184" s="183">
        <f t="shared" ref="L184:L185" si="177">J184+K184</f>
        <v>0</v>
      </c>
      <c r="M184" s="241"/>
      <c r="N184" s="77"/>
      <c r="O184" s="156">
        <f t="shared" ref="O184:O185" si="178">M184+N184</f>
        <v>0</v>
      </c>
      <c r="P184" s="301"/>
      <c r="Q184" s="306"/>
      <c r="S184" s="708"/>
    </row>
    <row r="185" spans="1:19" ht="60" hidden="1" x14ac:dyDescent="0.25">
      <c r="A185" s="27">
        <v>3320</v>
      </c>
      <c r="B185" s="40" t="s">
        <v>179</v>
      </c>
      <c r="C185" s="198">
        <f t="shared" si="166"/>
        <v>0</v>
      </c>
      <c r="D185" s="272">
        <v>0</v>
      </c>
      <c r="E185" s="42"/>
      <c r="F185" s="185">
        <f t="shared" si="175"/>
        <v>0</v>
      </c>
      <c r="G185" s="229"/>
      <c r="H185" s="42"/>
      <c r="I185" s="90">
        <f t="shared" si="176"/>
        <v>0</v>
      </c>
      <c r="J185" s="272"/>
      <c r="K185" s="42"/>
      <c r="L185" s="185">
        <f t="shared" si="177"/>
        <v>0</v>
      </c>
      <c r="M185" s="229"/>
      <c r="N185" s="42"/>
      <c r="O185" s="90">
        <f t="shared" si="178"/>
        <v>0</v>
      </c>
      <c r="P185" s="299"/>
      <c r="Q185" s="306"/>
      <c r="S185" s="708"/>
    </row>
    <row r="186" spans="1:19" hidden="1" x14ac:dyDescent="0.25">
      <c r="A186" s="87">
        <v>4000</v>
      </c>
      <c r="B186" s="70" t="s">
        <v>180</v>
      </c>
      <c r="C186" s="209">
        <f t="shared" si="166"/>
        <v>0</v>
      </c>
      <c r="D186" s="139">
        <f>SUM(D187,D190)</f>
        <v>0</v>
      </c>
      <c r="E186" s="71">
        <f t="shared" ref="E186" si="179">SUM(E187,E190)</f>
        <v>0</v>
      </c>
      <c r="F186" s="181">
        <f>SUM(F187,F190)</f>
        <v>0</v>
      </c>
      <c r="G186" s="236">
        <f t="shared" ref="G186:N186" si="180">SUM(G187,G190)</f>
        <v>0</v>
      </c>
      <c r="H186" s="71">
        <f t="shared" si="180"/>
        <v>0</v>
      </c>
      <c r="I186" s="127">
        <f t="shared" si="180"/>
        <v>0</v>
      </c>
      <c r="J186" s="139">
        <f t="shared" si="180"/>
        <v>0</v>
      </c>
      <c r="K186" s="71">
        <f t="shared" si="180"/>
        <v>0</v>
      </c>
      <c r="L186" s="181">
        <f t="shared" si="180"/>
        <v>0</v>
      </c>
      <c r="M186" s="236">
        <f t="shared" si="180"/>
        <v>0</v>
      </c>
      <c r="N186" s="71">
        <f t="shared" si="180"/>
        <v>0</v>
      </c>
      <c r="O186" s="127">
        <f>SUM(O187,O190)</f>
        <v>0</v>
      </c>
      <c r="P186" s="324"/>
      <c r="Q186" s="306"/>
      <c r="S186" s="708"/>
    </row>
    <row r="187" spans="1:19" ht="24" hidden="1" x14ac:dyDescent="0.25">
      <c r="A187" s="88">
        <v>4200</v>
      </c>
      <c r="B187" s="72" t="s">
        <v>181</v>
      </c>
      <c r="C187" s="197">
        <f t="shared" si="166"/>
        <v>0</v>
      </c>
      <c r="D187" s="132">
        <f>SUM(D188,D189)</f>
        <v>0</v>
      </c>
      <c r="E187" s="38">
        <f t="shared" ref="E187" si="181">SUM(E188,E189)</f>
        <v>0</v>
      </c>
      <c r="F187" s="184">
        <f>SUM(F188,F189)</f>
        <v>0</v>
      </c>
      <c r="G187" s="237">
        <f t="shared" ref="G187:N187" si="182">SUM(G188,G189)</f>
        <v>0</v>
      </c>
      <c r="H187" s="38">
        <f t="shared" si="182"/>
        <v>0</v>
      </c>
      <c r="I187" s="125">
        <f t="shared" si="182"/>
        <v>0</v>
      </c>
      <c r="J187" s="132">
        <f t="shared" si="182"/>
        <v>0</v>
      </c>
      <c r="K187" s="38">
        <f t="shared" si="182"/>
        <v>0</v>
      </c>
      <c r="L187" s="184">
        <f t="shared" si="182"/>
        <v>0</v>
      </c>
      <c r="M187" s="237">
        <f t="shared" si="182"/>
        <v>0</v>
      </c>
      <c r="N187" s="38">
        <f t="shared" si="182"/>
        <v>0</v>
      </c>
      <c r="O187" s="125">
        <f>SUM(O188,O189)</f>
        <v>0</v>
      </c>
      <c r="P187" s="302"/>
      <c r="Q187" s="306"/>
      <c r="S187" s="708"/>
    </row>
    <row r="188" spans="1:19" ht="36" hidden="1" x14ac:dyDescent="0.25">
      <c r="A188" s="404">
        <v>4240</v>
      </c>
      <c r="B188" s="40" t="s">
        <v>182</v>
      </c>
      <c r="C188" s="198">
        <f t="shared" si="166"/>
        <v>0</v>
      </c>
      <c r="D188" s="272">
        <v>0</v>
      </c>
      <c r="E188" s="42"/>
      <c r="F188" s="185">
        <f t="shared" ref="F188:F189" si="183">D188+E188</f>
        <v>0</v>
      </c>
      <c r="G188" s="229"/>
      <c r="H188" s="42"/>
      <c r="I188" s="90">
        <f t="shared" ref="I188:I189" si="184">G188+H188</f>
        <v>0</v>
      </c>
      <c r="J188" s="272"/>
      <c r="K188" s="42"/>
      <c r="L188" s="185">
        <f t="shared" ref="L188:L189" si="185">J188+K188</f>
        <v>0</v>
      </c>
      <c r="M188" s="229"/>
      <c r="N188" s="42"/>
      <c r="O188" s="90">
        <f t="shared" ref="O188:O189" si="186">M188+N188</f>
        <v>0</v>
      </c>
      <c r="P188" s="299"/>
      <c r="Q188" s="306"/>
      <c r="S188" s="708"/>
    </row>
    <row r="189" spans="1:19" ht="24" hidden="1" x14ac:dyDescent="0.25">
      <c r="A189" s="75">
        <v>4250</v>
      </c>
      <c r="B189" s="43" t="s">
        <v>183</v>
      </c>
      <c r="C189" s="199">
        <f t="shared" si="166"/>
        <v>0</v>
      </c>
      <c r="D189" s="273">
        <v>0</v>
      </c>
      <c r="E189" s="45"/>
      <c r="F189" s="95">
        <f t="shared" si="183"/>
        <v>0</v>
      </c>
      <c r="G189" s="239"/>
      <c r="H189" s="45"/>
      <c r="I189" s="91">
        <f t="shared" si="184"/>
        <v>0</v>
      </c>
      <c r="J189" s="273"/>
      <c r="K189" s="45"/>
      <c r="L189" s="95">
        <f t="shared" si="185"/>
        <v>0</v>
      </c>
      <c r="M189" s="239"/>
      <c r="N189" s="45"/>
      <c r="O189" s="91">
        <f t="shared" si="186"/>
        <v>0</v>
      </c>
      <c r="P189" s="300"/>
      <c r="Q189" s="306"/>
      <c r="S189" s="708"/>
    </row>
    <row r="190" spans="1:19" hidden="1" x14ac:dyDescent="0.25">
      <c r="A190" s="35">
        <v>4300</v>
      </c>
      <c r="B190" s="72" t="s">
        <v>184</v>
      </c>
      <c r="C190" s="197">
        <f t="shared" si="166"/>
        <v>0</v>
      </c>
      <c r="D190" s="132">
        <f>SUM(D191)</f>
        <v>0</v>
      </c>
      <c r="E190" s="38">
        <f t="shared" ref="E190" si="187">SUM(E191)</f>
        <v>0</v>
      </c>
      <c r="F190" s="184">
        <f>SUM(F191)</f>
        <v>0</v>
      </c>
      <c r="G190" s="237">
        <f t="shared" ref="G190:N190" si="188">SUM(G191)</f>
        <v>0</v>
      </c>
      <c r="H190" s="38">
        <f t="shared" si="188"/>
        <v>0</v>
      </c>
      <c r="I190" s="125">
        <f t="shared" si="188"/>
        <v>0</v>
      </c>
      <c r="J190" s="132">
        <f t="shared" si="188"/>
        <v>0</v>
      </c>
      <c r="K190" s="38">
        <f t="shared" si="188"/>
        <v>0</v>
      </c>
      <c r="L190" s="184">
        <f t="shared" si="188"/>
        <v>0</v>
      </c>
      <c r="M190" s="237">
        <f t="shared" si="188"/>
        <v>0</v>
      </c>
      <c r="N190" s="38">
        <f t="shared" si="188"/>
        <v>0</v>
      </c>
      <c r="O190" s="125">
        <f>SUM(O191)</f>
        <v>0</v>
      </c>
      <c r="P190" s="302"/>
      <c r="Q190" s="306"/>
      <c r="S190" s="708"/>
    </row>
    <row r="191" spans="1:19" ht="24" hidden="1" x14ac:dyDescent="0.25">
      <c r="A191" s="404">
        <v>4310</v>
      </c>
      <c r="B191" s="40" t="s">
        <v>185</v>
      </c>
      <c r="C191" s="198">
        <f t="shared" si="166"/>
        <v>0</v>
      </c>
      <c r="D191" s="133">
        <f>SUM(D192:D192)</f>
        <v>0</v>
      </c>
      <c r="E191" s="79">
        <f t="shared" ref="E191" si="189">SUM(E192:E192)</f>
        <v>0</v>
      </c>
      <c r="F191" s="185">
        <f>SUM(F192:F192)</f>
        <v>0</v>
      </c>
      <c r="G191" s="242">
        <f t="shared" ref="G191:N191" si="190">SUM(G192:G192)</f>
        <v>0</v>
      </c>
      <c r="H191" s="79">
        <f t="shared" si="190"/>
        <v>0</v>
      </c>
      <c r="I191" s="90">
        <f t="shared" si="190"/>
        <v>0</v>
      </c>
      <c r="J191" s="133">
        <f t="shared" si="190"/>
        <v>0</v>
      </c>
      <c r="K191" s="79">
        <f t="shared" si="190"/>
        <v>0</v>
      </c>
      <c r="L191" s="185">
        <f t="shared" si="190"/>
        <v>0</v>
      </c>
      <c r="M191" s="242">
        <f t="shared" si="190"/>
        <v>0</v>
      </c>
      <c r="N191" s="79">
        <f t="shared" si="190"/>
        <v>0</v>
      </c>
      <c r="O191" s="90">
        <f>SUM(O192:O192)</f>
        <v>0</v>
      </c>
      <c r="P191" s="299"/>
      <c r="Q191" s="306"/>
      <c r="S191" s="708"/>
    </row>
    <row r="192" spans="1:19" ht="36" hidden="1" x14ac:dyDescent="0.25">
      <c r="A192" s="30">
        <v>4311</v>
      </c>
      <c r="B192" s="43" t="s">
        <v>186</v>
      </c>
      <c r="C192" s="199">
        <f t="shared" si="166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  <c r="S192" s="708"/>
    </row>
    <row r="193" spans="1:19" s="19" customFormat="1" ht="24" x14ac:dyDescent="0.25">
      <c r="A193" s="89"/>
      <c r="B193" s="17" t="s">
        <v>187</v>
      </c>
      <c r="C193" s="208">
        <f t="shared" si="166"/>
        <v>23950</v>
      </c>
      <c r="D193" s="138">
        <f>SUM(D194,D229,D268)</f>
        <v>23950</v>
      </c>
      <c r="E193" s="284">
        <f t="shared" ref="E193" si="191">SUM(E194,E229,E268)</f>
        <v>0</v>
      </c>
      <c r="F193" s="368">
        <f>SUM(F194,F229,F268)</f>
        <v>23950</v>
      </c>
      <c r="G193" s="235">
        <f t="shared" ref="G193:N193" si="192">SUM(G194,G229,G268)</f>
        <v>0</v>
      </c>
      <c r="H193" s="284">
        <f t="shared" si="192"/>
        <v>0</v>
      </c>
      <c r="I193" s="368">
        <f t="shared" si="192"/>
        <v>0</v>
      </c>
      <c r="J193" s="138">
        <f t="shared" si="192"/>
        <v>0</v>
      </c>
      <c r="K193" s="69">
        <f t="shared" si="192"/>
        <v>0</v>
      </c>
      <c r="L193" s="180">
        <f t="shared" si="192"/>
        <v>0</v>
      </c>
      <c r="M193" s="235">
        <f t="shared" si="192"/>
        <v>0</v>
      </c>
      <c r="N193" s="69">
        <f t="shared" si="192"/>
        <v>0</v>
      </c>
      <c r="O193" s="159">
        <f>SUM(O194,O229,O268)</f>
        <v>0</v>
      </c>
      <c r="P193" s="327"/>
      <c r="Q193" s="191"/>
      <c r="S193" s="708"/>
    </row>
    <row r="194" spans="1:19" hidden="1" x14ac:dyDescent="0.25">
      <c r="A194" s="70">
        <v>5000</v>
      </c>
      <c r="B194" s="70" t="s">
        <v>188</v>
      </c>
      <c r="C194" s="209">
        <f t="shared" si="166"/>
        <v>0</v>
      </c>
      <c r="D194" s="139">
        <f>D195+D203</f>
        <v>0</v>
      </c>
      <c r="E194" s="71">
        <f t="shared" ref="E194" si="193">E195+E203</f>
        <v>0</v>
      </c>
      <c r="F194" s="181">
        <f>F195+F203</f>
        <v>0</v>
      </c>
      <c r="G194" s="236">
        <f t="shared" ref="G194:N194" si="194">G195+G203</f>
        <v>0</v>
      </c>
      <c r="H194" s="71">
        <f t="shared" si="194"/>
        <v>0</v>
      </c>
      <c r="I194" s="127">
        <f t="shared" si="194"/>
        <v>0</v>
      </c>
      <c r="J194" s="139">
        <f t="shared" si="194"/>
        <v>0</v>
      </c>
      <c r="K194" s="71">
        <f t="shared" si="194"/>
        <v>0</v>
      </c>
      <c r="L194" s="181">
        <f t="shared" si="194"/>
        <v>0</v>
      </c>
      <c r="M194" s="236">
        <f t="shared" si="194"/>
        <v>0</v>
      </c>
      <c r="N194" s="71">
        <f t="shared" si="194"/>
        <v>0</v>
      </c>
      <c r="O194" s="127">
        <f>O195+O203</f>
        <v>0</v>
      </c>
      <c r="P194" s="324"/>
      <c r="Q194" s="306"/>
      <c r="S194" s="708"/>
    </row>
    <row r="195" spans="1:19" hidden="1" x14ac:dyDescent="0.25">
      <c r="A195" s="35">
        <v>5100</v>
      </c>
      <c r="B195" s="72" t="s">
        <v>189</v>
      </c>
      <c r="C195" s="197">
        <f t="shared" si="166"/>
        <v>0</v>
      </c>
      <c r="D195" s="132">
        <f>D196+D197+D200+D201+D202</f>
        <v>0</v>
      </c>
      <c r="E195" s="38">
        <f t="shared" ref="E195" si="195">E196+E197+E200+E201+E202</f>
        <v>0</v>
      </c>
      <c r="F195" s="184">
        <f>F196+F197+F200+F201+F202</f>
        <v>0</v>
      </c>
      <c r="G195" s="237">
        <f t="shared" ref="G195:N195" si="196">G196+G197+G200+G201+G202</f>
        <v>0</v>
      </c>
      <c r="H195" s="38">
        <f t="shared" si="196"/>
        <v>0</v>
      </c>
      <c r="I195" s="125">
        <f t="shared" si="196"/>
        <v>0</v>
      </c>
      <c r="J195" s="132">
        <f t="shared" si="196"/>
        <v>0</v>
      </c>
      <c r="K195" s="38">
        <f t="shared" si="196"/>
        <v>0</v>
      </c>
      <c r="L195" s="184">
        <f t="shared" si="196"/>
        <v>0</v>
      </c>
      <c r="M195" s="237">
        <f t="shared" si="196"/>
        <v>0</v>
      </c>
      <c r="N195" s="38">
        <f t="shared" si="196"/>
        <v>0</v>
      </c>
      <c r="O195" s="125">
        <f>O196+O197+O200+O201+O202</f>
        <v>0</v>
      </c>
      <c r="P195" s="302"/>
      <c r="Q195" s="306"/>
      <c r="S195" s="708"/>
    </row>
    <row r="196" spans="1:19" hidden="1" x14ac:dyDescent="0.25">
      <c r="A196" s="404">
        <v>5110</v>
      </c>
      <c r="B196" s="40" t="s">
        <v>190</v>
      </c>
      <c r="C196" s="198">
        <f t="shared" si="166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  <c r="S196" s="708"/>
    </row>
    <row r="197" spans="1:19" ht="24" hidden="1" x14ac:dyDescent="0.25">
      <c r="A197" s="75">
        <v>5120</v>
      </c>
      <c r="B197" s="43" t="s">
        <v>191</v>
      </c>
      <c r="C197" s="199">
        <f t="shared" si="166"/>
        <v>0</v>
      </c>
      <c r="D197" s="134">
        <f>D198+D199</f>
        <v>0</v>
      </c>
      <c r="E197" s="76">
        <f t="shared" ref="E197" si="197">E198+E199</f>
        <v>0</v>
      </c>
      <c r="F197" s="95">
        <f>F198+F199</f>
        <v>0</v>
      </c>
      <c r="G197" s="240">
        <f t="shared" ref="G197:O197" si="198">G198+G199</f>
        <v>0</v>
      </c>
      <c r="H197" s="76">
        <f t="shared" si="198"/>
        <v>0</v>
      </c>
      <c r="I197" s="91">
        <f t="shared" si="198"/>
        <v>0</v>
      </c>
      <c r="J197" s="134">
        <f t="shared" si="198"/>
        <v>0</v>
      </c>
      <c r="K197" s="76">
        <f t="shared" si="198"/>
        <v>0</v>
      </c>
      <c r="L197" s="95">
        <f t="shared" si="198"/>
        <v>0</v>
      </c>
      <c r="M197" s="240">
        <f t="shared" si="198"/>
        <v>0</v>
      </c>
      <c r="N197" s="76">
        <f t="shared" si="198"/>
        <v>0</v>
      </c>
      <c r="O197" s="91">
        <f t="shared" si="198"/>
        <v>0</v>
      </c>
      <c r="P197" s="300"/>
      <c r="Q197" s="306"/>
      <c r="S197" s="708"/>
    </row>
    <row r="198" spans="1:19" hidden="1" x14ac:dyDescent="0.25">
      <c r="A198" s="30">
        <v>5121</v>
      </c>
      <c r="B198" s="43" t="s">
        <v>192</v>
      </c>
      <c r="C198" s="199">
        <f t="shared" si="166"/>
        <v>0</v>
      </c>
      <c r="D198" s="273">
        <v>0</v>
      </c>
      <c r="E198" s="45"/>
      <c r="F198" s="95">
        <f t="shared" ref="F198:F202" si="199">D198+E198</f>
        <v>0</v>
      </c>
      <c r="G198" s="239"/>
      <c r="H198" s="45"/>
      <c r="I198" s="91">
        <f t="shared" ref="I198:I202" si="200">G198+H198</f>
        <v>0</v>
      </c>
      <c r="J198" s="273"/>
      <c r="K198" s="45"/>
      <c r="L198" s="95">
        <f t="shared" ref="L198:L202" si="201">J198+K198</f>
        <v>0</v>
      </c>
      <c r="M198" s="239"/>
      <c r="N198" s="45"/>
      <c r="O198" s="91">
        <f t="shared" ref="O198:O202" si="202">M198+N198</f>
        <v>0</v>
      </c>
      <c r="P198" s="300"/>
      <c r="Q198" s="306"/>
      <c r="S198" s="708"/>
    </row>
    <row r="199" spans="1:19" ht="24" hidden="1" x14ac:dyDescent="0.25">
      <c r="A199" s="30">
        <v>5129</v>
      </c>
      <c r="B199" s="43" t="s">
        <v>193</v>
      </c>
      <c r="C199" s="199">
        <f t="shared" si="166"/>
        <v>0</v>
      </c>
      <c r="D199" s="273">
        <v>0</v>
      </c>
      <c r="E199" s="45"/>
      <c r="F199" s="95">
        <f t="shared" si="199"/>
        <v>0</v>
      </c>
      <c r="G199" s="239"/>
      <c r="H199" s="45"/>
      <c r="I199" s="91">
        <f t="shared" si="200"/>
        <v>0</v>
      </c>
      <c r="J199" s="273"/>
      <c r="K199" s="45"/>
      <c r="L199" s="95">
        <f t="shared" si="201"/>
        <v>0</v>
      </c>
      <c r="M199" s="239"/>
      <c r="N199" s="45"/>
      <c r="O199" s="91">
        <f t="shared" si="202"/>
        <v>0</v>
      </c>
      <c r="P199" s="300"/>
      <c r="Q199" s="306"/>
      <c r="S199" s="708"/>
    </row>
    <row r="200" spans="1:19" hidden="1" x14ac:dyDescent="0.25">
      <c r="A200" s="75">
        <v>5130</v>
      </c>
      <c r="B200" s="43" t="s">
        <v>194</v>
      </c>
      <c r="C200" s="199">
        <f t="shared" si="166"/>
        <v>0</v>
      </c>
      <c r="D200" s="273">
        <v>0</v>
      </c>
      <c r="E200" s="45"/>
      <c r="F200" s="95">
        <f t="shared" si="199"/>
        <v>0</v>
      </c>
      <c r="G200" s="239"/>
      <c r="H200" s="45"/>
      <c r="I200" s="91">
        <f t="shared" si="200"/>
        <v>0</v>
      </c>
      <c r="J200" s="273"/>
      <c r="K200" s="45"/>
      <c r="L200" s="95">
        <f t="shared" si="201"/>
        <v>0</v>
      </c>
      <c r="M200" s="239"/>
      <c r="N200" s="45"/>
      <c r="O200" s="91">
        <f t="shared" si="202"/>
        <v>0</v>
      </c>
      <c r="P200" s="300"/>
      <c r="Q200" s="306"/>
      <c r="S200" s="708"/>
    </row>
    <row r="201" spans="1:19" hidden="1" x14ac:dyDescent="0.25">
      <c r="A201" s="75">
        <v>5140</v>
      </c>
      <c r="B201" s="43" t="s">
        <v>195</v>
      </c>
      <c r="C201" s="199">
        <f t="shared" si="166"/>
        <v>0</v>
      </c>
      <c r="D201" s="273">
        <v>0</v>
      </c>
      <c r="E201" s="45"/>
      <c r="F201" s="95">
        <f t="shared" si="199"/>
        <v>0</v>
      </c>
      <c r="G201" s="239"/>
      <c r="H201" s="45"/>
      <c r="I201" s="91">
        <f t="shared" si="200"/>
        <v>0</v>
      </c>
      <c r="J201" s="273"/>
      <c r="K201" s="45"/>
      <c r="L201" s="95">
        <f t="shared" si="201"/>
        <v>0</v>
      </c>
      <c r="M201" s="239"/>
      <c r="N201" s="45"/>
      <c r="O201" s="91">
        <f t="shared" si="202"/>
        <v>0</v>
      </c>
      <c r="P201" s="300"/>
      <c r="Q201" s="306"/>
      <c r="S201" s="708"/>
    </row>
    <row r="202" spans="1:19" ht="24" hidden="1" x14ac:dyDescent="0.25">
      <c r="A202" s="75">
        <v>5170</v>
      </c>
      <c r="B202" s="43" t="s">
        <v>196</v>
      </c>
      <c r="C202" s="199">
        <f t="shared" si="166"/>
        <v>0</v>
      </c>
      <c r="D202" s="273">
        <v>0</v>
      </c>
      <c r="E202" s="45"/>
      <c r="F202" s="95">
        <f t="shared" si="199"/>
        <v>0</v>
      </c>
      <c r="G202" s="239"/>
      <c r="H202" s="45"/>
      <c r="I202" s="91">
        <f t="shared" si="200"/>
        <v>0</v>
      </c>
      <c r="J202" s="273"/>
      <c r="K202" s="45"/>
      <c r="L202" s="95">
        <f t="shared" si="201"/>
        <v>0</v>
      </c>
      <c r="M202" s="239"/>
      <c r="N202" s="45"/>
      <c r="O202" s="91">
        <f t="shared" si="202"/>
        <v>0</v>
      </c>
      <c r="P202" s="300"/>
      <c r="Q202" s="306"/>
      <c r="S202" s="708"/>
    </row>
    <row r="203" spans="1:19" hidden="1" x14ac:dyDescent="0.25">
      <c r="A203" s="35">
        <v>5200</v>
      </c>
      <c r="B203" s="72" t="s">
        <v>197</v>
      </c>
      <c r="C203" s="197">
        <f t="shared" si="166"/>
        <v>0</v>
      </c>
      <c r="D203" s="132">
        <f>D204+D214+D215+D224+D225+D226+D228</f>
        <v>0</v>
      </c>
      <c r="E203" s="38">
        <f t="shared" ref="E203" si="203">E204+E214+E215+E224+E225+E226+E228</f>
        <v>0</v>
      </c>
      <c r="F203" s="184">
        <f>F204+F214+F215+F224+F225+F226+F228</f>
        <v>0</v>
      </c>
      <c r="G203" s="237">
        <f t="shared" ref="G203:O203" si="204">G204+G214+G215+G224+G225+G226+G228</f>
        <v>0</v>
      </c>
      <c r="H203" s="38">
        <f t="shared" si="204"/>
        <v>0</v>
      </c>
      <c r="I203" s="125">
        <f t="shared" si="204"/>
        <v>0</v>
      </c>
      <c r="J203" s="132">
        <f t="shared" si="204"/>
        <v>0</v>
      </c>
      <c r="K203" s="38">
        <f t="shared" si="204"/>
        <v>0</v>
      </c>
      <c r="L203" s="184">
        <f t="shared" si="204"/>
        <v>0</v>
      </c>
      <c r="M203" s="237">
        <f t="shared" si="204"/>
        <v>0</v>
      </c>
      <c r="N203" s="38">
        <f t="shared" si="204"/>
        <v>0</v>
      </c>
      <c r="O203" s="125">
        <f t="shared" si="204"/>
        <v>0</v>
      </c>
      <c r="P203" s="302"/>
      <c r="Q203" s="306"/>
      <c r="S203" s="708"/>
    </row>
    <row r="204" spans="1:19" hidden="1" x14ac:dyDescent="0.25">
      <c r="A204" s="73">
        <v>5210</v>
      </c>
      <c r="B204" s="58" t="s">
        <v>198</v>
      </c>
      <c r="C204" s="204">
        <f t="shared" si="166"/>
        <v>0</v>
      </c>
      <c r="D204" s="86">
        <f>SUM(D205:D213)</f>
        <v>0</v>
      </c>
      <c r="E204" s="74">
        <f>SUM(E205:E213)</f>
        <v>0</v>
      </c>
      <c r="F204" s="183">
        <f t="shared" ref="F204:N204" si="205">SUM(F205:F213)</f>
        <v>0</v>
      </c>
      <c r="G204" s="238">
        <f t="shared" si="205"/>
        <v>0</v>
      </c>
      <c r="H204" s="74">
        <f t="shared" si="205"/>
        <v>0</v>
      </c>
      <c r="I204" s="156">
        <f t="shared" si="205"/>
        <v>0</v>
      </c>
      <c r="J204" s="86">
        <f t="shared" si="205"/>
        <v>0</v>
      </c>
      <c r="K204" s="74">
        <f t="shared" si="205"/>
        <v>0</v>
      </c>
      <c r="L204" s="183">
        <f t="shared" si="205"/>
        <v>0</v>
      </c>
      <c r="M204" s="238">
        <f t="shared" si="205"/>
        <v>0</v>
      </c>
      <c r="N204" s="74">
        <f t="shared" si="205"/>
        <v>0</v>
      </c>
      <c r="O204" s="156">
        <f>SUM(O205:O213)</f>
        <v>0</v>
      </c>
      <c r="P204" s="301"/>
      <c r="Q204" s="306"/>
      <c r="S204" s="708"/>
    </row>
    <row r="205" spans="1:19" hidden="1" x14ac:dyDescent="0.25">
      <c r="A205" s="27">
        <v>5211</v>
      </c>
      <c r="B205" s="40" t="s">
        <v>199</v>
      </c>
      <c r="C205" s="198">
        <f t="shared" si="166"/>
        <v>0</v>
      </c>
      <c r="D205" s="272">
        <v>0</v>
      </c>
      <c r="E205" s="42"/>
      <c r="F205" s="185">
        <f t="shared" ref="F205:F214" si="206">D205+E205</f>
        <v>0</v>
      </c>
      <c r="G205" s="229"/>
      <c r="H205" s="42"/>
      <c r="I205" s="90">
        <f t="shared" ref="I205:I214" si="207">G205+H205</f>
        <v>0</v>
      </c>
      <c r="J205" s="272"/>
      <c r="K205" s="42"/>
      <c r="L205" s="185">
        <f t="shared" ref="L205:L214" si="208">J205+K205</f>
        <v>0</v>
      </c>
      <c r="M205" s="229"/>
      <c r="N205" s="42"/>
      <c r="O205" s="90">
        <f t="shared" ref="O205:O214" si="209">M205+N205</f>
        <v>0</v>
      </c>
      <c r="P205" s="299"/>
      <c r="Q205" s="306"/>
      <c r="S205" s="708"/>
    </row>
    <row r="206" spans="1:19" hidden="1" x14ac:dyDescent="0.25">
      <c r="A206" s="30">
        <v>5212</v>
      </c>
      <c r="B206" s="43" t="s">
        <v>200</v>
      </c>
      <c r="C206" s="199">
        <f t="shared" si="166"/>
        <v>0</v>
      </c>
      <c r="D206" s="273">
        <v>0</v>
      </c>
      <c r="E206" s="45"/>
      <c r="F206" s="95">
        <f t="shared" si="206"/>
        <v>0</v>
      </c>
      <c r="G206" s="239"/>
      <c r="H206" s="45"/>
      <c r="I206" s="91">
        <f t="shared" si="207"/>
        <v>0</v>
      </c>
      <c r="J206" s="273"/>
      <c r="K206" s="45"/>
      <c r="L206" s="95">
        <f t="shared" si="208"/>
        <v>0</v>
      </c>
      <c r="M206" s="239"/>
      <c r="N206" s="45"/>
      <c r="O206" s="91">
        <f t="shared" si="209"/>
        <v>0</v>
      </c>
      <c r="P206" s="300"/>
      <c r="Q206" s="306"/>
      <c r="S206" s="708"/>
    </row>
    <row r="207" spans="1:19" hidden="1" x14ac:dyDescent="0.25">
      <c r="A207" s="30">
        <v>5213</v>
      </c>
      <c r="B207" s="43" t="s">
        <v>201</v>
      </c>
      <c r="C207" s="199">
        <f t="shared" si="166"/>
        <v>0</v>
      </c>
      <c r="D207" s="273">
        <v>0</v>
      </c>
      <c r="E207" s="45"/>
      <c r="F207" s="95">
        <f t="shared" si="206"/>
        <v>0</v>
      </c>
      <c r="G207" s="239"/>
      <c r="H207" s="45"/>
      <c r="I207" s="91">
        <f t="shared" si="207"/>
        <v>0</v>
      </c>
      <c r="J207" s="273"/>
      <c r="K207" s="45"/>
      <c r="L207" s="95">
        <f t="shared" si="208"/>
        <v>0</v>
      </c>
      <c r="M207" s="239"/>
      <c r="N207" s="45"/>
      <c r="O207" s="91">
        <f t="shared" si="209"/>
        <v>0</v>
      </c>
      <c r="P207" s="300"/>
      <c r="Q207" s="306"/>
      <c r="S207" s="708"/>
    </row>
    <row r="208" spans="1:19" hidden="1" x14ac:dyDescent="0.25">
      <c r="A208" s="30">
        <v>5214</v>
      </c>
      <c r="B208" s="43" t="s">
        <v>202</v>
      </c>
      <c r="C208" s="199">
        <f t="shared" si="166"/>
        <v>0</v>
      </c>
      <c r="D208" s="273">
        <v>0</v>
      </c>
      <c r="E208" s="45"/>
      <c r="F208" s="95">
        <f t="shared" si="206"/>
        <v>0</v>
      </c>
      <c r="G208" s="239"/>
      <c r="H208" s="45"/>
      <c r="I208" s="91">
        <f t="shared" si="207"/>
        <v>0</v>
      </c>
      <c r="J208" s="273"/>
      <c r="K208" s="45"/>
      <c r="L208" s="95">
        <f t="shared" si="208"/>
        <v>0</v>
      </c>
      <c r="M208" s="239"/>
      <c r="N208" s="45"/>
      <c r="O208" s="91">
        <f t="shared" si="209"/>
        <v>0</v>
      </c>
      <c r="P208" s="300"/>
      <c r="Q208" s="306"/>
      <c r="S208" s="708"/>
    </row>
    <row r="209" spans="1:19" hidden="1" x14ac:dyDescent="0.25">
      <c r="A209" s="30">
        <v>5215</v>
      </c>
      <c r="B209" s="43" t="s">
        <v>203</v>
      </c>
      <c r="C209" s="199">
        <f t="shared" si="166"/>
        <v>0</v>
      </c>
      <c r="D209" s="273">
        <v>0</v>
      </c>
      <c r="E209" s="45"/>
      <c r="F209" s="95">
        <f t="shared" si="206"/>
        <v>0</v>
      </c>
      <c r="G209" s="239"/>
      <c r="H209" s="45"/>
      <c r="I209" s="91">
        <f t="shared" si="207"/>
        <v>0</v>
      </c>
      <c r="J209" s="273"/>
      <c r="K209" s="45"/>
      <c r="L209" s="95">
        <f t="shared" si="208"/>
        <v>0</v>
      </c>
      <c r="M209" s="239"/>
      <c r="N209" s="45"/>
      <c r="O209" s="91">
        <f t="shared" si="209"/>
        <v>0</v>
      </c>
      <c r="P209" s="300"/>
      <c r="Q209" s="306"/>
      <c r="S209" s="708"/>
    </row>
    <row r="210" spans="1:19" ht="24" hidden="1" x14ac:dyDescent="0.25">
      <c r="A210" s="30">
        <v>5216</v>
      </c>
      <c r="B210" s="43" t="s">
        <v>204</v>
      </c>
      <c r="C210" s="199">
        <f t="shared" si="166"/>
        <v>0</v>
      </c>
      <c r="D210" s="273">
        <v>0</v>
      </c>
      <c r="E210" s="45"/>
      <c r="F210" s="95">
        <f t="shared" si="206"/>
        <v>0</v>
      </c>
      <c r="G210" s="239"/>
      <c r="H210" s="45"/>
      <c r="I210" s="91">
        <f t="shared" si="207"/>
        <v>0</v>
      </c>
      <c r="J210" s="273"/>
      <c r="K210" s="45"/>
      <c r="L210" s="95">
        <f t="shared" si="208"/>
        <v>0</v>
      </c>
      <c r="M210" s="239"/>
      <c r="N210" s="45"/>
      <c r="O210" s="91">
        <f t="shared" si="209"/>
        <v>0</v>
      </c>
      <c r="P210" s="300"/>
      <c r="Q210" s="306"/>
      <c r="S210" s="708"/>
    </row>
    <row r="211" spans="1:19" hidden="1" x14ac:dyDescent="0.25">
      <c r="A211" s="30">
        <v>5217</v>
      </c>
      <c r="B211" s="43" t="s">
        <v>205</v>
      </c>
      <c r="C211" s="199">
        <f t="shared" si="166"/>
        <v>0</v>
      </c>
      <c r="D211" s="273">
        <v>0</v>
      </c>
      <c r="E211" s="45"/>
      <c r="F211" s="95">
        <f t="shared" si="206"/>
        <v>0</v>
      </c>
      <c r="G211" s="239"/>
      <c r="H211" s="45"/>
      <c r="I211" s="91">
        <f t="shared" si="207"/>
        <v>0</v>
      </c>
      <c r="J211" s="273"/>
      <c r="K211" s="45"/>
      <c r="L211" s="95">
        <f t="shared" si="208"/>
        <v>0</v>
      </c>
      <c r="M211" s="239"/>
      <c r="N211" s="45"/>
      <c r="O211" s="91">
        <f t="shared" si="209"/>
        <v>0</v>
      </c>
      <c r="P211" s="300"/>
      <c r="Q211" s="306"/>
      <c r="S211" s="708"/>
    </row>
    <row r="212" spans="1:19" hidden="1" x14ac:dyDescent="0.25">
      <c r="A212" s="30">
        <v>5218</v>
      </c>
      <c r="B212" s="43" t="s">
        <v>206</v>
      </c>
      <c r="C212" s="199">
        <f t="shared" si="166"/>
        <v>0</v>
      </c>
      <c r="D212" s="273">
        <v>0</v>
      </c>
      <c r="E212" s="45"/>
      <c r="F212" s="95">
        <f t="shared" si="206"/>
        <v>0</v>
      </c>
      <c r="G212" s="239"/>
      <c r="H212" s="45"/>
      <c r="I212" s="91">
        <f t="shared" si="207"/>
        <v>0</v>
      </c>
      <c r="J212" s="273"/>
      <c r="K212" s="45"/>
      <c r="L212" s="95">
        <f t="shared" si="208"/>
        <v>0</v>
      </c>
      <c r="M212" s="239"/>
      <c r="N212" s="45"/>
      <c r="O212" s="91">
        <f t="shared" si="209"/>
        <v>0</v>
      </c>
      <c r="P212" s="300"/>
      <c r="Q212" s="306"/>
      <c r="S212" s="708"/>
    </row>
    <row r="213" spans="1:19" hidden="1" x14ac:dyDescent="0.25">
      <c r="A213" s="30">
        <v>5219</v>
      </c>
      <c r="B213" s="43" t="s">
        <v>207</v>
      </c>
      <c r="C213" s="199">
        <f t="shared" si="166"/>
        <v>0</v>
      </c>
      <c r="D213" s="273">
        <v>0</v>
      </c>
      <c r="E213" s="45"/>
      <c r="F213" s="95">
        <f t="shared" si="206"/>
        <v>0</v>
      </c>
      <c r="G213" s="239"/>
      <c r="H213" s="45"/>
      <c r="I213" s="91">
        <f t="shared" si="207"/>
        <v>0</v>
      </c>
      <c r="J213" s="273"/>
      <c r="K213" s="45"/>
      <c r="L213" s="95">
        <f t="shared" si="208"/>
        <v>0</v>
      </c>
      <c r="M213" s="239"/>
      <c r="N213" s="45"/>
      <c r="O213" s="91">
        <f t="shared" si="209"/>
        <v>0</v>
      </c>
      <c r="P213" s="300"/>
      <c r="Q213" s="306"/>
      <c r="S213" s="708"/>
    </row>
    <row r="214" spans="1:19" ht="13.5" hidden="1" customHeight="1" x14ac:dyDescent="0.25">
      <c r="A214" s="75">
        <v>5220</v>
      </c>
      <c r="B214" s="43" t="s">
        <v>208</v>
      </c>
      <c r="C214" s="199">
        <f t="shared" si="166"/>
        <v>0</v>
      </c>
      <c r="D214" s="273">
        <v>0</v>
      </c>
      <c r="E214" s="45"/>
      <c r="F214" s="95">
        <f t="shared" si="206"/>
        <v>0</v>
      </c>
      <c r="G214" s="239"/>
      <c r="H214" s="45"/>
      <c r="I214" s="91">
        <f t="shared" si="207"/>
        <v>0</v>
      </c>
      <c r="J214" s="273"/>
      <c r="K214" s="45"/>
      <c r="L214" s="95">
        <f t="shared" si="208"/>
        <v>0</v>
      </c>
      <c r="M214" s="239"/>
      <c r="N214" s="45"/>
      <c r="O214" s="91">
        <f t="shared" si="209"/>
        <v>0</v>
      </c>
      <c r="P214" s="300"/>
      <c r="Q214" s="306"/>
      <c r="S214" s="708"/>
    </row>
    <row r="215" spans="1:19" hidden="1" x14ac:dyDescent="0.25">
      <c r="A215" s="75">
        <v>5230</v>
      </c>
      <c r="B215" s="43" t="s">
        <v>209</v>
      </c>
      <c r="C215" s="199">
        <f t="shared" si="166"/>
        <v>0</v>
      </c>
      <c r="D215" s="134">
        <f>SUM(D216:D223)</f>
        <v>0</v>
      </c>
      <c r="E215" s="76">
        <f t="shared" ref="E215" si="210">SUM(E216:E223)</f>
        <v>0</v>
      </c>
      <c r="F215" s="95">
        <f>SUM(F216:F223)</f>
        <v>0</v>
      </c>
      <c r="G215" s="240">
        <f t="shared" ref="G215:N215" si="211">SUM(G216:G223)</f>
        <v>0</v>
      </c>
      <c r="H215" s="76">
        <f t="shared" si="211"/>
        <v>0</v>
      </c>
      <c r="I215" s="91">
        <f t="shared" si="211"/>
        <v>0</v>
      </c>
      <c r="J215" s="134">
        <f t="shared" si="211"/>
        <v>0</v>
      </c>
      <c r="K215" s="76">
        <f t="shared" si="211"/>
        <v>0</v>
      </c>
      <c r="L215" s="95">
        <f t="shared" si="211"/>
        <v>0</v>
      </c>
      <c r="M215" s="240">
        <f t="shared" si="211"/>
        <v>0</v>
      </c>
      <c r="N215" s="76">
        <f t="shared" si="211"/>
        <v>0</v>
      </c>
      <c r="O215" s="91">
        <f>SUM(O216:O223)</f>
        <v>0</v>
      </c>
      <c r="P215" s="300"/>
      <c r="Q215" s="306"/>
      <c r="S215" s="708"/>
    </row>
    <row r="216" spans="1:19" hidden="1" x14ac:dyDescent="0.25">
      <c r="A216" s="30">
        <v>5231</v>
      </c>
      <c r="B216" s="43" t="s">
        <v>210</v>
      </c>
      <c r="C216" s="199">
        <f t="shared" si="166"/>
        <v>0</v>
      </c>
      <c r="D216" s="273">
        <v>0</v>
      </c>
      <c r="E216" s="45"/>
      <c r="F216" s="95">
        <f t="shared" ref="F216:F225" si="212">D216+E216</f>
        <v>0</v>
      </c>
      <c r="G216" s="239"/>
      <c r="H216" s="45"/>
      <c r="I216" s="91">
        <f t="shared" ref="I216:I225" si="213">G216+H216</f>
        <v>0</v>
      </c>
      <c r="J216" s="273"/>
      <c r="K216" s="45"/>
      <c r="L216" s="95">
        <f t="shared" ref="L216:L225" si="214">J216+K216</f>
        <v>0</v>
      </c>
      <c r="M216" s="239"/>
      <c r="N216" s="45"/>
      <c r="O216" s="91">
        <f t="shared" ref="O216:O225" si="215">M216+N216</f>
        <v>0</v>
      </c>
      <c r="P216" s="300"/>
      <c r="Q216" s="306"/>
      <c r="S216" s="708"/>
    </row>
    <row r="217" spans="1:19" hidden="1" x14ac:dyDescent="0.25">
      <c r="A217" s="30">
        <v>5232</v>
      </c>
      <c r="B217" s="43" t="s">
        <v>211</v>
      </c>
      <c r="C217" s="199">
        <f t="shared" si="166"/>
        <v>0</v>
      </c>
      <c r="D217" s="273">
        <v>0</v>
      </c>
      <c r="E217" s="45"/>
      <c r="F217" s="95">
        <f t="shared" si="212"/>
        <v>0</v>
      </c>
      <c r="G217" s="239"/>
      <c r="H217" s="45"/>
      <c r="I217" s="91">
        <f t="shared" si="213"/>
        <v>0</v>
      </c>
      <c r="J217" s="273"/>
      <c r="K217" s="45"/>
      <c r="L217" s="95">
        <f t="shared" si="214"/>
        <v>0</v>
      </c>
      <c r="M217" s="239"/>
      <c r="N217" s="45"/>
      <c r="O217" s="91">
        <f t="shared" si="215"/>
        <v>0</v>
      </c>
      <c r="P217" s="300"/>
      <c r="Q217" s="306"/>
      <c r="S217" s="708"/>
    </row>
    <row r="218" spans="1:19" hidden="1" x14ac:dyDescent="0.25">
      <c r="A218" s="30">
        <v>5233</v>
      </c>
      <c r="B218" s="43" t="s">
        <v>212</v>
      </c>
      <c r="C218" s="199">
        <f t="shared" si="166"/>
        <v>0</v>
      </c>
      <c r="D218" s="273">
        <v>0</v>
      </c>
      <c r="E218" s="45"/>
      <c r="F218" s="95">
        <f t="shared" si="212"/>
        <v>0</v>
      </c>
      <c r="G218" s="239"/>
      <c r="H218" s="45"/>
      <c r="I218" s="91">
        <f t="shared" si="213"/>
        <v>0</v>
      </c>
      <c r="J218" s="273"/>
      <c r="K218" s="45"/>
      <c r="L218" s="95">
        <f t="shared" si="214"/>
        <v>0</v>
      </c>
      <c r="M218" s="239"/>
      <c r="N218" s="45"/>
      <c r="O218" s="91">
        <f t="shared" si="215"/>
        <v>0</v>
      </c>
      <c r="P218" s="300"/>
      <c r="Q218" s="306"/>
      <c r="S218" s="708"/>
    </row>
    <row r="219" spans="1:19" ht="24" hidden="1" x14ac:dyDescent="0.25">
      <c r="A219" s="30">
        <v>5234</v>
      </c>
      <c r="B219" s="43" t="s">
        <v>213</v>
      </c>
      <c r="C219" s="199">
        <f t="shared" si="166"/>
        <v>0</v>
      </c>
      <c r="D219" s="273">
        <v>0</v>
      </c>
      <c r="E219" s="45"/>
      <c r="F219" s="95">
        <f t="shared" si="212"/>
        <v>0</v>
      </c>
      <c r="G219" s="239"/>
      <c r="H219" s="45"/>
      <c r="I219" s="91">
        <f t="shared" si="213"/>
        <v>0</v>
      </c>
      <c r="J219" s="273"/>
      <c r="K219" s="45"/>
      <c r="L219" s="95">
        <f t="shared" si="214"/>
        <v>0</v>
      </c>
      <c r="M219" s="239"/>
      <c r="N219" s="45"/>
      <c r="O219" s="91">
        <f t="shared" si="215"/>
        <v>0</v>
      </c>
      <c r="P219" s="300"/>
      <c r="Q219" s="306"/>
      <c r="S219" s="708"/>
    </row>
    <row r="220" spans="1:19" ht="14.25" hidden="1" customHeight="1" x14ac:dyDescent="0.25">
      <c r="A220" s="30">
        <v>5236</v>
      </c>
      <c r="B220" s="43" t="s">
        <v>214</v>
      </c>
      <c r="C220" s="199">
        <f t="shared" si="166"/>
        <v>0</v>
      </c>
      <c r="D220" s="273">
        <v>0</v>
      </c>
      <c r="E220" s="45"/>
      <c r="F220" s="95">
        <f t="shared" si="212"/>
        <v>0</v>
      </c>
      <c r="G220" s="239"/>
      <c r="H220" s="45"/>
      <c r="I220" s="91">
        <f t="shared" si="213"/>
        <v>0</v>
      </c>
      <c r="J220" s="273"/>
      <c r="K220" s="45"/>
      <c r="L220" s="95">
        <f t="shared" si="214"/>
        <v>0</v>
      </c>
      <c r="M220" s="239"/>
      <c r="N220" s="45"/>
      <c r="O220" s="91">
        <f t="shared" si="215"/>
        <v>0</v>
      </c>
      <c r="P220" s="300"/>
      <c r="Q220" s="306"/>
      <c r="S220" s="708"/>
    </row>
    <row r="221" spans="1:19" ht="14.25" hidden="1" customHeight="1" x14ac:dyDescent="0.25">
      <c r="A221" s="30">
        <v>5237</v>
      </c>
      <c r="B221" s="43" t="s">
        <v>215</v>
      </c>
      <c r="C221" s="199">
        <f t="shared" si="166"/>
        <v>0</v>
      </c>
      <c r="D221" s="273">
        <v>0</v>
      </c>
      <c r="E221" s="45"/>
      <c r="F221" s="95">
        <f t="shared" si="212"/>
        <v>0</v>
      </c>
      <c r="G221" s="239"/>
      <c r="H221" s="45"/>
      <c r="I221" s="91">
        <f t="shared" si="213"/>
        <v>0</v>
      </c>
      <c r="J221" s="273"/>
      <c r="K221" s="45"/>
      <c r="L221" s="95">
        <f t="shared" si="214"/>
        <v>0</v>
      </c>
      <c r="M221" s="239"/>
      <c r="N221" s="45"/>
      <c r="O221" s="91">
        <f t="shared" si="215"/>
        <v>0</v>
      </c>
      <c r="P221" s="300"/>
      <c r="Q221" s="306"/>
      <c r="S221" s="708"/>
    </row>
    <row r="222" spans="1:19" ht="24" hidden="1" x14ac:dyDescent="0.25">
      <c r="A222" s="30">
        <v>5238</v>
      </c>
      <c r="B222" s="43" t="s">
        <v>216</v>
      </c>
      <c r="C222" s="199">
        <f t="shared" si="166"/>
        <v>0</v>
      </c>
      <c r="D222" s="273">
        <v>0</v>
      </c>
      <c r="E222" s="45"/>
      <c r="F222" s="95">
        <f t="shared" si="212"/>
        <v>0</v>
      </c>
      <c r="G222" s="239"/>
      <c r="H222" s="45"/>
      <c r="I222" s="91">
        <f t="shared" si="213"/>
        <v>0</v>
      </c>
      <c r="J222" s="273"/>
      <c r="K222" s="45"/>
      <c r="L222" s="95">
        <f t="shared" si="214"/>
        <v>0</v>
      </c>
      <c r="M222" s="239"/>
      <c r="N222" s="45"/>
      <c r="O222" s="91">
        <f t="shared" si="215"/>
        <v>0</v>
      </c>
      <c r="P222" s="300"/>
      <c r="Q222" s="306"/>
      <c r="S222" s="708"/>
    </row>
    <row r="223" spans="1:19" ht="24" hidden="1" x14ac:dyDescent="0.25">
      <c r="A223" s="30">
        <v>5239</v>
      </c>
      <c r="B223" s="43" t="s">
        <v>217</v>
      </c>
      <c r="C223" s="199">
        <f t="shared" si="166"/>
        <v>0</v>
      </c>
      <c r="D223" s="273">
        <v>0</v>
      </c>
      <c r="E223" s="45"/>
      <c r="F223" s="95">
        <f t="shared" si="212"/>
        <v>0</v>
      </c>
      <c r="G223" s="239"/>
      <c r="H223" s="45"/>
      <c r="I223" s="91">
        <f t="shared" si="213"/>
        <v>0</v>
      </c>
      <c r="J223" s="273"/>
      <c r="K223" s="45"/>
      <c r="L223" s="95">
        <f t="shared" si="214"/>
        <v>0</v>
      </c>
      <c r="M223" s="239"/>
      <c r="N223" s="45"/>
      <c r="O223" s="91">
        <f t="shared" si="215"/>
        <v>0</v>
      </c>
      <c r="P223" s="300"/>
      <c r="Q223" s="306"/>
      <c r="S223" s="708"/>
    </row>
    <row r="224" spans="1:19" ht="24" hidden="1" x14ac:dyDescent="0.25">
      <c r="A224" s="75">
        <v>5240</v>
      </c>
      <c r="B224" s="43" t="s">
        <v>218</v>
      </c>
      <c r="C224" s="199">
        <f t="shared" si="166"/>
        <v>0</v>
      </c>
      <c r="D224" s="273">
        <v>0</v>
      </c>
      <c r="E224" s="45"/>
      <c r="F224" s="95">
        <f t="shared" si="212"/>
        <v>0</v>
      </c>
      <c r="G224" s="239"/>
      <c r="H224" s="45"/>
      <c r="I224" s="91">
        <f t="shared" si="213"/>
        <v>0</v>
      </c>
      <c r="J224" s="273"/>
      <c r="K224" s="45"/>
      <c r="L224" s="95">
        <f t="shared" si="214"/>
        <v>0</v>
      </c>
      <c r="M224" s="239"/>
      <c r="N224" s="45"/>
      <c r="O224" s="91">
        <f t="shared" si="215"/>
        <v>0</v>
      </c>
      <c r="P224" s="300"/>
      <c r="Q224" s="306"/>
      <c r="S224" s="708"/>
    </row>
    <row r="225" spans="1:19" hidden="1" x14ac:dyDescent="0.25">
      <c r="A225" s="75">
        <v>5250</v>
      </c>
      <c r="B225" s="43" t="s">
        <v>219</v>
      </c>
      <c r="C225" s="199">
        <f t="shared" si="166"/>
        <v>0</v>
      </c>
      <c r="D225" s="273">
        <v>0</v>
      </c>
      <c r="E225" s="45"/>
      <c r="F225" s="95">
        <f t="shared" si="212"/>
        <v>0</v>
      </c>
      <c r="G225" s="239"/>
      <c r="H225" s="45"/>
      <c r="I225" s="91">
        <f t="shared" si="213"/>
        <v>0</v>
      </c>
      <c r="J225" s="273"/>
      <c r="K225" s="45"/>
      <c r="L225" s="95">
        <f t="shared" si="214"/>
        <v>0</v>
      </c>
      <c r="M225" s="239"/>
      <c r="N225" s="45"/>
      <c r="O225" s="91">
        <f t="shared" si="215"/>
        <v>0</v>
      </c>
      <c r="P225" s="300"/>
      <c r="Q225" s="306"/>
      <c r="S225" s="708"/>
    </row>
    <row r="226" spans="1:19" hidden="1" x14ac:dyDescent="0.25">
      <c r="A226" s="75">
        <v>5260</v>
      </c>
      <c r="B226" s="43" t="s">
        <v>220</v>
      </c>
      <c r="C226" s="199">
        <f t="shared" si="166"/>
        <v>0</v>
      </c>
      <c r="D226" s="134">
        <f>SUM(D227)</f>
        <v>0</v>
      </c>
      <c r="E226" s="76">
        <f t="shared" ref="E226" si="216">SUM(E227)</f>
        <v>0</v>
      </c>
      <c r="F226" s="95">
        <f>SUM(F227)</f>
        <v>0</v>
      </c>
      <c r="G226" s="240">
        <f t="shared" ref="G226:N226" si="217">SUM(G227)</f>
        <v>0</v>
      </c>
      <c r="H226" s="76">
        <f t="shared" si="217"/>
        <v>0</v>
      </c>
      <c r="I226" s="91">
        <f t="shared" si="217"/>
        <v>0</v>
      </c>
      <c r="J226" s="134">
        <f t="shared" si="217"/>
        <v>0</v>
      </c>
      <c r="K226" s="76">
        <f t="shared" si="217"/>
        <v>0</v>
      </c>
      <c r="L226" s="95">
        <f t="shared" si="217"/>
        <v>0</v>
      </c>
      <c r="M226" s="240">
        <f t="shared" si="217"/>
        <v>0</v>
      </c>
      <c r="N226" s="76">
        <f t="shared" si="217"/>
        <v>0</v>
      </c>
      <c r="O226" s="91">
        <f>SUM(O227)</f>
        <v>0</v>
      </c>
      <c r="P226" s="300"/>
      <c r="Q226" s="306"/>
      <c r="S226" s="708"/>
    </row>
    <row r="227" spans="1:19" ht="24" hidden="1" x14ac:dyDescent="0.25">
      <c r="A227" s="30">
        <v>5269</v>
      </c>
      <c r="B227" s="43" t="s">
        <v>221</v>
      </c>
      <c r="C227" s="199">
        <f t="shared" si="166"/>
        <v>0</v>
      </c>
      <c r="D227" s="273">
        <v>0</v>
      </c>
      <c r="E227" s="45"/>
      <c r="F227" s="95">
        <f t="shared" ref="F227:F228" si="218">D227+E227</f>
        <v>0</v>
      </c>
      <c r="G227" s="239"/>
      <c r="H227" s="45"/>
      <c r="I227" s="91">
        <f t="shared" ref="I227:I228" si="219">G227+H227</f>
        <v>0</v>
      </c>
      <c r="J227" s="273"/>
      <c r="K227" s="45"/>
      <c r="L227" s="95">
        <f t="shared" ref="L227:L228" si="220">J227+K227</f>
        <v>0</v>
      </c>
      <c r="M227" s="239"/>
      <c r="N227" s="45"/>
      <c r="O227" s="91">
        <f t="shared" ref="O227:O228" si="221">M227+N227</f>
        <v>0</v>
      </c>
      <c r="P227" s="300"/>
      <c r="Q227" s="306"/>
      <c r="S227" s="708"/>
    </row>
    <row r="228" spans="1:19" ht="24" hidden="1" x14ac:dyDescent="0.25">
      <c r="A228" s="73">
        <v>5270</v>
      </c>
      <c r="B228" s="58" t="s">
        <v>222</v>
      </c>
      <c r="C228" s="204">
        <f t="shared" si="166"/>
        <v>0</v>
      </c>
      <c r="D228" s="270">
        <v>0</v>
      </c>
      <c r="E228" s="77"/>
      <c r="F228" s="183">
        <f t="shared" si="218"/>
        <v>0</v>
      </c>
      <c r="G228" s="241"/>
      <c r="H228" s="77"/>
      <c r="I228" s="156">
        <f t="shared" si="219"/>
        <v>0</v>
      </c>
      <c r="J228" s="270"/>
      <c r="K228" s="77"/>
      <c r="L228" s="183">
        <f t="shared" si="220"/>
        <v>0</v>
      </c>
      <c r="M228" s="241"/>
      <c r="N228" s="77"/>
      <c r="O228" s="156">
        <f t="shared" si="221"/>
        <v>0</v>
      </c>
      <c r="P228" s="301"/>
      <c r="Q228" s="306"/>
      <c r="S228" s="708"/>
    </row>
    <row r="229" spans="1:19" x14ac:dyDescent="0.25">
      <c r="A229" s="70">
        <v>6000</v>
      </c>
      <c r="B229" s="70" t="s">
        <v>223</v>
      </c>
      <c r="C229" s="209">
        <f t="shared" si="166"/>
        <v>23950</v>
      </c>
      <c r="D229" s="139">
        <f>D230+D250+D258</f>
        <v>23950</v>
      </c>
      <c r="E229" s="127">
        <f t="shared" ref="E229" si="222">E230+E250+E258</f>
        <v>0</v>
      </c>
      <c r="F229" s="369">
        <f>F230+F250+F258</f>
        <v>23950</v>
      </c>
      <c r="G229" s="236">
        <f t="shared" ref="G229:N229" si="223">G230+G250+G258</f>
        <v>0</v>
      </c>
      <c r="H229" s="127">
        <f t="shared" si="223"/>
        <v>0</v>
      </c>
      <c r="I229" s="369">
        <f t="shared" si="223"/>
        <v>0</v>
      </c>
      <c r="J229" s="139">
        <f t="shared" si="223"/>
        <v>0</v>
      </c>
      <c r="K229" s="71">
        <f t="shared" si="223"/>
        <v>0</v>
      </c>
      <c r="L229" s="181">
        <f t="shared" si="223"/>
        <v>0</v>
      </c>
      <c r="M229" s="236">
        <f t="shared" si="223"/>
        <v>0</v>
      </c>
      <c r="N229" s="71">
        <f t="shared" si="223"/>
        <v>0</v>
      </c>
      <c r="O229" s="127">
        <f>O230+O250+O258</f>
        <v>0</v>
      </c>
      <c r="P229" s="324"/>
      <c r="Q229" s="306"/>
      <c r="S229" s="708"/>
    </row>
    <row r="230" spans="1:19" ht="14.25" hidden="1" customHeight="1" x14ac:dyDescent="0.25">
      <c r="A230" s="51">
        <v>6200</v>
      </c>
      <c r="B230" s="82" t="s">
        <v>224</v>
      </c>
      <c r="C230" s="211">
        <f t="shared" si="166"/>
        <v>0</v>
      </c>
      <c r="D230" s="140">
        <f>SUM(D231,D232,D234,D237,D243,D244,D245)</f>
        <v>0</v>
      </c>
      <c r="E230" s="85">
        <f t="shared" ref="E230" si="224">SUM(E231,E232,E234,E237,E243,E244,E245)</f>
        <v>0</v>
      </c>
      <c r="F230" s="182">
        <f>SUM(F231,F232,F234,F237,F243,F244,F245)</f>
        <v>0</v>
      </c>
      <c r="G230" s="245">
        <f t="shared" ref="G230:N230" si="225">SUM(G231,G232,G234,G237,G243,G244,G245)</f>
        <v>0</v>
      </c>
      <c r="H230" s="85">
        <f t="shared" si="225"/>
        <v>0</v>
      </c>
      <c r="I230" s="126">
        <f t="shared" si="225"/>
        <v>0</v>
      </c>
      <c r="J230" s="140">
        <f t="shared" si="225"/>
        <v>0</v>
      </c>
      <c r="K230" s="85">
        <f t="shared" si="225"/>
        <v>0</v>
      </c>
      <c r="L230" s="182">
        <f t="shared" si="225"/>
        <v>0</v>
      </c>
      <c r="M230" s="245">
        <f t="shared" si="225"/>
        <v>0</v>
      </c>
      <c r="N230" s="85">
        <f t="shared" si="225"/>
        <v>0</v>
      </c>
      <c r="O230" s="126">
        <f>SUM(O231,O232,O234,O237,O243,O244,O245)</f>
        <v>0</v>
      </c>
      <c r="P230" s="325"/>
      <c r="Q230" s="306"/>
      <c r="S230" s="708"/>
    </row>
    <row r="231" spans="1:19" ht="24" hidden="1" x14ac:dyDescent="0.25">
      <c r="A231" s="404">
        <v>6220</v>
      </c>
      <c r="B231" s="40" t="s">
        <v>225</v>
      </c>
      <c r="C231" s="198">
        <f t="shared" si="166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  <c r="S231" s="708"/>
    </row>
    <row r="232" spans="1:19" hidden="1" x14ac:dyDescent="0.25">
      <c r="A232" s="75">
        <v>6230</v>
      </c>
      <c r="B232" s="43" t="s">
        <v>226</v>
      </c>
      <c r="C232" s="199">
        <f t="shared" si="166"/>
        <v>0</v>
      </c>
      <c r="D232" s="134">
        <f>SUM(D233)</f>
        <v>0</v>
      </c>
      <c r="E232" s="76">
        <f t="shared" ref="E232:O232" si="226">SUM(E233)</f>
        <v>0</v>
      </c>
      <c r="F232" s="95">
        <f t="shared" si="226"/>
        <v>0</v>
      </c>
      <c r="G232" s="240">
        <f t="shared" si="226"/>
        <v>0</v>
      </c>
      <c r="H232" s="76">
        <f t="shared" si="226"/>
        <v>0</v>
      </c>
      <c r="I232" s="91">
        <f t="shared" si="226"/>
        <v>0</v>
      </c>
      <c r="J232" s="134">
        <f t="shared" si="226"/>
        <v>0</v>
      </c>
      <c r="K232" s="76">
        <f t="shared" si="226"/>
        <v>0</v>
      </c>
      <c r="L232" s="95">
        <f t="shared" si="226"/>
        <v>0</v>
      </c>
      <c r="M232" s="240">
        <f t="shared" si="226"/>
        <v>0</v>
      </c>
      <c r="N232" s="76">
        <f t="shared" si="226"/>
        <v>0</v>
      </c>
      <c r="O232" s="91">
        <f t="shared" si="226"/>
        <v>0</v>
      </c>
      <c r="P232" s="300"/>
      <c r="Q232" s="306"/>
      <c r="S232" s="708"/>
    </row>
    <row r="233" spans="1:19" ht="24" hidden="1" x14ac:dyDescent="0.25">
      <c r="A233" s="30">
        <v>6239</v>
      </c>
      <c r="B233" s="40" t="s">
        <v>227</v>
      </c>
      <c r="C233" s="199">
        <f t="shared" si="166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  <c r="S233" s="708"/>
    </row>
    <row r="234" spans="1:19" ht="24" hidden="1" x14ac:dyDescent="0.25">
      <c r="A234" s="75">
        <v>6240</v>
      </c>
      <c r="B234" s="43" t="s">
        <v>228</v>
      </c>
      <c r="C234" s="199">
        <f t="shared" si="166"/>
        <v>0</v>
      </c>
      <c r="D234" s="134">
        <f>SUM(D235:D236)</f>
        <v>0</v>
      </c>
      <c r="E234" s="76">
        <f t="shared" ref="E234" si="227">SUM(E235:E236)</f>
        <v>0</v>
      </c>
      <c r="F234" s="95">
        <f>SUM(F235:F236)</f>
        <v>0</v>
      </c>
      <c r="G234" s="240">
        <f t="shared" ref="G234:N234" si="228">SUM(G235:G236)</f>
        <v>0</v>
      </c>
      <c r="H234" s="76">
        <f t="shared" si="228"/>
        <v>0</v>
      </c>
      <c r="I234" s="91">
        <f t="shared" si="228"/>
        <v>0</v>
      </c>
      <c r="J234" s="134">
        <f t="shared" si="228"/>
        <v>0</v>
      </c>
      <c r="K234" s="76">
        <f t="shared" si="228"/>
        <v>0</v>
      </c>
      <c r="L234" s="95">
        <f t="shared" si="228"/>
        <v>0</v>
      </c>
      <c r="M234" s="240">
        <f t="shared" si="228"/>
        <v>0</v>
      </c>
      <c r="N234" s="76">
        <f t="shared" si="228"/>
        <v>0</v>
      </c>
      <c r="O234" s="91">
        <f>SUM(O235:O236)</f>
        <v>0</v>
      </c>
      <c r="P234" s="300"/>
      <c r="Q234" s="306"/>
      <c r="S234" s="708"/>
    </row>
    <row r="235" spans="1:19" hidden="1" x14ac:dyDescent="0.25">
      <c r="A235" s="30">
        <v>6241</v>
      </c>
      <c r="B235" s="43" t="s">
        <v>229</v>
      </c>
      <c r="C235" s="199">
        <f t="shared" si="166"/>
        <v>0</v>
      </c>
      <c r="D235" s="273">
        <v>0</v>
      </c>
      <c r="E235" s="45"/>
      <c r="F235" s="95">
        <f t="shared" ref="F235:F236" si="229">D235+E235</f>
        <v>0</v>
      </c>
      <c r="G235" s="239"/>
      <c r="H235" s="45"/>
      <c r="I235" s="91">
        <f t="shared" ref="I235:I236" si="230">G235+H235</f>
        <v>0</v>
      </c>
      <c r="J235" s="273"/>
      <c r="K235" s="45"/>
      <c r="L235" s="95">
        <f t="shared" ref="L235:L236" si="231">J235+K235</f>
        <v>0</v>
      </c>
      <c r="M235" s="239"/>
      <c r="N235" s="45"/>
      <c r="O235" s="91">
        <f t="shared" ref="O235:O236" si="232">M235+N235</f>
        <v>0</v>
      </c>
      <c r="P235" s="300"/>
      <c r="Q235" s="306"/>
      <c r="S235" s="708"/>
    </row>
    <row r="236" spans="1:19" hidden="1" x14ac:dyDescent="0.25">
      <c r="A236" s="30">
        <v>6242</v>
      </c>
      <c r="B236" s="43" t="s">
        <v>230</v>
      </c>
      <c r="C236" s="199">
        <f t="shared" si="166"/>
        <v>0</v>
      </c>
      <c r="D236" s="273">
        <v>0</v>
      </c>
      <c r="E236" s="45"/>
      <c r="F236" s="95">
        <f t="shared" si="229"/>
        <v>0</v>
      </c>
      <c r="G236" s="239"/>
      <c r="H236" s="45"/>
      <c r="I236" s="91">
        <f t="shared" si="230"/>
        <v>0</v>
      </c>
      <c r="J236" s="273"/>
      <c r="K236" s="45"/>
      <c r="L236" s="95">
        <f t="shared" si="231"/>
        <v>0</v>
      </c>
      <c r="M236" s="239"/>
      <c r="N236" s="45"/>
      <c r="O236" s="91">
        <f t="shared" si="232"/>
        <v>0</v>
      </c>
      <c r="P236" s="300"/>
      <c r="Q236" s="306"/>
      <c r="S236" s="708"/>
    </row>
    <row r="237" spans="1:19" ht="25.5" hidden="1" customHeight="1" x14ac:dyDescent="0.25">
      <c r="A237" s="75">
        <v>6250</v>
      </c>
      <c r="B237" s="43" t="s">
        <v>231</v>
      </c>
      <c r="C237" s="199">
        <f t="shared" si="166"/>
        <v>0</v>
      </c>
      <c r="D237" s="134">
        <f>SUM(D238:D242)</f>
        <v>0</v>
      </c>
      <c r="E237" s="76">
        <f t="shared" ref="E237" si="233">SUM(E238:E242)</f>
        <v>0</v>
      </c>
      <c r="F237" s="95">
        <f>SUM(F238:F242)</f>
        <v>0</v>
      </c>
      <c r="G237" s="240">
        <f t="shared" ref="G237:N237" si="234">SUM(G238:G242)</f>
        <v>0</v>
      </c>
      <c r="H237" s="76">
        <f t="shared" si="234"/>
        <v>0</v>
      </c>
      <c r="I237" s="91">
        <f t="shared" si="234"/>
        <v>0</v>
      </c>
      <c r="J237" s="134">
        <f t="shared" si="234"/>
        <v>0</v>
      </c>
      <c r="K237" s="76">
        <f t="shared" si="234"/>
        <v>0</v>
      </c>
      <c r="L237" s="95">
        <f t="shared" si="234"/>
        <v>0</v>
      </c>
      <c r="M237" s="240">
        <f t="shared" si="234"/>
        <v>0</v>
      </c>
      <c r="N237" s="76">
        <f t="shared" si="234"/>
        <v>0</v>
      </c>
      <c r="O237" s="91">
        <f>SUM(O238:O242)</f>
        <v>0</v>
      </c>
      <c r="P237" s="300"/>
      <c r="Q237" s="306"/>
      <c r="S237" s="708"/>
    </row>
    <row r="238" spans="1:19" ht="14.25" hidden="1" customHeight="1" x14ac:dyDescent="0.25">
      <c r="A238" s="30">
        <v>6252</v>
      </c>
      <c r="B238" s="43" t="s">
        <v>232</v>
      </c>
      <c r="C238" s="199">
        <f t="shared" si="166"/>
        <v>0</v>
      </c>
      <c r="D238" s="273">
        <v>0</v>
      </c>
      <c r="E238" s="45"/>
      <c r="F238" s="95">
        <f t="shared" ref="F238:F244" si="235">D238+E238</f>
        <v>0</v>
      </c>
      <c r="G238" s="239"/>
      <c r="H238" s="45"/>
      <c r="I238" s="91">
        <f t="shared" ref="I238:I244" si="236">G238+H238</f>
        <v>0</v>
      </c>
      <c r="J238" s="273"/>
      <c r="K238" s="45"/>
      <c r="L238" s="95">
        <f t="shared" ref="L238:L244" si="237">J238+K238</f>
        <v>0</v>
      </c>
      <c r="M238" s="239"/>
      <c r="N238" s="45"/>
      <c r="O238" s="91">
        <f t="shared" ref="O238:O244" si="238">M238+N238</f>
        <v>0</v>
      </c>
      <c r="P238" s="300"/>
      <c r="Q238" s="306"/>
      <c r="S238" s="708"/>
    </row>
    <row r="239" spans="1:19" ht="14.25" hidden="1" customHeight="1" x14ac:dyDescent="0.25">
      <c r="A239" s="30">
        <v>6253</v>
      </c>
      <c r="B239" s="43" t="s">
        <v>233</v>
      </c>
      <c r="C239" s="199">
        <f t="shared" si="166"/>
        <v>0</v>
      </c>
      <c r="D239" s="273">
        <v>0</v>
      </c>
      <c r="E239" s="45"/>
      <c r="F239" s="95">
        <f t="shared" si="235"/>
        <v>0</v>
      </c>
      <c r="G239" s="239"/>
      <c r="H239" s="45"/>
      <c r="I239" s="91">
        <f t="shared" si="236"/>
        <v>0</v>
      </c>
      <c r="J239" s="273"/>
      <c r="K239" s="45"/>
      <c r="L239" s="95">
        <f t="shared" si="237"/>
        <v>0</v>
      </c>
      <c r="M239" s="239"/>
      <c r="N239" s="45"/>
      <c r="O239" s="91">
        <f t="shared" si="238"/>
        <v>0</v>
      </c>
      <c r="P239" s="300"/>
      <c r="Q239" s="306"/>
      <c r="S239" s="708"/>
    </row>
    <row r="240" spans="1:19" ht="24" hidden="1" x14ac:dyDescent="0.25">
      <c r="A240" s="30">
        <v>6254</v>
      </c>
      <c r="B240" s="43" t="s">
        <v>234</v>
      </c>
      <c r="C240" s="199">
        <f t="shared" si="166"/>
        <v>0</v>
      </c>
      <c r="D240" s="273">
        <v>0</v>
      </c>
      <c r="E240" s="45"/>
      <c r="F240" s="95">
        <f t="shared" si="235"/>
        <v>0</v>
      </c>
      <c r="G240" s="239"/>
      <c r="H240" s="45"/>
      <c r="I240" s="91">
        <f t="shared" si="236"/>
        <v>0</v>
      </c>
      <c r="J240" s="273"/>
      <c r="K240" s="45"/>
      <c r="L240" s="95">
        <f t="shared" si="237"/>
        <v>0</v>
      </c>
      <c r="M240" s="239"/>
      <c r="N240" s="45"/>
      <c r="O240" s="91">
        <f t="shared" si="238"/>
        <v>0</v>
      </c>
      <c r="P240" s="300"/>
      <c r="Q240" s="306"/>
      <c r="S240" s="708"/>
    </row>
    <row r="241" spans="1:19" ht="24" hidden="1" x14ac:dyDescent="0.25">
      <c r="A241" s="30">
        <v>6255</v>
      </c>
      <c r="B241" s="43" t="s">
        <v>235</v>
      </c>
      <c r="C241" s="199">
        <f t="shared" ref="C241:C295" si="239">SUM(F241,I241,L241,O241)</f>
        <v>0</v>
      </c>
      <c r="D241" s="273">
        <v>0</v>
      </c>
      <c r="E241" s="45"/>
      <c r="F241" s="95">
        <f t="shared" si="235"/>
        <v>0</v>
      </c>
      <c r="G241" s="239"/>
      <c r="H241" s="45"/>
      <c r="I241" s="91">
        <f t="shared" si="236"/>
        <v>0</v>
      </c>
      <c r="J241" s="273"/>
      <c r="K241" s="45"/>
      <c r="L241" s="95">
        <f t="shared" si="237"/>
        <v>0</v>
      </c>
      <c r="M241" s="239"/>
      <c r="N241" s="45"/>
      <c r="O241" s="91">
        <f t="shared" si="238"/>
        <v>0</v>
      </c>
      <c r="P241" s="300"/>
      <c r="Q241" s="306"/>
      <c r="S241" s="708"/>
    </row>
    <row r="242" spans="1:19" hidden="1" x14ac:dyDescent="0.25">
      <c r="A242" s="30">
        <v>6259</v>
      </c>
      <c r="B242" s="43" t="s">
        <v>236</v>
      </c>
      <c r="C242" s="199">
        <f t="shared" si="239"/>
        <v>0</v>
      </c>
      <c r="D242" s="273">
        <v>0</v>
      </c>
      <c r="E242" s="45"/>
      <c r="F242" s="95">
        <f t="shared" si="235"/>
        <v>0</v>
      </c>
      <c r="G242" s="239"/>
      <c r="H242" s="45"/>
      <c r="I242" s="91">
        <f t="shared" si="236"/>
        <v>0</v>
      </c>
      <c r="J242" s="273"/>
      <c r="K242" s="45"/>
      <c r="L242" s="95">
        <f t="shared" si="237"/>
        <v>0</v>
      </c>
      <c r="M242" s="239"/>
      <c r="N242" s="45"/>
      <c r="O242" s="91">
        <f t="shared" si="238"/>
        <v>0</v>
      </c>
      <c r="P242" s="300"/>
      <c r="Q242" s="306"/>
      <c r="S242" s="708"/>
    </row>
    <row r="243" spans="1:19" ht="24" hidden="1" x14ac:dyDescent="0.25">
      <c r="A243" s="75">
        <v>6260</v>
      </c>
      <c r="B243" s="43" t="s">
        <v>237</v>
      </c>
      <c r="C243" s="199">
        <f t="shared" si="239"/>
        <v>0</v>
      </c>
      <c r="D243" s="273">
        <v>0</v>
      </c>
      <c r="E243" s="45"/>
      <c r="F243" s="95">
        <f t="shared" si="235"/>
        <v>0</v>
      </c>
      <c r="G243" s="239"/>
      <c r="H243" s="45"/>
      <c r="I243" s="91">
        <f t="shared" si="236"/>
        <v>0</v>
      </c>
      <c r="J243" s="273"/>
      <c r="K243" s="45"/>
      <c r="L243" s="95">
        <f t="shared" si="237"/>
        <v>0</v>
      </c>
      <c r="M243" s="239"/>
      <c r="N243" s="45"/>
      <c r="O243" s="91">
        <f t="shared" si="238"/>
        <v>0</v>
      </c>
      <c r="P243" s="300"/>
      <c r="Q243" s="306"/>
      <c r="S243" s="708"/>
    </row>
    <row r="244" spans="1:19" hidden="1" x14ac:dyDescent="0.25">
      <c r="A244" s="75">
        <v>6270</v>
      </c>
      <c r="B244" s="43" t="s">
        <v>238</v>
      </c>
      <c r="C244" s="199">
        <f t="shared" si="239"/>
        <v>0</v>
      </c>
      <c r="D244" s="273">
        <v>0</v>
      </c>
      <c r="E244" s="45"/>
      <c r="F244" s="95">
        <f t="shared" si="235"/>
        <v>0</v>
      </c>
      <c r="G244" s="239"/>
      <c r="H244" s="45"/>
      <c r="I244" s="91">
        <f t="shared" si="236"/>
        <v>0</v>
      </c>
      <c r="J244" s="273"/>
      <c r="K244" s="45"/>
      <c r="L244" s="95">
        <f t="shared" si="237"/>
        <v>0</v>
      </c>
      <c r="M244" s="239"/>
      <c r="N244" s="45"/>
      <c r="O244" s="91">
        <f t="shared" si="238"/>
        <v>0</v>
      </c>
      <c r="P244" s="300"/>
      <c r="Q244" s="306"/>
      <c r="S244" s="708"/>
    </row>
    <row r="245" spans="1:19" ht="24" hidden="1" x14ac:dyDescent="0.25">
      <c r="A245" s="404">
        <v>6290</v>
      </c>
      <c r="B245" s="40" t="s">
        <v>239</v>
      </c>
      <c r="C245" s="210">
        <f t="shared" si="239"/>
        <v>0</v>
      </c>
      <c r="D245" s="133">
        <f>SUM(D246:D249)</f>
        <v>0</v>
      </c>
      <c r="E245" s="79">
        <f t="shared" ref="E245" si="240">SUM(E246:E249)</f>
        <v>0</v>
      </c>
      <c r="F245" s="185">
        <f>SUM(F246:F249)</f>
        <v>0</v>
      </c>
      <c r="G245" s="242">
        <f t="shared" ref="G245:O245" si="241">SUM(G246:G249)</f>
        <v>0</v>
      </c>
      <c r="H245" s="79">
        <f t="shared" si="241"/>
        <v>0</v>
      </c>
      <c r="I245" s="90">
        <f t="shared" si="241"/>
        <v>0</v>
      </c>
      <c r="J245" s="133">
        <f t="shared" si="241"/>
        <v>0</v>
      </c>
      <c r="K245" s="79">
        <f t="shared" si="241"/>
        <v>0</v>
      </c>
      <c r="L245" s="185">
        <f t="shared" si="241"/>
        <v>0</v>
      </c>
      <c r="M245" s="242">
        <f t="shared" si="241"/>
        <v>0</v>
      </c>
      <c r="N245" s="79">
        <f t="shared" si="241"/>
        <v>0</v>
      </c>
      <c r="O245" s="90">
        <f t="shared" si="241"/>
        <v>0</v>
      </c>
      <c r="P245" s="303"/>
      <c r="Q245" s="306"/>
      <c r="S245" s="708"/>
    </row>
    <row r="246" spans="1:19" hidden="1" x14ac:dyDescent="0.25">
      <c r="A246" s="30">
        <v>6291</v>
      </c>
      <c r="B246" s="43" t="s">
        <v>240</v>
      </c>
      <c r="C246" s="199">
        <f t="shared" si="239"/>
        <v>0</v>
      </c>
      <c r="D246" s="273">
        <v>0</v>
      </c>
      <c r="E246" s="45"/>
      <c r="F246" s="95">
        <f t="shared" ref="F246:F249" si="242">D246+E246</f>
        <v>0</v>
      </c>
      <c r="G246" s="239"/>
      <c r="H246" s="45"/>
      <c r="I246" s="91">
        <f t="shared" ref="I246:I249" si="243">G246+H246</f>
        <v>0</v>
      </c>
      <c r="J246" s="273"/>
      <c r="K246" s="45"/>
      <c r="L246" s="95">
        <f t="shared" ref="L246:L249" si="244">J246+K246</f>
        <v>0</v>
      </c>
      <c r="M246" s="239"/>
      <c r="N246" s="45"/>
      <c r="O246" s="91">
        <f t="shared" ref="O246:O249" si="245">M246+N246</f>
        <v>0</v>
      </c>
      <c r="P246" s="300"/>
      <c r="Q246" s="306"/>
      <c r="S246" s="708"/>
    </row>
    <row r="247" spans="1:19" hidden="1" x14ac:dyDescent="0.25">
      <c r="A247" s="30">
        <v>6292</v>
      </c>
      <c r="B247" s="43" t="s">
        <v>241</v>
      </c>
      <c r="C247" s="199">
        <f t="shared" si="239"/>
        <v>0</v>
      </c>
      <c r="D247" s="273">
        <v>0</v>
      </c>
      <c r="E247" s="45"/>
      <c r="F247" s="95">
        <f t="shared" si="242"/>
        <v>0</v>
      </c>
      <c r="G247" s="239"/>
      <c r="H247" s="45"/>
      <c r="I247" s="91">
        <f t="shared" si="243"/>
        <v>0</v>
      </c>
      <c r="J247" s="273"/>
      <c r="K247" s="45"/>
      <c r="L247" s="95">
        <f t="shared" si="244"/>
        <v>0</v>
      </c>
      <c r="M247" s="239"/>
      <c r="N247" s="45"/>
      <c r="O247" s="91">
        <f t="shared" si="245"/>
        <v>0</v>
      </c>
      <c r="P247" s="300"/>
      <c r="Q247" s="306"/>
      <c r="S247" s="708"/>
    </row>
    <row r="248" spans="1:19" ht="72" hidden="1" x14ac:dyDescent="0.25">
      <c r="A248" s="30">
        <v>6296</v>
      </c>
      <c r="B248" s="43" t="s">
        <v>242</v>
      </c>
      <c r="C248" s="199">
        <f t="shared" si="239"/>
        <v>0</v>
      </c>
      <c r="D248" s="273">
        <v>0</v>
      </c>
      <c r="E248" s="45"/>
      <c r="F248" s="95">
        <f t="shared" si="242"/>
        <v>0</v>
      </c>
      <c r="G248" s="239"/>
      <c r="H248" s="45"/>
      <c r="I248" s="91">
        <f t="shared" si="243"/>
        <v>0</v>
      </c>
      <c r="J248" s="273"/>
      <c r="K248" s="45"/>
      <c r="L248" s="95">
        <f t="shared" si="244"/>
        <v>0</v>
      </c>
      <c r="M248" s="239"/>
      <c r="N248" s="45"/>
      <c r="O248" s="91">
        <f t="shared" si="245"/>
        <v>0</v>
      </c>
      <c r="P248" s="300"/>
      <c r="Q248" s="306"/>
      <c r="S248" s="708"/>
    </row>
    <row r="249" spans="1:19" ht="39.75" hidden="1" customHeight="1" x14ac:dyDescent="0.25">
      <c r="A249" s="30">
        <v>6299</v>
      </c>
      <c r="B249" s="43" t="s">
        <v>243</v>
      </c>
      <c r="C249" s="199">
        <f t="shared" si="239"/>
        <v>0</v>
      </c>
      <c r="D249" s="273">
        <v>0</v>
      </c>
      <c r="E249" s="45"/>
      <c r="F249" s="95">
        <f t="shared" si="242"/>
        <v>0</v>
      </c>
      <c r="G249" s="239"/>
      <c r="H249" s="45"/>
      <c r="I249" s="91">
        <f t="shared" si="243"/>
        <v>0</v>
      </c>
      <c r="J249" s="273"/>
      <c r="K249" s="45"/>
      <c r="L249" s="95">
        <f t="shared" si="244"/>
        <v>0</v>
      </c>
      <c r="M249" s="239"/>
      <c r="N249" s="45"/>
      <c r="O249" s="91">
        <f t="shared" si="245"/>
        <v>0</v>
      </c>
      <c r="P249" s="300"/>
      <c r="Q249" s="306"/>
      <c r="S249" s="708"/>
    </row>
    <row r="250" spans="1:19" hidden="1" x14ac:dyDescent="0.25">
      <c r="A250" s="35">
        <v>6300</v>
      </c>
      <c r="B250" s="72" t="s">
        <v>244</v>
      </c>
      <c r="C250" s="197">
        <f t="shared" si="239"/>
        <v>0</v>
      </c>
      <c r="D250" s="132">
        <f>SUM(D251,D256,D257)</f>
        <v>0</v>
      </c>
      <c r="E250" s="38">
        <f t="shared" ref="E250" si="246">SUM(E251,E256,E257)</f>
        <v>0</v>
      </c>
      <c r="F250" s="184">
        <f>SUM(F251,F256,F257)</f>
        <v>0</v>
      </c>
      <c r="G250" s="237">
        <f t="shared" ref="G250:O250" si="247">SUM(G251,G256,G257)</f>
        <v>0</v>
      </c>
      <c r="H250" s="38">
        <f t="shared" si="247"/>
        <v>0</v>
      </c>
      <c r="I250" s="125">
        <f t="shared" si="247"/>
        <v>0</v>
      </c>
      <c r="J250" s="132">
        <f t="shared" si="247"/>
        <v>0</v>
      </c>
      <c r="K250" s="38">
        <f t="shared" si="247"/>
        <v>0</v>
      </c>
      <c r="L250" s="184">
        <f t="shared" si="247"/>
        <v>0</v>
      </c>
      <c r="M250" s="237">
        <f t="shared" si="247"/>
        <v>0</v>
      </c>
      <c r="N250" s="38">
        <f t="shared" si="247"/>
        <v>0</v>
      </c>
      <c r="O250" s="125">
        <f t="shared" si="247"/>
        <v>0</v>
      </c>
      <c r="P250" s="326"/>
      <c r="Q250" s="306"/>
      <c r="S250" s="708"/>
    </row>
    <row r="251" spans="1:19" ht="24" hidden="1" x14ac:dyDescent="0.25">
      <c r="A251" s="404">
        <v>6320</v>
      </c>
      <c r="B251" s="40" t="s">
        <v>245</v>
      </c>
      <c r="C251" s="210">
        <f t="shared" si="239"/>
        <v>0</v>
      </c>
      <c r="D251" s="133">
        <f>SUM(D252:D255)</f>
        <v>0</v>
      </c>
      <c r="E251" s="79">
        <f t="shared" ref="E251" si="248">SUM(E252:E255)</f>
        <v>0</v>
      </c>
      <c r="F251" s="185">
        <f>SUM(F252:F255)</f>
        <v>0</v>
      </c>
      <c r="G251" s="242">
        <f t="shared" ref="G251:O251" si="249">SUM(G252:G255)</f>
        <v>0</v>
      </c>
      <c r="H251" s="79">
        <f t="shared" si="249"/>
        <v>0</v>
      </c>
      <c r="I251" s="90">
        <f t="shared" si="249"/>
        <v>0</v>
      </c>
      <c r="J251" s="133">
        <f t="shared" si="249"/>
        <v>0</v>
      </c>
      <c r="K251" s="79">
        <f t="shared" si="249"/>
        <v>0</v>
      </c>
      <c r="L251" s="185">
        <f t="shared" si="249"/>
        <v>0</v>
      </c>
      <c r="M251" s="242">
        <f t="shared" si="249"/>
        <v>0</v>
      </c>
      <c r="N251" s="79">
        <f t="shared" si="249"/>
        <v>0</v>
      </c>
      <c r="O251" s="90">
        <f t="shared" si="249"/>
        <v>0</v>
      </c>
      <c r="P251" s="299"/>
      <c r="Q251" s="306"/>
      <c r="S251" s="708"/>
    </row>
    <row r="252" spans="1:19" hidden="1" x14ac:dyDescent="0.25">
      <c r="A252" s="30">
        <v>6322</v>
      </c>
      <c r="B252" s="43" t="s">
        <v>246</v>
      </c>
      <c r="C252" s="199">
        <f t="shared" si="239"/>
        <v>0</v>
      </c>
      <c r="D252" s="273">
        <v>0</v>
      </c>
      <c r="E252" s="45"/>
      <c r="F252" s="95">
        <f t="shared" ref="F252:F257" si="250">D252+E252</f>
        <v>0</v>
      </c>
      <c r="G252" s="239"/>
      <c r="H252" s="45"/>
      <c r="I252" s="91">
        <f t="shared" ref="I252:I257" si="251">G252+H252</f>
        <v>0</v>
      </c>
      <c r="J252" s="273"/>
      <c r="K252" s="45"/>
      <c r="L252" s="95">
        <f t="shared" ref="L252:L257" si="252">J252+K252</f>
        <v>0</v>
      </c>
      <c r="M252" s="239"/>
      <c r="N252" s="45"/>
      <c r="O252" s="91">
        <f t="shared" ref="O252:O257" si="253">M252+N252</f>
        <v>0</v>
      </c>
      <c r="P252" s="300"/>
      <c r="Q252" s="306"/>
      <c r="S252" s="708"/>
    </row>
    <row r="253" spans="1:19" ht="24" hidden="1" x14ac:dyDescent="0.25">
      <c r="A253" s="30">
        <v>6323</v>
      </c>
      <c r="B253" s="43" t="s">
        <v>247</v>
      </c>
      <c r="C253" s="199">
        <f t="shared" si="239"/>
        <v>0</v>
      </c>
      <c r="D253" s="273">
        <v>0</v>
      </c>
      <c r="E253" s="45"/>
      <c r="F253" s="95">
        <f t="shared" si="250"/>
        <v>0</v>
      </c>
      <c r="G253" s="239"/>
      <c r="H253" s="45"/>
      <c r="I253" s="91">
        <f t="shared" si="251"/>
        <v>0</v>
      </c>
      <c r="J253" s="273"/>
      <c r="K253" s="45"/>
      <c r="L253" s="95">
        <f t="shared" si="252"/>
        <v>0</v>
      </c>
      <c r="M253" s="239"/>
      <c r="N253" s="45"/>
      <c r="O253" s="91">
        <f t="shared" si="253"/>
        <v>0</v>
      </c>
      <c r="P253" s="300"/>
      <c r="Q253" s="306"/>
      <c r="S253" s="708"/>
    </row>
    <row r="254" spans="1:19" ht="24" hidden="1" x14ac:dyDescent="0.25">
      <c r="A254" s="30">
        <v>6324</v>
      </c>
      <c r="B254" s="43" t="s">
        <v>303</v>
      </c>
      <c r="C254" s="199">
        <f t="shared" si="239"/>
        <v>0</v>
      </c>
      <c r="D254" s="273">
        <v>0</v>
      </c>
      <c r="E254" s="45"/>
      <c r="F254" s="95">
        <f t="shared" si="250"/>
        <v>0</v>
      </c>
      <c r="G254" s="239"/>
      <c r="H254" s="45"/>
      <c r="I254" s="91">
        <f t="shared" si="251"/>
        <v>0</v>
      </c>
      <c r="J254" s="273"/>
      <c r="K254" s="45"/>
      <c r="L254" s="95">
        <f t="shared" si="252"/>
        <v>0</v>
      </c>
      <c r="M254" s="239"/>
      <c r="N254" s="45"/>
      <c r="O254" s="91">
        <f t="shared" si="253"/>
        <v>0</v>
      </c>
      <c r="P254" s="300"/>
      <c r="Q254" s="306"/>
      <c r="S254" s="708"/>
    </row>
    <row r="255" spans="1:19" hidden="1" x14ac:dyDescent="0.25">
      <c r="A255" s="27">
        <v>6329</v>
      </c>
      <c r="B255" s="40" t="s">
        <v>304</v>
      </c>
      <c r="C255" s="198">
        <f t="shared" si="239"/>
        <v>0</v>
      </c>
      <c r="D255" s="272">
        <v>0</v>
      </c>
      <c r="E255" s="42"/>
      <c r="F255" s="185">
        <f t="shared" si="250"/>
        <v>0</v>
      </c>
      <c r="G255" s="229"/>
      <c r="H255" s="42"/>
      <c r="I255" s="90">
        <f t="shared" si="251"/>
        <v>0</v>
      </c>
      <c r="J255" s="272"/>
      <c r="K255" s="42"/>
      <c r="L255" s="185">
        <f t="shared" si="252"/>
        <v>0</v>
      </c>
      <c r="M255" s="229"/>
      <c r="N255" s="42"/>
      <c r="O255" s="90">
        <f t="shared" si="253"/>
        <v>0</v>
      </c>
      <c r="P255" s="299"/>
      <c r="Q255" s="306"/>
      <c r="S255" s="708"/>
    </row>
    <row r="256" spans="1:19" ht="24" hidden="1" x14ac:dyDescent="0.25">
      <c r="A256" s="92">
        <v>6330</v>
      </c>
      <c r="B256" s="93" t="s">
        <v>248</v>
      </c>
      <c r="C256" s="210">
        <f t="shared" si="239"/>
        <v>0</v>
      </c>
      <c r="D256" s="274">
        <v>0</v>
      </c>
      <c r="E256" s="84"/>
      <c r="F256" s="343">
        <f t="shared" si="250"/>
        <v>0</v>
      </c>
      <c r="G256" s="244"/>
      <c r="H256" s="84"/>
      <c r="I256" s="158">
        <f t="shared" si="251"/>
        <v>0</v>
      </c>
      <c r="J256" s="274"/>
      <c r="K256" s="84"/>
      <c r="L256" s="343">
        <f t="shared" si="252"/>
        <v>0</v>
      </c>
      <c r="M256" s="244"/>
      <c r="N256" s="84"/>
      <c r="O256" s="158">
        <f t="shared" si="253"/>
        <v>0</v>
      </c>
      <c r="P256" s="303"/>
      <c r="Q256" s="306"/>
      <c r="S256" s="708"/>
    </row>
    <row r="257" spans="1:19" hidden="1" x14ac:dyDescent="0.25">
      <c r="A257" s="75">
        <v>6360</v>
      </c>
      <c r="B257" s="43" t="s">
        <v>249</v>
      </c>
      <c r="C257" s="199">
        <f t="shared" si="239"/>
        <v>0</v>
      </c>
      <c r="D257" s="273">
        <v>0</v>
      </c>
      <c r="E257" s="45"/>
      <c r="F257" s="95">
        <f t="shared" si="250"/>
        <v>0</v>
      </c>
      <c r="G257" s="239"/>
      <c r="H257" s="45"/>
      <c r="I257" s="91">
        <f t="shared" si="251"/>
        <v>0</v>
      </c>
      <c r="J257" s="273"/>
      <c r="K257" s="45"/>
      <c r="L257" s="95">
        <f t="shared" si="252"/>
        <v>0</v>
      </c>
      <c r="M257" s="239"/>
      <c r="N257" s="45"/>
      <c r="O257" s="91">
        <f t="shared" si="253"/>
        <v>0</v>
      </c>
      <c r="P257" s="300"/>
      <c r="Q257" s="306"/>
      <c r="S257" s="708"/>
    </row>
    <row r="258" spans="1:19" ht="36" x14ac:dyDescent="0.25">
      <c r="A258" s="35">
        <v>6400</v>
      </c>
      <c r="B258" s="72" t="s">
        <v>250</v>
      </c>
      <c r="C258" s="197">
        <f t="shared" si="239"/>
        <v>23950</v>
      </c>
      <c r="D258" s="132">
        <f>SUM(D259,D263)</f>
        <v>23950</v>
      </c>
      <c r="E258" s="125">
        <f t="shared" ref="E258" si="254">SUM(E259,E263)</f>
        <v>0</v>
      </c>
      <c r="F258" s="370">
        <f>SUM(F259,F263)</f>
        <v>23950</v>
      </c>
      <c r="G258" s="237">
        <f t="shared" ref="G258:O258" si="255">SUM(G259,G263)</f>
        <v>0</v>
      </c>
      <c r="H258" s="125">
        <f t="shared" si="255"/>
        <v>0</v>
      </c>
      <c r="I258" s="370">
        <f t="shared" si="255"/>
        <v>0</v>
      </c>
      <c r="J258" s="132">
        <f t="shared" si="255"/>
        <v>0</v>
      </c>
      <c r="K258" s="38">
        <f t="shared" si="255"/>
        <v>0</v>
      </c>
      <c r="L258" s="184">
        <f t="shared" si="255"/>
        <v>0</v>
      </c>
      <c r="M258" s="237">
        <f t="shared" si="255"/>
        <v>0</v>
      </c>
      <c r="N258" s="38">
        <f t="shared" si="255"/>
        <v>0</v>
      </c>
      <c r="O258" s="125">
        <f t="shared" si="255"/>
        <v>0</v>
      </c>
      <c r="P258" s="326"/>
      <c r="Q258" s="306"/>
      <c r="S258" s="708"/>
    </row>
    <row r="259" spans="1:19" ht="24" hidden="1" x14ac:dyDescent="0.25">
      <c r="A259" s="404">
        <v>6410</v>
      </c>
      <c r="B259" s="40" t="s">
        <v>251</v>
      </c>
      <c r="C259" s="198">
        <f t="shared" si="239"/>
        <v>0</v>
      </c>
      <c r="D259" s="133">
        <f>SUM(D260:D262)</f>
        <v>0</v>
      </c>
      <c r="E259" s="79">
        <f t="shared" ref="E259" si="256">SUM(E260:E262)</f>
        <v>0</v>
      </c>
      <c r="F259" s="185">
        <f>SUM(F260:F262)</f>
        <v>0</v>
      </c>
      <c r="G259" s="242">
        <f t="shared" ref="G259:O259" si="257">SUM(G260:G262)</f>
        <v>0</v>
      </c>
      <c r="H259" s="79">
        <f t="shared" si="257"/>
        <v>0</v>
      </c>
      <c r="I259" s="90">
        <f t="shared" si="257"/>
        <v>0</v>
      </c>
      <c r="J259" s="133">
        <f t="shared" si="257"/>
        <v>0</v>
      </c>
      <c r="K259" s="79">
        <f t="shared" si="257"/>
        <v>0</v>
      </c>
      <c r="L259" s="185">
        <f t="shared" si="257"/>
        <v>0</v>
      </c>
      <c r="M259" s="242">
        <f t="shared" si="257"/>
        <v>0</v>
      </c>
      <c r="N259" s="79">
        <f t="shared" si="257"/>
        <v>0</v>
      </c>
      <c r="O259" s="157">
        <f t="shared" si="257"/>
        <v>0</v>
      </c>
      <c r="P259" s="304"/>
      <c r="Q259" s="306"/>
      <c r="S259" s="708"/>
    </row>
    <row r="260" spans="1:19" hidden="1" x14ac:dyDescent="0.25">
      <c r="A260" s="30">
        <v>6411</v>
      </c>
      <c r="B260" s="94" t="s">
        <v>252</v>
      </c>
      <c r="C260" s="199">
        <f t="shared" si="239"/>
        <v>0</v>
      </c>
      <c r="D260" s="273">
        <v>0</v>
      </c>
      <c r="E260" s="45"/>
      <c r="F260" s="95">
        <f t="shared" ref="F260:F262" si="258">D260+E260</f>
        <v>0</v>
      </c>
      <c r="G260" s="239"/>
      <c r="H260" s="45"/>
      <c r="I260" s="91">
        <f t="shared" ref="I260:I262" si="259">G260+H260</f>
        <v>0</v>
      </c>
      <c r="J260" s="273"/>
      <c r="K260" s="45"/>
      <c r="L260" s="95">
        <f t="shared" ref="L260:L262" si="260">J260+K260</f>
        <v>0</v>
      </c>
      <c r="M260" s="239"/>
      <c r="N260" s="45"/>
      <c r="O260" s="91">
        <f t="shared" ref="O260:O262" si="261">M260+N260</f>
        <v>0</v>
      </c>
      <c r="P260" s="300"/>
      <c r="Q260" s="306"/>
      <c r="S260" s="708"/>
    </row>
    <row r="261" spans="1:19" ht="36" hidden="1" x14ac:dyDescent="0.25">
      <c r="A261" s="30">
        <v>6412</v>
      </c>
      <c r="B261" s="43" t="s">
        <v>253</v>
      </c>
      <c r="C261" s="199">
        <f t="shared" si="239"/>
        <v>0</v>
      </c>
      <c r="D261" s="273">
        <v>0</v>
      </c>
      <c r="E261" s="45"/>
      <c r="F261" s="95">
        <f t="shared" si="258"/>
        <v>0</v>
      </c>
      <c r="G261" s="239"/>
      <c r="H261" s="45"/>
      <c r="I261" s="91">
        <f t="shared" si="259"/>
        <v>0</v>
      </c>
      <c r="J261" s="273"/>
      <c r="K261" s="45"/>
      <c r="L261" s="95">
        <f t="shared" si="260"/>
        <v>0</v>
      </c>
      <c r="M261" s="239"/>
      <c r="N261" s="45"/>
      <c r="O261" s="91">
        <f t="shared" si="261"/>
        <v>0</v>
      </c>
      <c r="P261" s="300"/>
      <c r="Q261" s="306"/>
      <c r="S261" s="708"/>
    </row>
    <row r="262" spans="1:19" ht="36" hidden="1" x14ac:dyDescent="0.25">
      <c r="A262" s="30">
        <v>6419</v>
      </c>
      <c r="B262" s="43" t="s">
        <v>254</v>
      </c>
      <c r="C262" s="199">
        <f t="shared" si="239"/>
        <v>0</v>
      </c>
      <c r="D262" s="273">
        <v>0</v>
      </c>
      <c r="E262" s="45"/>
      <c r="F262" s="95">
        <f t="shared" si="258"/>
        <v>0</v>
      </c>
      <c r="G262" s="239"/>
      <c r="H262" s="45"/>
      <c r="I262" s="91">
        <f t="shared" si="259"/>
        <v>0</v>
      </c>
      <c r="J262" s="273"/>
      <c r="K262" s="45"/>
      <c r="L262" s="95">
        <f t="shared" si="260"/>
        <v>0</v>
      </c>
      <c r="M262" s="239"/>
      <c r="N262" s="45"/>
      <c r="O262" s="91">
        <f t="shared" si="261"/>
        <v>0</v>
      </c>
      <c r="P262" s="300"/>
      <c r="Q262" s="306"/>
      <c r="S262" s="708"/>
    </row>
    <row r="263" spans="1:19" ht="36" x14ac:dyDescent="0.25">
      <c r="A263" s="75">
        <v>6420</v>
      </c>
      <c r="B263" s="43" t="s">
        <v>255</v>
      </c>
      <c r="C263" s="199">
        <f t="shared" si="239"/>
        <v>23950</v>
      </c>
      <c r="D263" s="134">
        <f>SUM(D264:D267)</f>
        <v>23950</v>
      </c>
      <c r="E263" s="91">
        <f t="shared" ref="E263" si="262">SUM(E264:E267)</f>
        <v>0</v>
      </c>
      <c r="F263" s="373">
        <f>SUM(F264:F267)</f>
        <v>23950</v>
      </c>
      <c r="G263" s="240">
        <f t="shared" ref="G263:N263" si="263">SUM(G264:G267)</f>
        <v>0</v>
      </c>
      <c r="H263" s="91">
        <f t="shared" si="263"/>
        <v>0</v>
      </c>
      <c r="I263" s="373">
        <f t="shared" si="263"/>
        <v>0</v>
      </c>
      <c r="J263" s="134">
        <f t="shared" si="263"/>
        <v>0</v>
      </c>
      <c r="K263" s="76">
        <f t="shared" si="263"/>
        <v>0</v>
      </c>
      <c r="L263" s="95">
        <f t="shared" si="263"/>
        <v>0</v>
      </c>
      <c r="M263" s="240">
        <f t="shared" si="263"/>
        <v>0</v>
      </c>
      <c r="N263" s="76">
        <f t="shared" si="263"/>
        <v>0</v>
      </c>
      <c r="O263" s="91">
        <f>SUM(O264:O267)</f>
        <v>0</v>
      </c>
      <c r="P263" s="300"/>
      <c r="Q263" s="306"/>
      <c r="S263" s="708"/>
    </row>
    <row r="264" spans="1:19" hidden="1" x14ac:dyDescent="0.25">
      <c r="A264" s="30">
        <v>6421</v>
      </c>
      <c r="B264" s="43" t="s">
        <v>256</v>
      </c>
      <c r="C264" s="199">
        <f t="shared" si="239"/>
        <v>0</v>
      </c>
      <c r="D264" s="273">
        <v>0</v>
      </c>
      <c r="E264" s="45"/>
      <c r="F264" s="95">
        <f t="shared" ref="F264:F267" si="264">D264+E264</f>
        <v>0</v>
      </c>
      <c r="G264" s="239"/>
      <c r="H264" s="45"/>
      <c r="I264" s="91">
        <f t="shared" ref="I264:I267" si="265">G264+H264</f>
        <v>0</v>
      </c>
      <c r="J264" s="273"/>
      <c r="K264" s="45"/>
      <c r="L264" s="95">
        <f t="shared" ref="L264:L267" si="266">J264+K264</f>
        <v>0</v>
      </c>
      <c r="M264" s="239"/>
      <c r="N264" s="45"/>
      <c r="O264" s="91">
        <f t="shared" ref="O264:O267" si="267">M264+N264</f>
        <v>0</v>
      </c>
      <c r="P264" s="300"/>
      <c r="Q264" s="306"/>
      <c r="S264" s="708"/>
    </row>
    <row r="265" spans="1:19" x14ac:dyDescent="0.25">
      <c r="A265" s="30">
        <v>6422</v>
      </c>
      <c r="B265" s="43" t="s">
        <v>257</v>
      </c>
      <c r="C265" s="199">
        <f t="shared" si="239"/>
        <v>23950</v>
      </c>
      <c r="D265" s="273">
        <v>23950</v>
      </c>
      <c r="E265" s="359"/>
      <c r="F265" s="373">
        <f t="shared" si="264"/>
        <v>23950</v>
      </c>
      <c r="G265" s="239"/>
      <c r="H265" s="359"/>
      <c r="I265" s="373">
        <f t="shared" si="265"/>
        <v>0</v>
      </c>
      <c r="J265" s="273"/>
      <c r="K265" s="45"/>
      <c r="L265" s="95">
        <f t="shared" si="266"/>
        <v>0</v>
      </c>
      <c r="M265" s="239"/>
      <c r="N265" s="45"/>
      <c r="O265" s="91">
        <f t="shared" si="267"/>
        <v>0</v>
      </c>
      <c r="P265" s="300"/>
      <c r="Q265" s="306"/>
      <c r="S265" s="708"/>
    </row>
    <row r="266" spans="1:19" ht="24" hidden="1" x14ac:dyDescent="0.25">
      <c r="A266" s="30">
        <v>6423</v>
      </c>
      <c r="B266" s="43" t="s">
        <v>258</v>
      </c>
      <c r="C266" s="199">
        <f t="shared" si="239"/>
        <v>0</v>
      </c>
      <c r="D266" s="273">
        <v>0</v>
      </c>
      <c r="E266" s="45"/>
      <c r="F266" s="95">
        <f t="shared" si="264"/>
        <v>0</v>
      </c>
      <c r="G266" s="239"/>
      <c r="H266" s="45"/>
      <c r="I266" s="91">
        <f t="shared" si="265"/>
        <v>0</v>
      </c>
      <c r="J266" s="273"/>
      <c r="K266" s="45"/>
      <c r="L266" s="95">
        <f t="shared" si="266"/>
        <v>0</v>
      </c>
      <c r="M266" s="239"/>
      <c r="N266" s="45"/>
      <c r="O266" s="91">
        <f t="shared" si="267"/>
        <v>0</v>
      </c>
      <c r="P266" s="300"/>
      <c r="Q266" s="306"/>
      <c r="S266" s="708"/>
    </row>
    <row r="267" spans="1:19" ht="36" hidden="1" x14ac:dyDescent="0.25">
      <c r="A267" s="30">
        <v>6424</v>
      </c>
      <c r="B267" s="43" t="s">
        <v>259</v>
      </c>
      <c r="C267" s="199">
        <f t="shared" si="239"/>
        <v>0</v>
      </c>
      <c r="D267" s="273">
        <v>0</v>
      </c>
      <c r="E267" s="45"/>
      <c r="F267" s="95">
        <f t="shared" si="264"/>
        <v>0</v>
      </c>
      <c r="G267" s="239"/>
      <c r="H267" s="45"/>
      <c r="I267" s="91">
        <f t="shared" si="265"/>
        <v>0</v>
      </c>
      <c r="J267" s="273"/>
      <c r="K267" s="45"/>
      <c r="L267" s="95">
        <f t="shared" si="266"/>
        <v>0</v>
      </c>
      <c r="M267" s="239"/>
      <c r="N267" s="45"/>
      <c r="O267" s="91">
        <f t="shared" si="267"/>
        <v>0</v>
      </c>
      <c r="P267" s="300"/>
      <c r="Q267" s="306"/>
      <c r="S267" s="708"/>
    </row>
    <row r="268" spans="1:19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8">SUM(E269,E279)</f>
        <v>0</v>
      </c>
      <c r="F268" s="275">
        <f>SUM(F269,F279)</f>
        <v>0</v>
      </c>
      <c r="G268" s="246">
        <f t="shared" ref="G268:N268" si="269">SUM(G269,G279)</f>
        <v>0</v>
      </c>
      <c r="H268" s="98">
        <f t="shared" si="269"/>
        <v>0</v>
      </c>
      <c r="I268" s="285">
        <f t="shared" si="269"/>
        <v>0</v>
      </c>
      <c r="J268" s="141">
        <f t="shared" si="269"/>
        <v>0</v>
      </c>
      <c r="K268" s="98">
        <f t="shared" si="269"/>
        <v>0</v>
      </c>
      <c r="L268" s="275">
        <f t="shared" si="269"/>
        <v>0</v>
      </c>
      <c r="M268" s="246">
        <f t="shared" si="269"/>
        <v>0</v>
      </c>
      <c r="N268" s="98">
        <f t="shared" si="269"/>
        <v>0</v>
      </c>
      <c r="O268" s="160">
        <f>SUM(O269,O279)</f>
        <v>0</v>
      </c>
      <c r="P268" s="328"/>
      <c r="Q268" s="306"/>
      <c r="S268" s="708"/>
    </row>
    <row r="269" spans="1:19" ht="24" hidden="1" x14ac:dyDescent="0.25">
      <c r="A269" s="35">
        <v>7200</v>
      </c>
      <c r="B269" s="72" t="s">
        <v>261</v>
      </c>
      <c r="C269" s="197">
        <f t="shared" si="239"/>
        <v>0</v>
      </c>
      <c r="D269" s="132">
        <f>SUM(D270,D271,D274,D275,D278)</f>
        <v>0</v>
      </c>
      <c r="E269" s="38">
        <f>SUM(E270,E271,E274,E275,E278)</f>
        <v>0</v>
      </c>
      <c r="F269" s="184">
        <f>SUM(F270,F271,F274,F275,F278)</f>
        <v>0</v>
      </c>
      <c r="G269" s="237">
        <f t="shared" ref="G269:H269" si="270">SUM(G270,G271,G274,G275,G278)</f>
        <v>0</v>
      </c>
      <c r="H269" s="38">
        <f t="shared" si="270"/>
        <v>0</v>
      </c>
      <c r="I269" s="125">
        <f>SUM(I270,I271,I274,I275,I278)</f>
        <v>0</v>
      </c>
      <c r="J269" s="132">
        <f t="shared" ref="J269:K269" si="271">SUM(J270,J271,J274,J275,J278)</f>
        <v>0</v>
      </c>
      <c r="K269" s="38">
        <f t="shared" si="271"/>
        <v>0</v>
      </c>
      <c r="L269" s="184">
        <f>SUM(L270,L271,L274,L275,L278)</f>
        <v>0</v>
      </c>
      <c r="M269" s="237">
        <f t="shared" ref="M269:N269" si="272">SUM(M270,M271,M274,M275,M278)</f>
        <v>0</v>
      </c>
      <c r="N269" s="38">
        <f t="shared" si="272"/>
        <v>0</v>
      </c>
      <c r="O269" s="126">
        <f>SUM(O270,O271,O274,O275,O278)</f>
        <v>0</v>
      </c>
      <c r="P269" s="325"/>
      <c r="Q269" s="306"/>
      <c r="S269" s="708"/>
    </row>
    <row r="270" spans="1:19" ht="24" hidden="1" x14ac:dyDescent="0.25">
      <c r="A270" s="404">
        <v>7210</v>
      </c>
      <c r="B270" s="40" t="s">
        <v>262</v>
      </c>
      <c r="C270" s="198">
        <f t="shared" si="239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  <c r="S270" s="708"/>
    </row>
    <row r="271" spans="1:19" s="96" customFormat="1" ht="36" hidden="1" x14ac:dyDescent="0.25">
      <c r="A271" s="75">
        <v>7220</v>
      </c>
      <c r="B271" s="43" t="s">
        <v>263</v>
      </c>
      <c r="C271" s="199">
        <f t="shared" si="239"/>
        <v>0</v>
      </c>
      <c r="D271" s="134">
        <f>SUM(D272:D273)</f>
        <v>0</v>
      </c>
      <c r="E271" s="76">
        <f>SUM(E272:E273)</f>
        <v>0</v>
      </c>
      <c r="F271" s="95">
        <f>SUM(F272:F273)</f>
        <v>0</v>
      </c>
      <c r="G271" s="240">
        <f t="shared" ref="G271:O271" si="273">SUM(G272:G273)</f>
        <v>0</v>
      </c>
      <c r="H271" s="76">
        <f t="shared" si="273"/>
        <v>0</v>
      </c>
      <c r="I271" s="91">
        <f t="shared" si="273"/>
        <v>0</v>
      </c>
      <c r="J271" s="134">
        <f t="shared" si="273"/>
        <v>0</v>
      </c>
      <c r="K271" s="76">
        <f t="shared" si="273"/>
        <v>0</v>
      </c>
      <c r="L271" s="95">
        <f t="shared" si="273"/>
        <v>0</v>
      </c>
      <c r="M271" s="240">
        <f t="shared" si="273"/>
        <v>0</v>
      </c>
      <c r="N271" s="76">
        <f t="shared" si="273"/>
        <v>0</v>
      </c>
      <c r="O271" s="91">
        <f t="shared" si="273"/>
        <v>0</v>
      </c>
      <c r="P271" s="300"/>
      <c r="Q271" s="310"/>
      <c r="S271" s="708"/>
    </row>
    <row r="272" spans="1:19" s="96" customFormat="1" ht="36" hidden="1" x14ac:dyDescent="0.25">
      <c r="A272" s="30">
        <v>7221</v>
      </c>
      <c r="B272" s="43" t="s">
        <v>264</v>
      </c>
      <c r="C272" s="199">
        <f t="shared" si="239"/>
        <v>0</v>
      </c>
      <c r="D272" s="273">
        <v>0</v>
      </c>
      <c r="E272" s="45"/>
      <c r="F272" s="95">
        <f t="shared" ref="F272:F274" si="274">D272+E272</f>
        <v>0</v>
      </c>
      <c r="G272" s="239"/>
      <c r="H272" s="45"/>
      <c r="I272" s="91">
        <f t="shared" ref="I272:I274" si="275">G272+H272</f>
        <v>0</v>
      </c>
      <c r="J272" s="273"/>
      <c r="K272" s="45"/>
      <c r="L272" s="95">
        <f t="shared" ref="L272:L274" si="276">J272+K272</f>
        <v>0</v>
      </c>
      <c r="M272" s="239"/>
      <c r="N272" s="45"/>
      <c r="O272" s="91">
        <f t="shared" ref="O272:O274" si="277">M272+N272</f>
        <v>0</v>
      </c>
      <c r="P272" s="300"/>
      <c r="Q272" s="310"/>
      <c r="S272" s="708"/>
    </row>
    <row r="273" spans="1:19" s="96" customFormat="1" ht="36" hidden="1" x14ac:dyDescent="0.25">
      <c r="A273" s="30">
        <v>7222</v>
      </c>
      <c r="B273" s="43" t="s">
        <v>265</v>
      </c>
      <c r="C273" s="199">
        <f t="shared" si="239"/>
        <v>0</v>
      </c>
      <c r="D273" s="273">
        <v>0</v>
      </c>
      <c r="E273" s="45"/>
      <c r="F273" s="95">
        <f t="shared" si="274"/>
        <v>0</v>
      </c>
      <c r="G273" s="239"/>
      <c r="H273" s="45"/>
      <c r="I273" s="91">
        <f t="shared" si="275"/>
        <v>0</v>
      </c>
      <c r="J273" s="273"/>
      <c r="K273" s="45"/>
      <c r="L273" s="95">
        <f t="shared" si="276"/>
        <v>0</v>
      </c>
      <c r="M273" s="239"/>
      <c r="N273" s="45"/>
      <c r="O273" s="91">
        <f t="shared" si="277"/>
        <v>0</v>
      </c>
      <c r="P273" s="300"/>
      <c r="Q273" s="310"/>
      <c r="S273" s="708"/>
    </row>
    <row r="274" spans="1:19" ht="24" hidden="1" x14ac:dyDescent="0.25">
      <c r="A274" s="75">
        <v>7230</v>
      </c>
      <c r="B274" s="43" t="s">
        <v>310</v>
      </c>
      <c r="C274" s="199">
        <f t="shared" si="239"/>
        <v>0</v>
      </c>
      <c r="D274" s="273">
        <v>0</v>
      </c>
      <c r="E274" s="45"/>
      <c r="F274" s="95">
        <f t="shared" si="274"/>
        <v>0</v>
      </c>
      <c r="G274" s="239"/>
      <c r="H274" s="45"/>
      <c r="I274" s="91">
        <f t="shared" si="275"/>
        <v>0</v>
      </c>
      <c r="J274" s="273"/>
      <c r="K274" s="45"/>
      <c r="L274" s="95">
        <f t="shared" si="276"/>
        <v>0</v>
      </c>
      <c r="M274" s="239"/>
      <c r="N274" s="45"/>
      <c r="O274" s="91">
        <f t="shared" si="277"/>
        <v>0</v>
      </c>
      <c r="P274" s="300"/>
      <c r="Q274" s="306"/>
      <c r="S274" s="708"/>
    </row>
    <row r="275" spans="1:19" ht="24" hidden="1" x14ac:dyDescent="0.25">
      <c r="A275" s="75">
        <v>7240</v>
      </c>
      <c r="B275" s="43" t="s">
        <v>266</v>
      </c>
      <c r="C275" s="199">
        <f t="shared" si="239"/>
        <v>0</v>
      </c>
      <c r="D275" s="134">
        <f>SUM(D276:D277)</f>
        <v>0</v>
      </c>
      <c r="E275" s="76">
        <f t="shared" ref="E275" si="278">SUM(E276:E277)</f>
        <v>0</v>
      </c>
      <c r="F275" s="95">
        <f>SUM(F276:F277)</f>
        <v>0</v>
      </c>
      <c r="G275" s="240">
        <f t="shared" ref="G275:O275" si="279">SUM(G276:G277)</f>
        <v>0</v>
      </c>
      <c r="H275" s="76">
        <f t="shared" si="279"/>
        <v>0</v>
      </c>
      <c r="I275" s="91">
        <f t="shared" si="279"/>
        <v>0</v>
      </c>
      <c r="J275" s="134">
        <f t="shared" si="279"/>
        <v>0</v>
      </c>
      <c r="K275" s="76">
        <f t="shared" si="279"/>
        <v>0</v>
      </c>
      <c r="L275" s="95">
        <f t="shared" si="279"/>
        <v>0</v>
      </c>
      <c r="M275" s="240">
        <f t="shared" si="279"/>
        <v>0</v>
      </c>
      <c r="N275" s="76">
        <f t="shared" si="279"/>
        <v>0</v>
      </c>
      <c r="O275" s="91">
        <f t="shared" si="279"/>
        <v>0</v>
      </c>
      <c r="P275" s="300"/>
      <c r="Q275" s="306"/>
      <c r="S275" s="708"/>
    </row>
    <row r="276" spans="1:19" ht="48" hidden="1" x14ac:dyDescent="0.25">
      <c r="A276" s="30">
        <v>7245</v>
      </c>
      <c r="B276" s="43" t="s">
        <v>267</v>
      </c>
      <c r="C276" s="199">
        <f t="shared" si="239"/>
        <v>0</v>
      </c>
      <c r="D276" s="273">
        <v>0</v>
      </c>
      <c r="E276" s="45"/>
      <c r="F276" s="95">
        <f t="shared" ref="F276:F278" si="280">D276+E276</f>
        <v>0</v>
      </c>
      <c r="G276" s="239"/>
      <c r="H276" s="45"/>
      <c r="I276" s="91">
        <f t="shared" ref="I276:I278" si="281">G276+H276</f>
        <v>0</v>
      </c>
      <c r="J276" s="273"/>
      <c r="K276" s="45"/>
      <c r="L276" s="95">
        <f t="shared" ref="L276:L278" si="282">J276+K276</f>
        <v>0</v>
      </c>
      <c r="M276" s="239"/>
      <c r="N276" s="45"/>
      <c r="O276" s="91">
        <f t="shared" ref="O276:O278" si="283">M276+N276</f>
        <v>0</v>
      </c>
      <c r="P276" s="300"/>
      <c r="Q276" s="306"/>
      <c r="S276" s="708"/>
    </row>
    <row r="277" spans="1:19" ht="96" hidden="1" x14ac:dyDescent="0.25">
      <c r="A277" s="30">
        <v>7246</v>
      </c>
      <c r="B277" s="43" t="s">
        <v>268</v>
      </c>
      <c r="C277" s="199">
        <f t="shared" si="239"/>
        <v>0</v>
      </c>
      <c r="D277" s="273">
        <v>0</v>
      </c>
      <c r="E277" s="45"/>
      <c r="F277" s="95">
        <f t="shared" si="280"/>
        <v>0</v>
      </c>
      <c r="G277" s="239"/>
      <c r="H277" s="45"/>
      <c r="I277" s="91">
        <f t="shared" si="281"/>
        <v>0</v>
      </c>
      <c r="J277" s="273"/>
      <c r="K277" s="45"/>
      <c r="L277" s="95">
        <f t="shared" si="282"/>
        <v>0</v>
      </c>
      <c r="M277" s="239"/>
      <c r="N277" s="45"/>
      <c r="O277" s="91">
        <f t="shared" si="283"/>
        <v>0</v>
      </c>
      <c r="P277" s="300"/>
      <c r="Q277" s="306"/>
      <c r="S277" s="708"/>
    </row>
    <row r="278" spans="1:19" ht="24" hidden="1" x14ac:dyDescent="0.25">
      <c r="A278" s="92">
        <v>7260</v>
      </c>
      <c r="B278" s="40" t="s">
        <v>269</v>
      </c>
      <c r="C278" s="198">
        <f t="shared" si="239"/>
        <v>0</v>
      </c>
      <c r="D278" s="272">
        <v>0</v>
      </c>
      <c r="E278" s="42"/>
      <c r="F278" s="185">
        <f t="shared" si="280"/>
        <v>0</v>
      </c>
      <c r="G278" s="229"/>
      <c r="H278" s="42"/>
      <c r="I278" s="90">
        <f t="shared" si="281"/>
        <v>0</v>
      </c>
      <c r="J278" s="272"/>
      <c r="K278" s="42"/>
      <c r="L278" s="185">
        <f t="shared" si="282"/>
        <v>0</v>
      </c>
      <c r="M278" s="229"/>
      <c r="N278" s="42"/>
      <c r="O278" s="90">
        <f t="shared" si="283"/>
        <v>0</v>
      </c>
      <c r="P278" s="299"/>
      <c r="Q278" s="306"/>
      <c r="S278" s="708"/>
    </row>
    <row r="279" spans="1:19" hidden="1" x14ac:dyDescent="0.25">
      <c r="A279" s="55">
        <v>7700</v>
      </c>
      <c r="B279" s="108" t="s">
        <v>300</v>
      </c>
      <c r="C279" s="213">
        <f t="shared" si="239"/>
        <v>0</v>
      </c>
      <c r="D279" s="142">
        <f>D280</f>
        <v>0</v>
      </c>
      <c r="E279" s="109">
        <f t="shared" ref="E279:O279" si="284">E280</f>
        <v>0</v>
      </c>
      <c r="F279" s="186">
        <f t="shared" si="284"/>
        <v>0</v>
      </c>
      <c r="G279" s="247">
        <f t="shared" si="284"/>
        <v>0</v>
      </c>
      <c r="H279" s="109">
        <f t="shared" si="284"/>
        <v>0</v>
      </c>
      <c r="I279" s="286">
        <f t="shared" si="284"/>
        <v>0</v>
      </c>
      <c r="J279" s="142">
        <f t="shared" si="284"/>
        <v>0</v>
      </c>
      <c r="K279" s="109">
        <f t="shared" si="284"/>
        <v>0</v>
      </c>
      <c r="L279" s="186">
        <f t="shared" si="284"/>
        <v>0</v>
      </c>
      <c r="M279" s="247">
        <f t="shared" si="284"/>
        <v>0</v>
      </c>
      <c r="N279" s="109">
        <f t="shared" si="284"/>
        <v>0</v>
      </c>
      <c r="O279" s="286">
        <f t="shared" si="284"/>
        <v>0</v>
      </c>
      <c r="P279" s="326"/>
      <c r="Q279" s="306"/>
      <c r="S279" s="708"/>
    </row>
    <row r="280" spans="1:19" hidden="1" x14ac:dyDescent="0.25">
      <c r="A280" s="73">
        <v>7720</v>
      </c>
      <c r="B280" s="40" t="s">
        <v>301</v>
      </c>
      <c r="C280" s="200">
        <f t="shared" si="239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  <c r="S280" s="708"/>
    </row>
    <row r="281" spans="1:19" hidden="1" x14ac:dyDescent="0.25">
      <c r="A281" s="94"/>
      <c r="B281" s="43" t="s">
        <v>270</v>
      </c>
      <c r="C281" s="199">
        <f t="shared" si="239"/>
        <v>0</v>
      </c>
      <c r="D281" s="134">
        <f>SUM(D282:D283)</f>
        <v>0</v>
      </c>
      <c r="E281" s="76">
        <f t="shared" ref="E281" si="285">SUM(E282:E283)</f>
        <v>0</v>
      </c>
      <c r="F281" s="95">
        <f>SUM(F282:F283)</f>
        <v>0</v>
      </c>
      <c r="G281" s="240">
        <f t="shared" ref="G281:O281" si="286">SUM(G282:G283)</f>
        <v>0</v>
      </c>
      <c r="H281" s="76">
        <f t="shared" si="286"/>
        <v>0</v>
      </c>
      <c r="I281" s="91">
        <f t="shared" si="286"/>
        <v>0</v>
      </c>
      <c r="J281" s="134">
        <f t="shared" si="286"/>
        <v>0</v>
      </c>
      <c r="K281" s="76">
        <f t="shared" si="286"/>
        <v>0</v>
      </c>
      <c r="L281" s="95">
        <f t="shared" si="286"/>
        <v>0</v>
      </c>
      <c r="M281" s="240">
        <f t="shared" si="286"/>
        <v>0</v>
      </c>
      <c r="N281" s="76">
        <f t="shared" si="286"/>
        <v>0</v>
      </c>
      <c r="O281" s="91">
        <f t="shared" si="286"/>
        <v>0</v>
      </c>
      <c r="P281" s="300"/>
      <c r="Q281" s="306"/>
      <c r="S281" s="708"/>
    </row>
    <row r="282" spans="1:19" hidden="1" x14ac:dyDescent="0.25">
      <c r="A282" s="94" t="s">
        <v>271</v>
      </c>
      <c r="B282" s="30" t="s">
        <v>272</v>
      </c>
      <c r="C282" s="199">
        <f t="shared" si="239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  <c r="S282" s="708"/>
    </row>
    <row r="283" spans="1:19" ht="24" hidden="1" x14ac:dyDescent="0.25">
      <c r="A283" s="94" t="s">
        <v>273</v>
      </c>
      <c r="B283" s="99" t="s">
        <v>274</v>
      </c>
      <c r="C283" s="198">
        <f t="shared" si="239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  <c r="S283" s="708"/>
    </row>
    <row r="284" spans="1:19" ht="12.75" thickBot="1" x14ac:dyDescent="0.3">
      <c r="A284" s="113"/>
      <c r="B284" s="113" t="s">
        <v>275</v>
      </c>
      <c r="C284" s="214">
        <f t="shared" si="239"/>
        <v>83887</v>
      </c>
      <c r="D284" s="143">
        <f>SUM(D281,D268,D229,D194,D186,D172,D74,D52)</f>
        <v>83187</v>
      </c>
      <c r="E284" s="287">
        <f t="shared" ref="E284:O284" si="287">SUM(E281,E268,E229,E194,E186,E172,E74,E52)</f>
        <v>700</v>
      </c>
      <c r="F284" s="374">
        <f t="shared" si="287"/>
        <v>83887</v>
      </c>
      <c r="G284" s="249">
        <f t="shared" si="287"/>
        <v>0</v>
      </c>
      <c r="H284" s="287">
        <f t="shared" si="287"/>
        <v>0</v>
      </c>
      <c r="I284" s="374">
        <f t="shared" si="287"/>
        <v>0</v>
      </c>
      <c r="J284" s="143">
        <f t="shared" si="287"/>
        <v>0</v>
      </c>
      <c r="K284" s="114">
        <f t="shared" si="287"/>
        <v>0</v>
      </c>
      <c r="L284" s="115">
        <f t="shared" si="287"/>
        <v>0</v>
      </c>
      <c r="M284" s="249">
        <f t="shared" si="287"/>
        <v>0</v>
      </c>
      <c r="N284" s="114">
        <f t="shared" si="287"/>
        <v>0</v>
      </c>
      <c r="O284" s="287">
        <f t="shared" si="287"/>
        <v>0</v>
      </c>
      <c r="P284" s="329"/>
      <c r="Q284" s="306"/>
      <c r="S284" s="708"/>
    </row>
    <row r="285" spans="1:19" s="19" customFormat="1" ht="13.5" hidden="1" thickTop="1" thickBot="1" x14ac:dyDescent="0.3">
      <c r="A285" s="871" t="s">
        <v>276</v>
      </c>
      <c r="B285" s="872"/>
      <c r="C285" s="215">
        <f t="shared" si="239"/>
        <v>0</v>
      </c>
      <c r="D285" s="144">
        <f>SUM(D24,D25,D41,D42)-D50</f>
        <v>0</v>
      </c>
      <c r="E285" s="117">
        <f t="shared" ref="E285:F285" si="288">SUM(E24,E25,E41,E42)-E50</f>
        <v>0</v>
      </c>
      <c r="F285" s="118">
        <f t="shared" si="288"/>
        <v>0</v>
      </c>
      <c r="G285" s="250">
        <f>SUM(G24,G42)-G50</f>
        <v>0</v>
      </c>
      <c r="H285" s="117">
        <f t="shared" ref="H285:I285" si="289">SUM(H24,H42)-H50</f>
        <v>0</v>
      </c>
      <c r="I285" s="128">
        <f t="shared" si="289"/>
        <v>0</v>
      </c>
      <c r="J285" s="144">
        <f>SUM(J26,J42)-J50</f>
        <v>0</v>
      </c>
      <c r="K285" s="117">
        <f t="shared" ref="K285:L285" si="290">SUM(K26,K42)-K50</f>
        <v>0</v>
      </c>
      <c r="L285" s="118">
        <f t="shared" si="290"/>
        <v>0</v>
      </c>
      <c r="M285" s="250">
        <f>SUM(M44)-M50</f>
        <v>0</v>
      </c>
      <c r="N285" s="117">
        <f t="shared" ref="N285:O285" si="291">SUM(N44)-N50</f>
        <v>0</v>
      </c>
      <c r="O285" s="128">
        <f t="shared" si="291"/>
        <v>0</v>
      </c>
      <c r="P285" s="305"/>
      <c r="Q285" s="191"/>
      <c r="S285" s="708"/>
    </row>
    <row r="286" spans="1:19" s="19" customFormat="1" ht="12.75" hidden="1" thickTop="1" x14ac:dyDescent="0.25">
      <c r="A286" s="886" t="s">
        <v>277</v>
      </c>
      <c r="B286" s="887"/>
      <c r="C286" s="216">
        <f t="shared" si="239"/>
        <v>0</v>
      </c>
      <c r="D286" s="145">
        <f>SUM(D287,D288)-D295+D296</f>
        <v>0</v>
      </c>
      <c r="E286" s="103">
        <f t="shared" ref="E286:O286" si="292">SUM(E287,E288)-E295+E296</f>
        <v>0</v>
      </c>
      <c r="F286" s="112">
        <f t="shared" si="292"/>
        <v>0</v>
      </c>
      <c r="G286" s="251">
        <f t="shared" si="292"/>
        <v>0</v>
      </c>
      <c r="H286" s="103">
        <f t="shared" si="292"/>
        <v>0</v>
      </c>
      <c r="I286" s="116">
        <f t="shared" si="292"/>
        <v>0</v>
      </c>
      <c r="J286" s="145">
        <f t="shared" si="292"/>
        <v>0</v>
      </c>
      <c r="K286" s="103">
        <f t="shared" si="292"/>
        <v>0</v>
      </c>
      <c r="L286" s="112">
        <f t="shared" si="292"/>
        <v>0</v>
      </c>
      <c r="M286" s="251">
        <f t="shared" si="292"/>
        <v>0</v>
      </c>
      <c r="N286" s="103">
        <f t="shared" si="292"/>
        <v>0</v>
      </c>
      <c r="O286" s="116">
        <f t="shared" si="292"/>
        <v>0</v>
      </c>
      <c r="P286" s="330"/>
      <c r="Q286" s="191"/>
      <c r="S286" s="708"/>
    </row>
    <row r="287" spans="1:19" s="19" customFormat="1" ht="13.5" hidden="1" thickTop="1" thickBot="1" x14ac:dyDescent="0.3">
      <c r="A287" s="63" t="s">
        <v>278</v>
      </c>
      <c r="B287" s="63" t="s">
        <v>279</v>
      </c>
      <c r="C287" s="206">
        <f t="shared" si="239"/>
        <v>0</v>
      </c>
      <c r="D287" s="136">
        <f>D21-D281</f>
        <v>0</v>
      </c>
      <c r="E287" s="64">
        <f t="shared" ref="E287:O287" si="293">E21-E281</f>
        <v>0</v>
      </c>
      <c r="F287" s="178">
        <f t="shared" si="293"/>
        <v>0</v>
      </c>
      <c r="G287" s="233">
        <f t="shared" si="293"/>
        <v>0</v>
      </c>
      <c r="H287" s="64">
        <f t="shared" si="293"/>
        <v>0</v>
      </c>
      <c r="I287" s="120">
        <f t="shared" si="293"/>
        <v>0</v>
      </c>
      <c r="J287" s="136">
        <f t="shared" si="293"/>
        <v>0</v>
      </c>
      <c r="K287" s="64">
        <f t="shared" si="293"/>
        <v>0</v>
      </c>
      <c r="L287" s="178">
        <f t="shared" si="293"/>
        <v>0</v>
      </c>
      <c r="M287" s="233">
        <f t="shared" si="293"/>
        <v>0</v>
      </c>
      <c r="N287" s="64">
        <f t="shared" si="293"/>
        <v>0</v>
      </c>
      <c r="O287" s="120">
        <f t="shared" si="293"/>
        <v>0</v>
      </c>
      <c r="P287" s="321"/>
      <c r="Q287" s="191"/>
      <c r="S287" s="708"/>
    </row>
    <row r="288" spans="1:19" s="19" customFormat="1" ht="12.75" hidden="1" thickTop="1" x14ac:dyDescent="0.25">
      <c r="A288" s="119" t="s">
        <v>280</v>
      </c>
      <c r="B288" s="119" t="s">
        <v>281</v>
      </c>
      <c r="C288" s="216">
        <f t="shared" si="239"/>
        <v>0</v>
      </c>
      <c r="D288" s="145">
        <f>SUM(D289,D291,D293)-SUM(D290,D292,D294)</f>
        <v>0</v>
      </c>
      <c r="E288" s="103">
        <f t="shared" ref="E288:O288" si="294">SUM(E289,E291,E293)-SUM(E290,E292,E294)</f>
        <v>0</v>
      </c>
      <c r="F288" s="112">
        <f t="shared" si="294"/>
        <v>0</v>
      </c>
      <c r="G288" s="251">
        <f t="shared" si="294"/>
        <v>0</v>
      </c>
      <c r="H288" s="103">
        <f t="shared" si="294"/>
        <v>0</v>
      </c>
      <c r="I288" s="116">
        <f t="shared" si="294"/>
        <v>0</v>
      </c>
      <c r="J288" s="145">
        <f t="shared" si="294"/>
        <v>0</v>
      </c>
      <c r="K288" s="103">
        <f t="shared" si="294"/>
        <v>0</v>
      </c>
      <c r="L288" s="112">
        <f t="shared" si="294"/>
        <v>0</v>
      </c>
      <c r="M288" s="251">
        <f t="shared" si="294"/>
        <v>0</v>
      </c>
      <c r="N288" s="103">
        <f t="shared" si="294"/>
        <v>0</v>
      </c>
      <c r="O288" s="116">
        <f t="shared" si="294"/>
        <v>0</v>
      </c>
      <c r="P288" s="330"/>
      <c r="Q288" s="191"/>
      <c r="S288" s="708"/>
    </row>
    <row r="289" spans="1:19" ht="12.75" hidden="1" thickTop="1" x14ac:dyDescent="0.25">
      <c r="A289" s="100" t="s">
        <v>282</v>
      </c>
      <c r="B289" s="60" t="s">
        <v>283</v>
      </c>
      <c r="C289" s="200">
        <f t="shared" si="239"/>
        <v>0</v>
      </c>
      <c r="D289" s="265"/>
      <c r="E289" s="49"/>
      <c r="F289" s="344">
        <f t="shared" ref="F289:F296" si="295">E289+D289</f>
        <v>0</v>
      </c>
      <c r="G289" s="248"/>
      <c r="H289" s="49"/>
      <c r="I289" s="157">
        <f t="shared" ref="I289:I296" si="296">H289+G289</f>
        <v>0</v>
      </c>
      <c r="J289" s="265"/>
      <c r="K289" s="49"/>
      <c r="L289" s="344">
        <f t="shared" ref="L289:L296" si="297">K289+J289</f>
        <v>0</v>
      </c>
      <c r="M289" s="248"/>
      <c r="N289" s="49"/>
      <c r="O289" s="157">
        <f t="shared" ref="O289:O296" si="298">N289+M289</f>
        <v>0</v>
      </c>
      <c r="P289" s="304"/>
      <c r="Q289" s="306"/>
      <c r="S289" s="708"/>
    </row>
    <row r="290" spans="1:19" ht="24.75" hidden="1" thickTop="1" x14ac:dyDescent="0.25">
      <c r="A290" s="94" t="s">
        <v>284</v>
      </c>
      <c r="B290" s="29" t="s">
        <v>285</v>
      </c>
      <c r="C290" s="199">
        <f t="shared" si="239"/>
        <v>0</v>
      </c>
      <c r="D290" s="273"/>
      <c r="E290" s="45"/>
      <c r="F290" s="95">
        <f t="shared" si="295"/>
        <v>0</v>
      </c>
      <c r="G290" s="239"/>
      <c r="H290" s="45"/>
      <c r="I290" s="91">
        <f t="shared" si="296"/>
        <v>0</v>
      </c>
      <c r="J290" s="273"/>
      <c r="K290" s="45"/>
      <c r="L290" s="95">
        <f t="shared" si="297"/>
        <v>0</v>
      </c>
      <c r="M290" s="239"/>
      <c r="N290" s="45"/>
      <c r="O290" s="91">
        <f t="shared" si="298"/>
        <v>0</v>
      </c>
      <c r="P290" s="300"/>
      <c r="Q290" s="306"/>
      <c r="S290" s="708"/>
    </row>
    <row r="291" spans="1:19" ht="12.75" hidden="1" thickTop="1" x14ac:dyDescent="0.25">
      <c r="A291" s="94" t="s">
        <v>286</v>
      </c>
      <c r="B291" s="29" t="s">
        <v>287</v>
      </c>
      <c r="C291" s="199">
        <f t="shared" si="239"/>
        <v>0</v>
      </c>
      <c r="D291" s="273"/>
      <c r="E291" s="45"/>
      <c r="F291" s="95">
        <f t="shared" si="295"/>
        <v>0</v>
      </c>
      <c r="G291" s="239"/>
      <c r="H291" s="45"/>
      <c r="I291" s="91">
        <f t="shared" si="296"/>
        <v>0</v>
      </c>
      <c r="J291" s="273"/>
      <c r="K291" s="45"/>
      <c r="L291" s="95">
        <f t="shared" si="297"/>
        <v>0</v>
      </c>
      <c r="M291" s="239"/>
      <c r="N291" s="45"/>
      <c r="O291" s="91">
        <f t="shared" si="298"/>
        <v>0</v>
      </c>
      <c r="P291" s="300"/>
      <c r="Q291" s="306"/>
      <c r="S291" s="708"/>
    </row>
    <row r="292" spans="1:19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5"/>
        <v>0</v>
      </c>
      <c r="G292" s="239"/>
      <c r="H292" s="45"/>
      <c r="I292" s="91">
        <f t="shared" si="296"/>
        <v>0</v>
      </c>
      <c r="J292" s="273"/>
      <c r="K292" s="45"/>
      <c r="L292" s="95">
        <f t="shared" si="297"/>
        <v>0</v>
      </c>
      <c r="M292" s="239"/>
      <c r="N292" s="45"/>
      <c r="O292" s="91">
        <f t="shared" si="298"/>
        <v>0</v>
      </c>
      <c r="P292" s="300"/>
      <c r="Q292" s="306"/>
      <c r="S292" s="708"/>
    </row>
    <row r="293" spans="1:19" ht="12.75" hidden="1" thickTop="1" x14ac:dyDescent="0.25">
      <c r="A293" s="94" t="s">
        <v>290</v>
      </c>
      <c r="B293" s="29" t="s">
        <v>291</v>
      </c>
      <c r="C293" s="199">
        <f t="shared" si="239"/>
        <v>0</v>
      </c>
      <c r="D293" s="273"/>
      <c r="E293" s="45"/>
      <c r="F293" s="95">
        <f t="shared" si="295"/>
        <v>0</v>
      </c>
      <c r="G293" s="239"/>
      <c r="H293" s="45"/>
      <c r="I293" s="91">
        <f t="shared" si="296"/>
        <v>0</v>
      </c>
      <c r="J293" s="273"/>
      <c r="K293" s="45"/>
      <c r="L293" s="95">
        <f t="shared" si="297"/>
        <v>0</v>
      </c>
      <c r="M293" s="239"/>
      <c r="N293" s="45"/>
      <c r="O293" s="91">
        <f t="shared" si="298"/>
        <v>0</v>
      </c>
      <c r="P293" s="300"/>
      <c r="Q293" s="306"/>
      <c r="S293" s="708"/>
    </row>
    <row r="294" spans="1:19" ht="24.75" hidden="1" thickTop="1" x14ac:dyDescent="0.25">
      <c r="A294" s="101" t="s">
        <v>292</v>
      </c>
      <c r="B294" s="102" t="s">
        <v>293</v>
      </c>
      <c r="C294" s="210">
        <f t="shared" si="239"/>
        <v>0</v>
      </c>
      <c r="D294" s="274"/>
      <c r="E294" s="84"/>
      <c r="F294" s="343">
        <f t="shared" si="295"/>
        <v>0</v>
      </c>
      <c r="G294" s="244"/>
      <c r="H294" s="84"/>
      <c r="I294" s="158">
        <f t="shared" si="296"/>
        <v>0</v>
      </c>
      <c r="J294" s="274"/>
      <c r="K294" s="84"/>
      <c r="L294" s="343">
        <f t="shared" si="297"/>
        <v>0</v>
      </c>
      <c r="M294" s="244"/>
      <c r="N294" s="84"/>
      <c r="O294" s="158">
        <f t="shared" si="298"/>
        <v>0</v>
      </c>
      <c r="P294" s="303"/>
      <c r="Q294" s="306"/>
      <c r="S294" s="708"/>
    </row>
    <row r="295" spans="1:19" s="19" customFormat="1" ht="13.5" hidden="1" thickTop="1" thickBot="1" x14ac:dyDescent="0.3">
      <c r="A295" s="121" t="s">
        <v>294</v>
      </c>
      <c r="B295" s="121" t="s">
        <v>295</v>
      </c>
      <c r="C295" s="215">
        <f t="shared" si="239"/>
        <v>0</v>
      </c>
      <c r="D295" s="276"/>
      <c r="E295" s="122"/>
      <c r="F295" s="118">
        <f t="shared" si="295"/>
        <v>0</v>
      </c>
      <c r="G295" s="252"/>
      <c r="H295" s="122"/>
      <c r="I295" s="128">
        <f t="shared" si="296"/>
        <v>0</v>
      </c>
      <c r="J295" s="276"/>
      <c r="K295" s="122"/>
      <c r="L295" s="118">
        <f t="shared" si="297"/>
        <v>0</v>
      </c>
      <c r="M295" s="252"/>
      <c r="N295" s="122"/>
      <c r="O295" s="128">
        <f t="shared" si="298"/>
        <v>0</v>
      </c>
      <c r="P295" s="305"/>
      <c r="Q295" s="191"/>
      <c r="S295" s="708"/>
    </row>
    <row r="296" spans="1:19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5"/>
        <v>0</v>
      </c>
      <c r="G296" s="243"/>
      <c r="H296" s="80"/>
      <c r="I296" s="125">
        <f t="shared" si="296"/>
        <v>0</v>
      </c>
      <c r="J296" s="257"/>
      <c r="K296" s="80"/>
      <c r="L296" s="184">
        <f t="shared" si="297"/>
        <v>0</v>
      </c>
      <c r="M296" s="243"/>
      <c r="N296" s="80"/>
      <c r="O296" s="125">
        <f t="shared" si="298"/>
        <v>0</v>
      </c>
      <c r="P296" s="302"/>
      <c r="Q296" s="191"/>
      <c r="S296" s="708"/>
    </row>
    <row r="297" spans="1:19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v4G5BGZqJoZiqdZeAnWQmzGXlFqhSnCEXgiwWeYOAgNS3qORETUCyF1KXob4lE/F+GvnedH9gRXTCthDWruAcQ==" saltValue="C4qVQJpwqvDc8z5xnoC54w==" spinCount="100000" sheet="1" objects="1" scenarios="1" formatCells="0" formatColumns="0" formatRows="0"/>
  <autoFilter ref="A18:P296">
    <filterColumn colId="2">
      <filters blank="1">
        <filter val="1 320"/>
        <filter val="1 500"/>
        <filter val="1 537"/>
        <filter val="1 620"/>
        <filter val="12 134"/>
        <filter val="14 471"/>
        <filter val="14 575"/>
        <filter val="15 870"/>
        <filter val="15 920"/>
        <filter val="18 233"/>
        <filter val="2 441"/>
        <filter val="23 950"/>
        <filter val="27 129"/>
        <filter val="3 100"/>
        <filter val="300"/>
        <filter val="45 362"/>
        <filter val="476"/>
        <filter val="50"/>
        <filter val="59 937"/>
        <filter val="6 438"/>
        <filter val="83 887"/>
        <filter val="9 538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45.pielikums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T4" sqref="T4"/>
    </sheetView>
  </sheetViews>
  <sheetFormatPr defaultRowHeight="12" outlineLevelCol="1" x14ac:dyDescent="0.25"/>
  <cols>
    <col min="1" max="1" width="10.42578125" style="6" customWidth="1"/>
    <col min="2" max="2" width="36.140625" style="6" customWidth="1"/>
    <col min="3" max="3" width="8" style="6" customWidth="1"/>
    <col min="4" max="4" width="7.8554687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372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373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7.75" customHeight="1" x14ac:dyDescent="0.25">
      <c r="A7" s="2" t="s">
        <v>4</v>
      </c>
      <c r="B7" s="3"/>
      <c r="C7" s="862" t="s">
        <v>374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1492246</v>
      </c>
      <c r="D20" s="130">
        <f>SUM(D21,D24,D25,D41,D42)</f>
        <v>1466486</v>
      </c>
      <c r="E20" s="22">
        <f>SUM(E21,E24,E25,E41,E42)</f>
        <v>25760</v>
      </c>
      <c r="F20" s="170">
        <f>SUM(F21,F24,F25,F41,F42)</f>
        <v>1492246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1492246</v>
      </c>
      <c r="D24" s="256">
        <v>1466486</v>
      </c>
      <c r="E24" s="33">
        <f>8000-30077+25000-163+23000</f>
        <v>25760</v>
      </c>
      <c r="F24" s="341">
        <f t="shared" si="8"/>
        <v>1492246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12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12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12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12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1492246</v>
      </c>
      <c r="D49" s="136">
        <f>SUM(D50,D281)</f>
        <v>1466486</v>
      </c>
      <c r="E49" s="64">
        <f t="shared" ref="E49" si="25">SUM(E50,E281)</f>
        <v>25760</v>
      </c>
      <c r="F49" s="178">
        <f>SUM(F50,F281)</f>
        <v>1492246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24.75" thickTop="1" x14ac:dyDescent="0.25">
      <c r="A50" s="65"/>
      <c r="B50" s="66" t="s">
        <v>50</v>
      </c>
      <c r="C50" s="207">
        <f t="shared" si="24"/>
        <v>1492246</v>
      </c>
      <c r="D50" s="137">
        <f>SUM(D51,D193)</f>
        <v>1466486</v>
      </c>
      <c r="E50" s="67">
        <f t="shared" ref="E50" si="27">SUM(E51,E193)</f>
        <v>25760</v>
      </c>
      <c r="F50" s="179">
        <f>SUM(F51,F193)</f>
        <v>1492246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92271</v>
      </c>
      <c r="D51" s="138">
        <f>SUM(D52,D74,D172,D186)</f>
        <v>84271</v>
      </c>
      <c r="E51" s="69">
        <f t="shared" ref="E51" si="29">SUM(E52,E74,E172,E186)</f>
        <v>8000</v>
      </c>
      <c r="F51" s="180">
        <f>SUM(F52,F74,F172,F186)</f>
        <v>92271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24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24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36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36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92271</v>
      </c>
      <c r="D74" s="139">
        <f>SUM(D75,D82,D129,D163,D164,D171)</f>
        <v>84271</v>
      </c>
      <c r="E74" s="71">
        <f t="shared" ref="E74" si="52">SUM(E75,E82,E129,E163,E164,E171)</f>
        <v>8000</v>
      </c>
      <c r="F74" s="181">
        <f>SUM(F75,F82,F129,F163,F164,F171)</f>
        <v>92271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92271</v>
      </c>
      <c r="D82" s="132">
        <f>SUM(D83,D88,D94,D102,D111,D115,D121,D127)</f>
        <v>84271</v>
      </c>
      <c r="E82" s="38">
        <f t="shared" ref="E82" si="68">SUM(E83,E88,E94,E102,E111,E115,E121,E127)</f>
        <v>8000</v>
      </c>
      <c r="F82" s="184">
        <f>SUM(F83,F88,F94,F102,F111,F115,F121,F127)</f>
        <v>92271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24" x14ac:dyDescent="0.25">
      <c r="A94" s="75">
        <v>2230</v>
      </c>
      <c r="B94" s="43" t="s">
        <v>91</v>
      </c>
      <c r="C94" s="199">
        <f t="shared" si="24"/>
        <v>14368</v>
      </c>
      <c r="D94" s="134">
        <f>SUM(D95:D101)</f>
        <v>14368</v>
      </c>
      <c r="E94" s="76">
        <f t="shared" ref="E94" si="82">SUM(E95:E101)</f>
        <v>0</v>
      </c>
      <c r="F94" s="95">
        <f>SUM(F95:F101)</f>
        <v>14368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x14ac:dyDescent="0.25">
      <c r="A101" s="30">
        <v>2239</v>
      </c>
      <c r="B101" s="43" t="s">
        <v>98</v>
      </c>
      <c r="C101" s="199">
        <f t="shared" si="24"/>
        <v>14368</v>
      </c>
      <c r="D101" s="273">
        <v>14368</v>
      </c>
      <c r="E101" s="45"/>
      <c r="F101" s="95">
        <f t="shared" si="84"/>
        <v>14368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24" x14ac:dyDescent="0.25">
      <c r="A102" s="75">
        <v>2240</v>
      </c>
      <c r="B102" s="43" t="s">
        <v>99</v>
      </c>
      <c r="C102" s="199">
        <f t="shared" si="24"/>
        <v>77903</v>
      </c>
      <c r="D102" s="134">
        <f>SUM(D103:D110)</f>
        <v>69903</v>
      </c>
      <c r="E102" s="76">
        <f t="shared" ref="E102" si="88">SUM(E103:E110)</f>
        <v>8000</v>
      </c>
      <c r="F102" s="95">
        <f>SUM(F103:F110)</f>
        <v>77903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x14ac:dyDescent="0.25">
      <c r="A103" s="30">
        <v>2241</v>
      </c>
      <c r="B103" s="43" t="s">
        <v>100</v>
      </c>
      <c r="C103" s="199">
        <f t="shared" si="24"/>
        <v>77903</v>
      </c>
      <c r="D103" s="273">
        <v>69903</v>
      </c>
      <c r="E103" s="45">
        <f>8000</f>
        <v>8000</v>
      </c>
      <c r="F103" s="95">
        <f t="shared" ref="F103:F110" si="90">D103+E103</f>
        <v>77903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4">SUM(E130,E135,E139,E140,E143,E150,E158,E159,E162)</f>
        <v>0</v>
      </c>
      <c r="F129" s="184">
        <f>SUM(F130,F135,F139,F140,F143,F150,F158,F159,F162)</f>
        <v>0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>SUM(D131:D134)</f>
        <v>0</v>
      </c>
      <c r="E130" s="79">
        <f t="shared" ref="E130:O130" si="116">SUM(E131:E134)</f>
        <v>0</v>
      </c>
      <c r="F130" s="185">
        <f t="shared" si="116"/>
        <v>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1">SUM(G136:G138)</f>
        <v>0</v>
      </c>
      <c r="H135" s="76">
        <f>SUM(H136:H138)</f>
        <v>0</v>
      </c>
      <c r="I135" s="91">
        <f t="shared" ref="I135:N135" si="122">SUM(I136:I138)</f>
        <v>0</v>
      </c>
      <c r="J135" s="134">
        <f t="shared" si="122"/>
        <v>0</v>
      </c>
      <c r="K135" s="76">
        <f t="shared" si="122"/>
        <v>0</v>
      </c>
      <c r="L135" s="95">
        <f t="shared" si="122"/>
        <v>0</v>
      </c>
      <c r="M135" s="240">
        <f t="shared" si="122"/>
        <v>0</v>
      </c>
      <c r="N135" s="76">
        <f t="shared" si="122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3">D136+E136</f>
        <v>0</v>
      </c>
      <c r="G136" s="239"/>
      <c r="H136" s="45"/>
      <c r="I136" s="91">
        <f t="shared" ref="I136:I139" si="124">G136+H136</f>
        <v>0</v>
      </c>
      <c r="J136" s="273"/>
      <c r="K136" s="45"/>
      <c r="L136" s="95">
        <f t="shared" ref="L136:L139" si="125">J136+K136</f>
        <v>0</v>
      </c>
      <c r="M136" s="239"/>
      <c r="N136" s="45"/>
      <c r="O136" s="91">
        <f t="shared" ref="O136:O139" si="126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3"/>
        <v>0</v>
      </c>
      <c r="G137" s="239"/>
      <c r="H137" s="45"/>
      <c r="I137" s="91">
        <f t="shared" si="124"/>
        <v>0</v>
      </c>
      <c r="J137" s="273"/>
      <c r="K137" s="45"/>
      <c r="L137" s="95">
        <f t="shared" si="125"/>
        <v>0</v>
      </c>
      <c r="M137" s="239"/>
      <c r="N137" s="45"/>
      <c r="O137" s="91">
        <f t="shared" si="126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3"/>
        <v>0</v>
      </c>
      <c r="G138" s="239"/>
      <c r="H138" s="45"/>
      <c r="I138" s="91">
        <f t="shared" si="124"/>
        <v>0</v>
      </c>
      <c r="J138" s="273"/>
      <c r="K138" s="45"/>
      <c r="L138" s="95">
        <f t="shared" si="125"/>
        <v>0</v>
      </c>
      <c r="M138" s="239"/>
      <c r="N138" s="45"/>
      <c r="O138" s="91">
        <f t="shared" si="126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3"/>
        <v>0</v>
      </c>
      <c r="G139" s="239"/>
      <c r="H139" s="45"/>
      <c r="I139" s="91">
        <f t="shared" si="124"/>
        <v>0</v>
      </c>
      <c r="J139" s="273"/>
      <c r="K139" s="45"/>
      <c r="L139" s="95">
        <f t="shared" si="125"/>
        <v>0</v>
      </c>
      <c r="M139" s="239"/>
      <c r="N139" s="45"/>
      <c r="O139" s="91">
        <f t="shared" si="126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7">SUM(G141:G142)</f>
        <v>0</v>
      </c>
      <c r="H140" s="76">
        <f t="shared" si="127"/>
        <v>0</v>
      </c>
      <c r="I140" s="91">
        <f t="shared" si="127"/>
        <v>0</v>
      </c>
      <c r="J140" s="134">
        <f t="shared" si="127"/>
        <v>0</v>
      </c>
      <c r="K140" s="76">
        <f t="shared" si="127"/>
        <v>0</v>
      </c>
      <c r="L140" s="95">
        <f t="shared" si="127"/>
        <v>0</v>
      </c>
      <c r="M140" s="240">
        <f t="shared" si="127"/>
        <v>0</v>
      </c>
      <c r="N140" s="76">
        <f t="shared" si="127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8">D141+E141</f>
        <v>0</v>
      </c>
      <c r="G141" s="239"/>
      <c r="H141" s="45"/>
      <c r="I141" s="91">
        <f t="shared" ref="I141:I142" si="129">G141+H141</f>
        <v>0</v>
      </c>
      <c r="J141" s="273"/>
      <c r="K141" s="45"/>
      <c r="L141" s="95">
        <f t="shared" ref="L141:L142" si="130">J141+K141</f>
        <v>0</v>
      </c>
      <c r="M141" s="239"/>
      <c r="N141" s="45"/>
      <c r="O141" s="91">
        <f t="shared" ref="O141:O142" si="131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8"/>
        <v>0</v>
      </c>
      <c r="G142" s="239"/>
      <c r="H142" s="45"/>
      <c r="I142" s="91">
        <f t="shared" si="129"/>
        <v>0</v>
      </c>
      <c r="J142" s="273"/>
      <c r="K142" s="45"/>
      <c r="L142" s="95">
        <f t="shared" si="130"/>
        <v>0</v>
      </c>
      <c r="M142" s="239"/>
      <c r="N142" s="45"/>
      <c r="O142" s="91">
        <f t="shared" si="131"/>
        <v>0</v>
      </c>
      <c r="P142" s="300"/>
      <c r="Q142" s="306"/>
    </row>
    <row r="143" spans="1:17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2">SUM(G144:G149)</f>
        <v>0</v>
      </c>
      <c r="H143" s="74">
        <f t="shared" si="132"/>
        <v>0</v>
      </c>
      <c r="I143" s="156">
        <f t="shared" si="132"/>
        <v>0</v>
      </c>
      <c r="J143" s="86">
        <f t="shared" si="132"/>
        <v>0</v>
      </c>
      <c r="K143" s="74">
        <f t="shared" si="132"/>
        <v>0</v>
      </c>
      <c r="L143" s="183">
        <f t="shared" si="132"/>
        <v>0</v>
      </c>
      <c r="M143" s="238">
        <f t="shared" si="132"/>
        <v>0</v>
      </c>
      <c r="N143" s="74">
        <f t="shared" si="132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3">D144+E144</f>
        <v>0</v>
      </c>
      <c r="G144" s="229"/>
      <c r="H144" s="42"/>
      <c r="I144" s="90">
        <f t="shared" ref="I144:I149" si="134">G144+H144</f>
        <v>0</v>
      </c>
      <c r="J144" s="272"/>
      <c r="K144" s="42"/>
      <c r="L144" s="185">
        <f t="shared" ref="L144:L149" si="135">J144+K144</f>
        <v>0</v>
      </c>
      <c r="M144" s="229"/>
      <c r="N144" s="42"/>
      <c r="O144" s="90">
        <f t="shared" ref="O144:O149" si="136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3"/>
        <v>0</v>
      </c>
      <c r="G145" s="239"/>
      <c r="H145" s="45"/>
      <c r="I145" s="91">
        <f t="shared" si="134"/>
        <v>0</v>
      </c>
      <c r="J145" s="273"/>
      <c r="K145" s="45"/>
      <c r="L145" s="95">
        <f t="shared" si="135"/>
        <v>0</v>
      </c>
      <c r="M145" s="239"/>
      <c r="N145" s="45"/>
      <c r="O145" s="91">
        <f t="shared" si="136"/>
        <v>0</v>
      </c>
      <c r="P145" s="300"/>
      <c r="Q145" s="306"/>
    </row>
    <row r="146" spans="1:17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3"/>
        <v>0</v>
      </c>
      <c r="G146" s="239"/>
      <c r="H146" s="45"/>
      <c r="I146" s="91">
        <f t="shared" si="134"/>
        <v>0</v>
      </c>
      <c r="J146" s="273"/>
      <c r="K146" s="45"/>
      <c r="L146" s="95">
        <f t="shared" si="135"/>
        <v>0</v>
      </c>
      <c r="M146" s="239"/>
      <c r="N146" s="45"/>
      <c r="O146" s="91">
        <f t="shared" si="136"/>
        <v>0</v>
      </c>
      <c r="P146" s="300"/>
      <c r="Q146" s="306"/>
    </row>
    <row r="147" spans="1:17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3"/>
        <v>0</v>
      </c>
      <c r="G147" s="239"/>
      <c r="H147" s="45"/>
      <c r="I147" s="91">
        <f t="shared" si="134"/>
        <v>0</v>
      </c>
      <c r="J147" s="273"/>
      <c r="K147" s="45"/>
      <c r="L147" s="95">
        <f t="shared" si="135"/>
        <v>0</v>
      </c>
      <c r="M147" s="239"/>
      <c r="N147" s="45"/>
      <c r="O147" s="91">
        <f t="shared" si="136"/>
        <v>0</v>
      </c>
      <c r="P147" s="300"/>
      <c r="Q147" s="306"/>
    </row>
    <row r="148" spans="1:17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3"/>
        <v>0</v>
      </c>
      <c r="G148" s="239"/>
      <c r="H148" s="45"/>
      <c r="I148" s="91">
        <f t="shared" si="134"/>
        <v>0</v>
      </c>
      <c r="J148" s="273"/>
      <c r="K148" s="45"/>
      <c r="L148" s="95">
        <f t="shared" si="135"/>
        <v>0</v>
      </c>
      <c r="M148" s="239"/>
      <c r="N148" s="45"/>
      <c r="O148" s="91">
        <f t="shared" si="136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3"/>
        <v>0</v>
      </c>
      <c r="G149" s="239"/>
      <c r="H149" s="45"/>
      <c r="I149" s="91">
        <f t="shared" si="134"/>
        <v>0</v>
      </c>
      <c r="J149" s="273"/>
      <c r="K149" s="45"/>
      <c r="L149" s="95">
        <f t="shared" si="135"/>
        <v>0</v>
      </c>
      <c r="M149" s="239"/>
      <c r="N149" s="45"/>
      <c r="O149" s="91">
        <f t="shared" si="136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7">SUM(G151:G157)</f>
        <v>0</v>
      </c>
      <c r="H150" s="76">
        <f t="shared" si="137"/>
        <v>0</v>
      </c>
      <c r="I150" s="91">
        <f t="shared" si="137"/>
        <v>0</v>
      </c>
      <c r="J150" s="134">
        <f t="shared" si="137"/>
        <v>0</v>
      </c>
      <c r="K150" s="76">
        <f t="shared" si="137"/>
        <v>0</v>
      </c>
      <c r="L150" s="95">
        <f t="shared" si="137"/>
        <v>0</v>
      </c>
      <c r="M150" s="240">
        <f t="shared" si="137"/>
        <v>0</v>
      </c>
      <c r="N150" s="76">
        <f t="shared" si="137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8">D151+E151</f>
        <v>0</v>
      </c>
      <c r="G151" s="239"/>
      <c r="H151" s="45"/>
      <c r="I151" s="91">
        <f t="shared" ref="I151:I158" si="139">G151+H151</f>
        <v>0</v>
      </c>
      <c r="J151" s="273"/>
      <c r="K151" s="45"/>
      <c r="L151" s="95">
        <f t="shared" ref="L151:L158" si="140">J151+K151</f>
        <v>0</v>
      </c>
      <c r="M151" s="239"/>
      <c r="N151" s="45"/>
      <c r="O151" s="91">
        <f t="shared" ref="O151:O158" si="141">M151+N151</f>
        <v>0</v>
      </c>
      <c r="P151" s="300"/>
      <c r="Q151" s="306"/>
    </row>
    <row r="152" spans="1:17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8"/>
        <v>0</v>
      </c>
      <c r="G152" s="239"/>
      <c r="H152" s="45"/>
      <c r="I152" s="91">
        <f t="shared" si="139"/>
        <v>0</v>
      </c>
      <c r="J152" s="273"/>
      <c r="K152" s="45"/>
      <c r="L152" s="95">
        <f t="shared" si="140"/>
        <v>0</v>
      </c>
      <c r="M152" s="239"/>
      <c r="N152" s="45"/>
      <c r="O152" s="91">
        <f t="shared" si="141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8"/>
        <v>0</v>
      </c>
      <c r="G153" s="239"/>
      <c r="H153" s="45"/>
      <c r="I153" s="91">
        <f t="shared" si="139"/>
        <v>0</v>
      </c>
      <c r="J153" s="273"/>
      <c r="K153" s="45"/>
      <c r="L153" s="95">
        <f t="shared" si="140"/>
        <v>0</v>
      </c>
      <c r="M153" s="239"/>
      <c r="N153" s="45"/>
      <c r="O153" s="91">
        <f t="shared" si="141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8"/>
        <v>0</v>
      </c>
      <c r="G154" s="239"/>
      <c r="H154" s="45"/>
      <c r="I154" s="91">
        <f t="shared" si="139"/>
        <v>0</v>
      </c>
      <c r="J154" s="273"/>
      <c r="K154" s="45"/>
      <c r="L154" s="95">
        <f t="shared" si="140"/>
        <v>0</v>
      </c>
      <c r="M154" s="239"/>
      <c r="N154" s="45"/>
      <c r="O154" s="91">
        <f t="shared" si="141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8"/>
        <v>0</v>
      </c>
      <c r="G155" s="239"/>
      <c r="H155" s="45"/>
      <c r="I155" s="91">
        <f t="shared" si="139"/>
        <v>0</v>
      </c>
      <c r="J155" s="273"/>
      <c r="K155" s="45"/>
      <c r="L155" s="95">
        <f t="shared" si="140"/>
        <v>0</v>
      </c>
      <c r="M155" s="239"/>
      <c r="N155" s="45"/>
      <c r="O155" s="91">
        <f t="shared" si="141"/>
        <v>0</v>
      </c>
      <c r="P155" s="300"/>
      <c r="Q155" s="306"/>
    </row>
    <row r="156" spans="1:17" ht="24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8"/>
        <v>0</v>
      </c>
      <c r="G156" s="239"/>
      <c r="H156" s="45"/>
      <c r="I156" s="91">
        <f t="shared" si="139"/>
        <v>0</v>
      </c>
      <c r="J156" s="273"/>
      <c r="K156" s="45"/>
      <c r="L156" s="95">
        <f t="shared" si="140"/>
        <v>0</v>
      </c>
      <c r="M156" s="239"/>
      <c r="N156" s="45"/>
      <c r="O156" s="91">
        <f t="shared" si="141"/>
        <v>0</v>
      </c>
      <c r="P156" s="300"/>
      <c r="Q156" s="306"/>
    </row>
    <row r="157" spans="1:17" ht="36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8"/>
        <v>0</v>
      </c>
      <c r="G157" s="239"/>
      <c r="H157" s="45"/>
      <c r="I157" s="91">
        <f t="shared" si="139"/>
        <v>0</v>
      </c>
      <c r="J157" s="273"/>
      <c r="K157" s="45"/>
      <c r="L157" s="95">
        <f t="shared" si="140"/>
        <v>0</v>
      </c>
      <c r="M157" s="239"/>
      <c r="N157" s="45"/>
      <c r="O157" s="91">
        <f t="shared" si="141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8"/>
        <v>0</v>
      </c>
      <c r="G158" s="241"/>
      <c r="H158" s="77"/>
      <c r="I158" s="156">
        <f t="shared" si="139"/>
        <v>0</v>
      </c>
      <c r="J158" s="270"/>
      <c r="K158" s="77"/>
      <c r="L158" s="183">
        <f t="shared" si="140"/>
        <v>0</v>
      </c>
      <c r="M158" s="241"/>
      <c r="N158" s="77"/>
      <c r="O158" s="156">
        <f t="shared" si="141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2">SUM(E160:E161)</f>
        <v>0</v>
      </c>
      <c r="F159" s="183">
        <f>SUM(F160:F161)</f>
        <v>0</v>
      </c>
      <c r="G159" s="238">
        <f t="shared" ref="G159:N159" si="143">SUM(G160:G161)</f>
        <v>0</v>
      </c>
      <c r="H159" s="74">
        <f t="shared" si="143"/>
        <v>0</v>
      </c>
      <c r="I159" s="156">
        <f t="shared" si="143"/>
        <v>0</v>
      </c>
      <c r="J159" s="86">
        <f t="shared" si="143"/>
        <v>0</v>
      </c>
      <c r="K159" s="74">
        <f t="shared" si="143"/>
        <v>0</v>
      </c>
      <c r="L159" s="183">
        <f t="shared" si="143"/>
        <v>0</v>
      </c>
      <c r="M159" s="238">
        <f t="shared" si="143"/>
        <v>0</v>
      </c>
      <c r="N159" s="74">
        <f t="shared" si="143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4">D160+E160</f>
        <v>0</v>
      </c>
      <c r="G160" s="229"/>
      <c r="H160" s="42"/>
      <c r="I160" s="90">
        <f t="shared" ref="I160:I163" si="145">G160+H160</f>
        <v>0</v>
      </c>
      <c r="J160" s="272"/>
      <c r="K160" s="42"/>
      <c r="L160" s="185">
        <f t="shared" ref="L160:L163" si="146">J160+K160</f>
        <v>0</v>
      </c>
      <c r="M160" s="229"/>
      <c r="N160" s="42"/>
      <c r="O160" s="90">
        <f t="shared" ref="O160:O163" si="147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4"/>
        <v>0</v>
      </c>
      <c r="G161" s="239"/>
      <c r="H161" s="45"/>
      <c r="I161" s="91">
        <f t="shared" si="145"/>
        <v>0</v>
      </c>
      <c r="J161" s="273"/>
      <c r="K161" s="45"/>
      <c r="L161" s="95">
        <f t="shared" si="146"/>
        <v>0</v>
      </c>
      <c r="M161" s="239"/>
      <c r="N161" s="45"/>
      <c r="O161" s="91">
        <f t="shared" si="147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4"/>
        <v>0</v>
      </c>
      <c r="G162" s="241"/>
      <c r="H162" s="77"/>
      <c r="I162" s="156">
        <f t="shared" si="145"/>
        <v>0</v>
      </c>
      <c r="J162" s="270"/>
      <c r="K162" s="77"/>
      <c r="L162" s="183">
        <f t="shared" si="146"/>
        <v>0</v>
      </c>
      <c r="M162" s="241"/>
      <c r="N162" s="77"/>
      <c r="O162" s="156">
        <f t="shared" si="147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4"/>
        <v>0</v>
      </c>
      <c r="G163" s="243"/>
      <c r="H163" s="80"/>
      <c r="I163" s="125">
        <f t="shared" si="145"/>
        <v>0</v>
      </c>
      <c r="J163" s="257"/>
      <c r="K163" s="80"/>
      <c r="L163" s="184">
        <f t="shared" si="146"/>
        <v>0</v>
      </c>
      <c r="M163" s="243"/>
      <c r="N163" s="80"/>
      <c r="O163" s="125">
        <f t="shared" si="147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8">SUM(E165,E170)</f>
        <v>0</v>
      </c>
      <c r="F164" s="184">
        <f>SUM(F165,F170)</f>
        <v>0</v>
      </c>
      <c r="G164" s="237">
        <f t="shared" ref="G164:O164" si="149">SUM(G165,G170)</f>
        <v>0</v>
      </c>
      <c r="H164" s="38">
        <f t="shared" si="149"/>
        <v>0</v>
      </c>
      <c r="I164" s="125">
        <f t="shared" si="149"/>
        <v>0</v>
      </c>
      <c r="J164" s="132">
        <f t="shared" si="149"/>
        <v>0</v>
      </c>
      <c r="K164" s="38">
        <f t="shared" si="149"/>
        <v>0</v>
      </c>
      <c r="L164" s="184">
        <f t="shared" si="149"/>
        <v>0</v>
      </c>
      <c r="M164" s="237">
        <f t="shared" si="149"/>
        <v>0</v>
      </c>
      <c r="N164" s="38">
        <f t="shared" si="149"/>
        <v>0</v>
      </c>
      <c r="O164" s="125">
        <f t="shared" si="149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0">SUM(E166:E169)</f>
        <v>0</v>
      </c>
      <c r="F165" s="185">
        <f>SUM(F166:F169)</f>
        <v>0</v>
      </c>
      <c r="G165" s="242">
        <f t="shared" ref="G165:O165" si="151">SUM(G166:G169)</f>
        <v>0</v>
      </c>
      <c r="H165" s="79">
        <f t="shared" si="151"/>
        <v>0</v>
      </c>
      <c r="I165" s="90">
        <f t="shared" si="151"/>
        <v>0</v>
      </c>
      <c r="J165" s="133">
        <f t="shared" si="151"/>
        <v>0</v>
      </c>
      <c r="K165" s="79">
        <f t="shared" si="151"/>
        <v>0</v>
      </c>
      <c r="L165" s="185">
        <f t="shared" si="151"/>
        <v>0</v>
      </c>
      <c r="M165" s="242">
        <f t="shared" si="151"/>
        <v>0</v>
      </c>
      <c r="N165" s="79">
        <f t="shared" si="151"/>
        <v>0</v>
      </c>
      <c r="O165" s="157">
        <f t="shared" si="151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2">D166+E166</f>
        <v>0</v>
      </c>
      <c r="G166" s="239"/>
      <c r="H166" s="45"/>
      <c r="I166" s="91">
        <f t="shared" ref="I166:I171" si="153">G166+H166</f>
        <v>0</v>
      </c>
      <c r="J166" s="273"/>
      <c r="K166" s="45"/>
      <c r="L166" s="95">
        <f t="shared" ref="L166:L171" si="154">J166+K166</f>
        <v>0</v>
      </c>
      <c r="M166" s="239"/>
      <c r="N166" s="45"/>
      <c r="O166" s="91">
        <f t="shared" ref="O166:O171" si="155">M166+N166</f>
        <v>0</v>
      </c>
      <c r="P166" s="300"/>
      <c r="Q166" s="306"/>
    </row>
    <row r="167" spans="1:17" ht="24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2"/>
        <v>0</v>
      </c>
      <c r="G167" s="239"/>
      <c r="H167" s="45"/>
      <c r="I167" s="91">
        <f t="shared" si="153"/>
        <v>0</v>
      </c>
      <c r="J167" s="273"/>
      <c r="K167" s="45"/>
      <c r="L167" s="95">
        <f t="shared" si="154"/>
        <v>0</v>
      </c>
      <c r="M167" s="239"/>
      <c r="N167" s="45"/>
      <c r="O167" s="91">
        <f t="shared" si="155"/>
        <v>0</v>
      </c>
      <c r="P167" s="300"/>
      <c r="Q167" s="306"/>
    </row>
    <row r="168" spans="1:17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2"/>
        <v>0</v>
      </c>
      <c r="G168" s="239"/>
      <c r="H168" s="45"/>
      <c r="I168" s="91">
        <f t="shared" si="153"/>
        <v>0</v>
      </c>
      <c r="J168" s="273"/>
      <c r="K168" s="45"/>
      <c r="L168" s="95">
        <f t="shared" si="154"/>
        <v>0</v>
      </c>
      <c r="M168" s="239"/>
      <c r="N168" s="45"/>
      <c r="O168" s="91">
        <f t="shared" si="155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2"/>
        <v>0</v>
      </c>
      <c r="G169" s="239"/>
      <c r="H169" s="45"/>
      <c r="I169" s="91">
        <f t="shared" si="153"/>
        <v>0</v>
      </c>
      <c r="J169" s="273"/>
      <c r="K169" s="45"/>
      <c r="L169" s="95">
        <f t="shared" si="154"/>
        <v>0</v>
      </c>
      <c r="M169" s="239"/>
      <c r="N169" s="45"/>
      <c r="O169" s="91">
        <f t="shared" si="155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2"/>
        <v>0</v>
      </c>
      <c r="G170" s="239"/>
      <c r="H170" s="45"/>
      <c r="I170" s="91">
        <f t="shared" si="153"/>
        <v>0</v>
      </c>
      <c r="J170" s="273"/>
      <c r="K170" s="45"/>
      <c r="L170" s="95">
        <f t="shared" si="154"/>
        <v>0</v>
      </c>
      <c r="M170" s="239"/>
      <c r="N170" s="45"/>
      <c r="O170" s="91">
        <f t="shared" si="155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2"/>
        <v>0</v>
      </c>
      <c r="G171" s="221"/>
      <c r="H171" s="28"/>
      <c r="I171" s="345">
        <f t="shared" si="153"/>
        <v>0</v>
      </c>
      <c r="J171" s="254"/>
      <c r="K171" s="28"/>
      <c r="L171" s="339">
        <f t="shared" si="154"/>
        <v>0</v>
      </c>
      <c r="M171" s="221"/>
      <c r="N171" s="28"/>
      <c r="O171" s="345">
        <f t="shared" si="155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6">SUM(E173,E183)</f>
        <v>0</v>
      </c>
      <c r="F172" s="181">
        <f>SUM(F173,F183)</f>
        <v>0</v>
      </c>
      <c r="G172" s="236">
        <f t="shared" ref="G172:N172" si="157">SUM(G173,G183)</f>
        <v>0</v>
      </c>
      <c r="H172" s="71">
        <f t="shared" si="157"/>
        <v>0</v>
      </c>
      <c r="I172" s="127">
        <f t="shared" si="157"/>
        <v>0</v>
      </c>
      <c r="J172" s="139">
        <f t="shared" si="157"/>
        <v>0</v>
      </c>
      <c r="K172" s="71">
        <f t="shared" si="157"/>
        <v>0</v>
      </c>
      <c r="L172" s="181">
        <f t="shared" si="157"/>
        <v>0</v>
      </c>
      <c r="M172" s="236">
        <f t="shared" si="157"/>
        <v>0</v>
      </c>
      <c r="N172" s="71">
        <f t="shared" si="157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8">SUM(E174,E178)</f>
        <v>0</v>
      </c>
      <c r="F173" s="184">
        <f>SUM(F174,F178)</f>
        <v>0</v>
      </c>
      <c r="G173" s="237">
        <f t="shared" ref="G173:O173" si="159">SUM(G174,G178)</f>
        <v>0</v>
      </c>
      <c r="H173" s="38">
        <f t="shared" si="159"/>
        <v>0</v>
      </c>
      <c r="I173" s="125">
        <f t="shared" si="159"/>
        <v>0</v>
      </c>
      <c r="J173" s="132">
        <f t="shared" si="159"/>
        <v>0</v>
      </c>
      <c r="K173" s="38">
        <f t="shared" si="159"/>
        <v>0</v>
      </c>
      <c r="L173" s="184">
        <f t="shared" si="159"/>
        <v>0</v>
      </c>
      <c r="M173" s="237">
        <f t="shared" si="159"/>
        <v>0</v>
      </c>
      <c r="N173" s="38">
        <f t="shared" si="159"/>
        <v>0</v>
      </c>
      <c r="O173" s="126">
        <f t="shared" si="159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0">SUM(E175:E177)</f>
        <v>0</v>
      </c>
      <c r="F174" s="185">
        <f>SUM(F175:F177)</f>
        <v>0</v>
      </c>
      <c r="G174" s="242">
        <f t="shared" ref="G174:N174" si="161">SUM(G175:G177)</f>
        <v>0</v>
      </c>
      <c r="H174" s="79">
        <f t="shared" si="161"/>
        <v>0</v>
      </c>
      <c r="I174" s="90">
        <f t="shared" si="161"/>
        <v>0</v>
      </c>
      <c r="J174" s="133">
        <f t="shared" si="161"/>
        <v>0</v>
      </c>
      <c r="K174" s="79">
        <f t="shared" si="161"/>
        <v>0</v>
      </c>
      <c r="L174" s="185">
        <f t="shared" si="161"/>
        <v>0</v>
      </c>
      <c r="M174" s="242">
        <f t="shared" si="161"/>
        <v>0</v>
      </c>
      <c r="N174" s="79">
        <f t="shared" si="161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2">D175+E175</f>
        <v>0</v>
      </c>
      <c r="G175" s="239"/>
      <c r="H175" s="45"/>
      <c r="I175" s="91">
        <f t="shared" ref="I175:I177" si="163">G175+H175</f>
        <v>0</v>
      </c>
      <c r="J175" s="273"/>
      <c r="K175" s="45"/>
      <c r="L175" s="95">
        <f t="shared" ref="L175:L177" si="164">J175+K175</f>
        <v>0</v>
      </c>
      <c r="M175" s="239"/>
      <c r="N175" s="45"/>
      <c r="O175" s="91">
        <f t="shared" ref="O175:O177" si="165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2"/>
        <v>0</v>
      </c>
      <c r="G176" s="239"/>
      <c r="H176" s="45"/>
      <c r="I176" s="91">
        <f t="shared" si="163"/>
        <v>0</v>
      </c>
      <c r="J176" s="273"/>
      <c r="K176" s="45"/>
      <c r="L176" s="95">
        <f t="shared" si="164"/>
        <v>0</v>
      </c>
      <c r="M176" s="239"/>
      <c r="N176" s="45"/>
      <c r="O176" s="91">
        <f t="shared" si="165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6">SUM(F177,I177,L177,O177)</f>
        <v>0</v>
      </c>
      <c r="D177" s="273">
        <v>0</v>
      </c>
      <c r="E177" s="45"/>
      <c r="F177" s="95">
        <f t="shared" si="162"/>
        <v>0</v>
      </c>
      <c r="G177" s="239"/>
      <c r="H177" s="45"/>
      <c r="I177" s="91">
        <f t="shared" si="163"/>
        <v>0</v>
      </c>
      <c r="J177" s="273"/>
      <c r="K177" s="45"/>
      <c r="L177" s="95">
        <f t="shared" si="164"/>
        <v>0</v>
      </c>
      <c r="M177" s="239"/>
      <c r="N177" s="45"/>
      <c r="O177" s="91">
        <f t="shared" si="165"/>
        <v>0</v>
      </c>
      <c r="P177" s="300"/>
      <c r="Q177" s="306"/>
    </row>
    <row r="178" spans="1:17" ht="72" hidden="1" x14ac:dyDescent="0.25">
      <c r="A178" s="404">
        <v>3290</v>
      </c>
      <c r="B178" s="40" t="s">
        <v>302</v>
      </c>
      <c r="C178" s="210">
        <f t="shared" si="166"/>
        <v>0</v>
      </c>
      <c r="D178" s="133">
        <f>SUM(D179:D182)</f>
        <v>0</v>
      </c>
      <c r="E178" s="79">
        <f t="shared" ref="E178" si="167">SUM(E179:E182)</f>
        <v>0</v>
      </c>
      <c r="F178" s="185">
        <f>SUM(F179:F182)</f>
        <v>0</v>
      </c>
      <c r="G178" s="242">
        <f t="shared" ref="G178:O178" si="168">SUM(G179:G182)</f>
        <v>0</v>
      </c>
      <c r="H178" s="79">
        <f t="shared" si="168"/>
        <v>0</v>
      </c>
      <c r="I178" s="90">
        <f t="shared" si="168"/>
        <v>0</v>
      </c>
      <c r="J178" s="133">
        <f t="shared" si="168"/>
        <v>0</v>
      </c>
      <c r="K178" s="79">
        <f t="shared" si="168"/>
        <v>0</v>
      </c>
      <c r="L178" s="185">
        <f t="shared" si="168"/>
        <v>0</v>
      </c>
      <c r="M178" s="242">
        <f t="shared" si="168"/>
        <v>0</v>
      </c>
      <c r="N178" s="79">
        <f t="shared" si="168"/>
        <v>0</v>
      </c>
      <c r="O178" s="158">
        <f t="shared" si="168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6"/>
        <v>0</v>
      </c>
      <c r="D179" s="273">
        <v>0</v>
      </c>
      <c r="E179" s="45"/>
      <c r="F179" s="95">
        <f t="shared" ref="F179:F182" si="169">D179+E179</f>
        <v>0</v>
      </c>
      <c r="G179" s="239"/>
      <c r="H179" s="45"/>
      <c r="I179" s="91">
        <f t="shared" ref="I179:I182" si="170">G179+H179</f>
        <v>0</v>
      </c>
      <c r="J179" s="273"/>
      <c r="K179" s="45"/>
      <c r="L179" s="95">
        <f t="shared" ref="L179:L182" si="171">J179+K179</f>
        <v>0</v>
      </c>
      <c r="M179" s="239"/>
      <c r="N179" s="45"/>
      <c r="O179" s="91">
        <f t="shared" ref="O179:O182" si="172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6"/>
        <v>0</v>
      </c>
      <c r="D180" s="273">
        <v>0</v>
      </c>
      <c r="E180" s="45"/>
      <c r="F180" s="95">
        <f t="shared" si="169"/>
        <v>0</v>
      </c>
      <c r="G180" s="239"/>
      <c r="H180" s="45"/>
      <c r="I180" s="91">
        <f t="shared" si="170"/>
        <v>0</v>
      </c>
      <c r="J180" s="273"/>
      <c r="K180" s="45"/>
      <c r="L180" s="95">
        <f t="shared" si="171"/>
        <v>0</v>
      </c>
      <c r="M180" s="239"/>
      <c r="N180" s="45"/>
      <c r="O180" s="91">
        <f t="shared" si="172"/>
        <v>0</v>
      </c>
      <c r="P180" s="300"/>
      <c r="Q180" s="306"/>
    </row>
    <row r="181" spans="1:17" ht="48" hidden="1" x14ac:dyDescent="0.25">
      <c r="A181" s="30">
        <v>3293</v>
      </c>
      <c r="B181" s="43" t="s">
        <v>175</v>
      </c>
      <c r="C181" s="199">
        <f t="shared" si="166"/>
        <v>0</v>
      </c>
      <c r="D181" s="273">
        <v>0</v>
      </c>
      <c r="E181" s="45"/>
      <c r="F181" s="95">
        <f t="shared" si="169"/>
        <v>0</v>
      </c>
      <c r="G181" s="239"/>
      <c r="H181" s="45"/>
      <c r="I181" s="91">
        <f t="shared" si="170"/>
        <v>0</v>
      </c>
      <c r="J181" s="273"/>
      <c r="K181" s="45"/>
      <c r="L181" s="95">
        <f t="shared" si="171"/>
        <v>0</v>
      </c>
      <c r="M181" s="239"/>
      <c r="N181" s="45"/>
      <c r="O181" s="91">
        <f t="shared" si="172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6"/>
        <v>0</v>
      </c>
      <c r="D182" s="274">
        <v>0</v>
      </c>
      <c r="E182" s="84"/>
      <c r="F182" s="343">
        <f t="shared" si="169"/>
        <v>0</v>
      </c>
      <c r="G182" s="244"/>
      <c r="H182" s="84"/>
      <c r="I182" s="158">
        <f t="shared" si="170"/>
        <v>0</v>
      </c>
      <c r="J182" s="274"/>
      <c r="K182" s="84"/>
      <c r="L182" s="343">
        <f t="shared" si="171"/>
        <v>0</v>
      </c>
      <c r="M182" s="244"/>
      <c r="N182" s="84"/>
      <c r="O182" s="158">
        <f t="shared" si="172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6"/>
        <v>0</v>
      </c>
      <c r="D183" s="140">
        <f>SUM(D184:D185)</f>
        <v>0</v>
      </c>
      <c r="E183" s="85">
        <f t="shared" ref="E183" si="173">SUM(E184:E185)</f>
        <v>0</v>
      </c>
      <c r="F183" s="182">
        <f>SUM(F184:F185)</f>
        <v>0</v>
      </c>
      <c r="G183" s="245">
        <f t="shared" ref="G183:O183" si="174">SUM(G184:G185)</f>
        <v>0</v>
      </c>
      <c r="H183" s="85">
        <f t="shared" si="174"/>
        <v>0</v>
      </c>
      <c r="I183" s="126">
        <f t="shared" si="174"/>
        <v>0</v>
      </c>
      <c r="J183" s="140">
        <f t="shared" si="174"/>
        <v>0</v>
      </c>
      <c r="K183" s="85">
        <f t="shared" si="174"/>
        <v>0</v>
      </c>
      <c r="L183" s="182">
        <f t="shared" si="174"/>
        <v>0</v>
      </c>
      <c r="M183" s="245">
        <f t="shared" si="174"/>
        <v>0</v>
      </c>
      <c r="N183" s="85">
        <f t="shared" si="174"/>
        <v>0</v>
      </c>
      <c r="O183" s="126">
        <f t="shared" si="174"/>
        <v>0</v>
      </c>
      <c r="P183" s="325"/>
      <c r="Q183" s="306"/>
    </row>
    <row r="184" spans="1:17" ht="36" hidden="1" x14ac:dyDescent="0.25">
      <c r="A184" s="57">
        <v>3310</v>
      </c>
      <c r="B184" s="58" t="s">
        <v>178</v>
      </c>
      <c r="C184" s="204">
        <f t="shared" si="166"/>
        <v>0</v>
      </c>
      <c r="D184" s="270">
        <v>0</v>
      </c>
      <c r="E184" s="77"/>
      <c r="F184" s="183">
        <f t="shared" ref="F184:F185" si="175">D184+E184</f>
        <v>0</v>
      </c>
      <c r="G184" s="241"/>
      <c r="H184" s="77"/>
      <c r="I184" s="156">
        <f t="shared" ref="I184:I185" si="176">G184+H184</f>
        <v>0</v>
      </c>
      <c r="J184" s="270"/>
      <c r="K184" s="77"/>
      <c r="L184" s="183">
        <f t="shared" ref="L184:L185" si="177">J184+K184</f>
        <v>0</v>
      </c>
      <c r="M184" s="241"/>
      <c r="N184" s="77"/>
      <c r="O184" s="156">
        <f t="shared" ref="O184:O185" si="178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6"/>
        <v>0</v>
      </c>
      <c r="D185" s="272">
        <v>0</v>
      </c>
      <c r="E185" s="42"/>
      <c r="F185" s="185">
        <f t="shared" si="175"/>
        <v>0</v>
      </c>
      <c r="G185" s="229"/>
      <c r="H185" s="42"/>
      <c r="I185" s="90">
        <f t="shared" si="176"/>
        <v>0</v>
      </c>
      <c r="J185" s="272"/>
      <c r="K185" s="42"/>
      <c r="L185" s="185">
        <f t="shared" si="177"/>
        <v>0</v>
      </c>
      <c r="M185" s="229"/>
      <c r="N185" s="42"/>
      <c r="O185" s="90">
        <f t="shared" si="178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6"/>
        <v>0</v>
      </c>
      <c r="D186" s="139">
        <f>SUM(D187,D190)</f>
        <v>0</v>
      </c>
      <c r="E186" s="71">
        <f t="shared" ref="E186" si="179">SUM(E187,E190)</f>
        <v>0</v>
      </c>
      <c r="F186" s="181">
        <f>SUM(F187,F190)</f>
        <v>0</v>
      </c>
      <c r="G186" s="236">
        <f t="shared" ref="G186:N186" si="180">SUM(G187,G190)</f>
        <v>0</v>
      </c>
      <c r="H186" s="71">
        <f t="shared" si="180"/>
        <v>0</v>
      </c>
      <c r="I186" s="127">
        <f t="shared" si="180"/>
        <v>0</v>
      </c>
      <c r="J186" s="139">
        <f t="shared" si="180"/>
        <v>0</v>
      </c>
      <c r="K186" s="71">
        <f t="shared" si="180"/>
        <v>0</v>
      </c>
      <c r="L186" s="181">
        <f t="shared" si="180"/>
        <v>0</v>
      </c>
      <c r="M186" s="236">
        <f t="shared" si="180"/>
        <v>0</v>
      </c>
      <c r="N186" s="71">
        <f t="shared" si="180"/>
        <v>0</v>
      </c>
      <c r="O186" s="127">
        <f>SUM(O187,O190)</f>
        <v>0</v>
      </c>
      <c r="P186" s="324"/>
      <c r="Q186" s="306"/>
    </row>
    <row r="187" spans="1:17" hidden="1" x14ac:dyDescent="0.25">
      <c r="A187" s="88">
        <v>4200</v>
      </c>
      <c r="B187" s="72" t="s">
        <v>181</v>
      </c>
      <c r="C187" s="197">
        <f t="shared" si="166"/>
        <v>0</v>
      </c>
      <c r="D187" s="132">
        <f>SUM(D188,D189)</f>
        <v>0</v>
      </c>
      <c r="E187" s="38">
        <f t="shared" ref="E187" si="181">SUM(E188,E189)</f>
        <v>0</v>
      </c>
      <c r="F187" s="184">
        <f>SUM(F188,F189)</f>
        <v>0</v>
      </c>
      <c r="G187" s="237">
        <f t="shared" ref="G187:N187" si="182">SUM(G188,G189)</f>
        <v>0</v>
      </c>
      <c r="H187" s="38">
        <f t="shared" si="182"/>
        <v>0</v>
      </c>
      <c r="I187" s="125">
        <f t="shared" si="182"/>
        <v>0</v>
      </c>
      <c r="J187" s="132">
        <f t="shared" si="182"/>
        <v>0</v>
      </c>
      <c r="K187" s="38">
        <f t="shared" si="182"/>
        <v>0</v>
      </c>
      <c r="L187" s="184">
        <f t="shared" si="182"/>
        <v>0</v>
      </c>
      <c r="M187" s="237">
        <f t="shared" si="182"/>
        <v>0</v>
      </c>
      <c r="N187" s="38">
        <f t="shared" si="182"/>
        <v>0</v>
      </c>
      <c r="O187" s="125">
        <f>SUM(O188,O189)</f>
        <v>0</v>
      </c>
      <c r="P187" s="302"/>
      <c r="Q187" s="306"/>
    </row>
    <row r="188" spans="1:17" ht="24" hidden="1" x14ac:dyDescent="0.25">
      <c r="A188" s="404">
        <v>4240</v>
      </c>
      <c r="B188" s="40" t="s">
        <v>182</v>
      </c>
      <c r="C188" s="198">
        <f t="shared" si="166"/>
        <v>0</v>
      </c>
      <c r="D188" s="272">
        <v>0</v>
      </c>
      <c r="E188" s="42"/>
      <c r="F188" s="185">
        <f t="shared" ref="F188:F189" si="183">D188+E188</f>
        <v>0</v>
      </c>
      <c r="G188" s="229"/>
      <c r="H188" s="42"/>
      <c r="I188" s="90">
        <f t="shared" ref="I188:I189" si="184">G188+H188</f>
        <v>0</v>
      </c>
      <c r="J188" s="272"/>
      <c r="K188" s="42"/>
      <c r="L188" s="185">
        <f t="shared" ref="L188:L189" si="185">J188+K188</f>
        <v>0</v>
      </c>
      <c r="M188" s="229"/>
      <c r="N188" s="42"/>
      <c r="O188" s="90">
        <f t="shared" ref="O188:O189" si="186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6"/>
        <v>0</v>
      </c>
      <c r="D189" s="273">
        <v>0</v>
      </c>
      <c r="E189" s="45"/>
      <c r="F189" s="95">
        <f t="shared" si="183"/>
        <v>0</v>
      </c>
      <c r="G189" s="239"/>
      <c r="H189" s="45"/>
      <c r="I189" s="91">
        <f t="shared" si="184"/>
        <v>0</v>
      </c>
      <c r="J189" s="273"/>
      <c r="K189" s="45"/>
      <c r="L189" s="95">
        <f t="shared" si="185"/>
        <v>0</v>
      </c>
      <c r="M189" s="239"/>
      <c r="N189" s="45"/>
      <c r="O189" s="91">
        <f t="shared" si="186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6"/>
        <v>0</v>
      </c>
      <c r="D190" s="132">
        <f>SUM(D191)</f>
        <v>0</v>
      </c>
      <c r="E190" s="38">
        <f t="shared" ref="E190" si="187">SUM(E191)</f>
        <v>0</v>
      </c>
      <c r="F190" s="184">
        <f>SUM(F191)</f>
        <v>0</v>
      </c>
      <c r="G190" s="237">
        <f t="shared" ref="G190:N190" si="188">SUM(G191)</f>
        <v>0</v>
      </c>
      <c r="H190" s="38">
        <f t="shared" si="188"/>
        <v>0</v>
      </c>
      <c r="I190" s="125">
        <f t="shared" si="188"/>
        <v>0</v>
      </c>
      <c r="J190" s="132">
        <f t="shared" si="188"/>
        <v>0</v>
      </c>
      <c r="K190" s="38">
        <f t="shared" si="188"/>
        <v>0</v>
      </c>
      <c r="L190" s="184">
        <f t="shared" si="188"/>
        <v>0</v>
      </c>
      <c r="M190" s="237">
        <f t="shared" si="188"/>
        <v>0</v>
      </c>
      <c r="N190" s="38">
        <f t="shared" si="188"/>
        <v>0</v>
      </c>
      <c r="O190" s="125">
        <f>SUM(O191)</f>
        <v>0</v>
      </c>
      <c r="P190" s="302"/>
      <c r="Q190" s="306"/>
    </row>
    <row r="191" spans="1:17" hidden="1" x14ac:dyDescent="0.25">
      <c r="A191" s="404">
        <v>4310</v>
      </c>
      <c r="B191" s="40" t="s">
        <v>185</v>
      </c>
      <c r="C191" s="198">
        <f t="shared" si="166"/>
        <v>0</v>
      </c>
      <c r="D191" s="133">
        <f>SUM(D192:D192)</f>
        <v>0</v>
      </c>
      <c r="E191" s="79">
        <f t="shared" ref="E191" si="189">SUM(E192:E192)</f>
        <v>0</v>
      </c>
      <c r="F191" s="185">
        <f>SUM(F192:F192)</f>
        <v>0</v>
      </c>
      <c r="G191" s="242">
        <f t="shared" ref="G191:N191" si="190">SUM(G192:G192)</f>
        <v>0</v>
      </c>
      <c r="H191" s="79">
        <f t="shared" si="190"/>
        <v>0</v>
      </c>
      <c r="I191" s="90">
        <f t="shared" si="190"/>
        <v>0</v>
      </c>
      <c r="J191" s="133">
        <f t="shared" si="190"/>
        <v>0</v>
      </c>
      <c r="K191" s="79">
        <f t="shared" si="190"/>
        <v>0</v>
      </c>
      <c r="L191" s="185">
        <f t="shared" si="190"/>
        <v>0</v>
      </c>
      <c r="M191" s="242">
        <f t="shared" si="190"/>
        <v>0</v>
      </c>
      <c r="N191" s="79">
        <f t="shared" si="190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6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6"/>
        <v>1399975</v>
      </c>
      <c r="D193" s="138">
        <f>SUM(D194,D229,D268)</f>
        <v>1382215</v>
      </c>
      <c r="E193" s="69">
        <f t="shared" ref="E193" si="191">SUM(E194,E229,E268)</f>
        <v>17760</v>
      </c>
      <c r="F193" s="180">
        <f>SUM(F194,F229,F268)</f>
        <v>1399975</v>
      </c>
      <c r="G193" s="235">
        <f t="shared" ref="G193:N193" si="192">SUM(G194,G229,G268)</f>
        <v>0</v>
      </c>
      <c r="H193" s="69">
        <f t="shared" si="192"/>
        <v>0</v>
      </c>
      <c r="I193" s="284">
        <f t="shared" si="192"/>
        <v>0</v>
      </c>
      <c r="J193" s="138">
        <f t="shared" si="192"/>
        <v>0</v>
      </c>
      <c r="K193" s="69">
        <f t="shared" si="192"/>
        <v>0</v>
      </c>
      <c r="L193" s="180">
        <f t="shared" si="192"/>
        <v>0</v>
      </c>
      <c r="M193" s="235">
        <f t="shared" si="192"/>
        <v>0</v>
      </c>
      <c r="N193" s="69">
        <f t="shared" si="192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6"/>
        <v>1399975</v>
      </c>
      <c r="D194" s="139">
        <f>D195+D203</f>
        <v>1382215</v>
      </c>
      <c r="E194" s="71">
        <f t="shared" ref="E194" si="193">E195+E203</f>
        <v>17760</v>
      </c>
      <c r="F194" s="181">
        <f>F195+F203</f>
        <v>1399975</v>
      </c>
      <c r="G194" s="236">
        <f t="shared" ref="G194:N194" si="194">G195+G203</f>
        <v>0</v>
      </c>
      <c r="H194" s="71">
        <f t="shared" si="194"/>
        <v>0</v>
      </c>
      <c r="I194" s="127">
        <f t="shared" si="194"/>
        <v>0</v>
      </c>
      <c r="J194" s="139">
        <f t="shared" si="194"/>
        <v>0</v>
      </c>
      <c r="K194" s="71">
        <f t="shared" si="194"/>
        <v>0</v>
      </c>
      <c r="L194" s="181">
        <f t="shared" si="194"/>
        <v>0</v>
      </c>
      <c r="M194" s="236">
        <f t="shared" si="194"/>
        <v>0</v>
      </c>
      <c r="N194" s="71">
        <f t="shared" si="194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6"/>
        <v>0</v>
      </c>
      <c r="D195" s="132">
        <f>D196+D197+D200+D201+D202</f>
        <v>0</v>
      </c>
      <c r="E195" s="38">
        <f t="shared" ref="E195" si="195">E196+E197+E200+E201+E202</f>
        <v>0</v>
      </c>
      <c r="F195" s="184">
        <f>F196+F197+F200+F201+F202</f>
        <v>0</v>
      </c>
      <c r="G195" s="237">
        <f t="shared" ref="G195:N195" si="196">G196+G197+G200+G201+G202</f>
        <v>0</v>
      </c>
      <c r="H195" s="38">
        <f t="shared" si="196"/>
        <v>0</v>
      </c>
      <c r="I195" s="125">
        <f t="shared" si="196"/>
        <v>0</v>
      </c>
      <c r="J195" s="132">
        <f t="shared" si="196"/>
        <v>0</v>
      </c>
      <c r="K195" s="38">
        <f t="shared" si="196"/>
        <v>0</v>
      </c>
      <c r="L195" s="184">
        <f t="shared" si="196"/>
        <v>0</v>
      </c>
      <c r="M195" s="237">
        <f t="shared" si="196"/>
        <v>0</v>
      </c>
      <c r="N195" s="38">
        <f t="shared" si="196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6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6"/>
        <v>0</v>
      </c>
      <c r="D197" s="134">
        <f>D198+D199</f>
        <v>0</v>
      </c>
      <c r="E197" s="76">
        <f t="shared" ref="E197" si="197">E198+E199</f>
        <v>0</v>
      </c>
      <c r="F197" s="95">
        <f>F198+F199</f>
        <v>0</v>
      </c>
      <c r="G197" s="240">
        <f t="shared" ref="G197:O197" si="198">G198+G199</f>
        <v>0</v>
      </c>
      <c r="H197" s="76">
        <f t="shared" si="198"/>
        <v>0</v>
      </c>
      <c r="I197" s="91">
        <f t="shared" si="198"/>
        <v>0</v>
      </c>
      <c r="J197" s="134">
        <f t="shared" si="198"/>
        <v>0</v>
      </c>
      <c r="K197" s="76">
        <f t="shared" si="198"/>
        <v>0</v>
      </c>
      <c r="L197" s="95">
        <f t="shared" si="198"/>
        <v>0</v>
      </c>
      <c r="M197" s="240">
        <f t="shared" si="198"/>
        <v>0</v>
      </c>
      <c r="N197" s="76">
        <f t="shared" si="198"/>
        <v>0</v>
      </c>
      <c r="O197" s="91">
        <f t="shared" si="198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6"/>
        <v>0</v>
      </c>
      <c r="D198" s="273">
        <v>0</v>
      </c>
      <c r="E198" s="45"/>
      <c r="F198" s="95">
        <f t="shared" ref="F198:F202" si="199">D198+E198</f>
        <v>0</v>
      </c>
      <c r="G198" s="239"/>
      <c r="H198" s="45"/>
      <c r="I198" s="91">
        <f t="shared" ref="I198:I202" si="200">G198+H198</f>
        <v>0</v>
      </c>
      <c r="J198" s="273"/>
      <c r="K198" s="45"/>
      <c r="L198" s="95">
        <f t="shared" ref="L198:L202" si="201">J198+K198</f>
        <v>0</v>
      </c>
      <c r="M198" s="239"/>
      <c r="N198" s="45"/>
      <c r="O198" s="91">
        <f t="shared" ref="O198:O202" si="202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6"/>
        <v>0</v>
      </c>
      <c r="D199" s="273">
        <v>0</v>
      </c>
      <c r="E199" s="45"/>
      <c r="F199" s="95">
        <f t="shared" si="199"/>
        <v>0</v>
      </c>
      <c r="G199" s="239"/>
      <c r="H199" s="45"/>
      <c r="I199" s="91">
        <f t="shared" si="200"/>
        <v>0</v>
      </c>
      <c r="J199" s="273"/>
      <c r="K199" s="45"/>
      <c r="L199" s="95">
        <f t="shared" si="201"/>
        <v>0</v>
      </c>
      <c r="M199" s="239"/>
      <c r="N199" s="45"/>
      <c r="O199" s="91">
        <f t="shared" si="202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6"/>
        <v>0</v>
      </c>
      <c r="D200" s="273">
        <v>0</v>
      </c>
      <c r="E200" s="45"/>
      <c r="F200" s="95">
        <f t="shared" si="199"/>
        <v>0</v>
      </c>
      <c r="G200" s="239"/>
      <c r="H200" s="45"/>
      <c r="I200" s="91">
        <f t="shared" si="200"/>
        <v>0</v>
      </c>
      <c r="J200" s="273"/>
      <c r="K200" s="45"/>
      <c r="L200" s="95">
        <f t="shared" si="201"/>
        <v>0</v>
      </c>
      <c r="M200" s="239"/>
      <c r="N200" s="45"/>
      <c r="O200" s="91">
        <f t="shared" si="202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6"/>
        <v>0</v>
      </c>
      <c r="D201" s="273">
        <v>0</v>
      </c>
      <c r="E201" s="45"/>
      <c r="F201" s="95">
        <f t="shared" si="199"/>
        <v>0</v>
      </c>
      <c r="G201" s="239"/>
      <c r="H201" s="45"/>
      <c r="I201" s="91">
        <f t="shared" si="200"/>
        <v>0</v>
      </c>
      <c r="J201" s="273"/>
      <c r="K201" s="45"/>
      <c r="L201" s="95">
        <f t="shared" si="201"/>
        <v>0</v>
      </c>
      <c r="M201" s="239"/>
      <c r="N201" s="45"/>
      <c r="O201" s="91">
        <f t="shared" si="202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6"/>
        <v>0</v>
      </c>
      <c r="D202" s="273">
        <v>0</v>
      </c>
      <c r="E202" s="45"/>
      <c r="F202" s="95">
        <f t="shared" si="199"/>
        <v>0</v>
      </c>
      <c r="G202" s="239"/>
      <c r="H202" s="45"/>
      <c r="I202" s="91">
        <f t="shared" si="200"/>
        <v>0</v>
      </c>
      <c r="J202" s="273"/>
      <c r="K202" s="45"/>
      <c r="L202" s="95">
        <f t="shared" si="201"/>
        <v>0</v>
      </c>
      <c r="M202" s="239"/>
      <c r="N202" s="45"/>
      <c r="O202" s="91">
        <f t="shared" si="202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6"/>
        <v>1399975</v>
      </c>
      <c r="D203" s="132">
        <f>D204+D214+D215+D224+D225+D226+D228</f>
        <v>1382215</v>
      </c>
      <c r="E203" s="38">
        <f t="shared" ref="E203" si="203">E204+E214+E215+E224+E225+E226+E228</f>
        <v>17760</v>
      </c>
      <c r="F203" s="184">
        <f>F204+F214+F215+F224+F225+F226+F228</f>
        <v>1399975</v>
      </c>
      <c r="G203" s="237">
        <f t="shared" ref="G203:O203" si="204">G204+G214+G215+G224+G225+G226+G228</f>
        <v>0</v>
      </c>
      <c r="H203" s="38">
        <f t="shared" si="204"/>
        <v>0</v>
      </c>
      <c r="I203" s="125">
        <f t="shared" si="204"/>
        <v>0</v>
      </c>
      <c r="J203" s="132">
        <f t="shared" si="204"/>
        <v>0</v>
      </c>
      <c r="K203" s="38">
        <f t="shared" si="204"/>
        <v>0</v>
      </c>
      <c r="L203" s="184">
        <f t="shared" si="204"/>
        <v>0</v>
      </c>
      <c r="M203" s="237">
        <f t="shared" si="204"/>
        <v>0</v>
      </c>
      <c r="N203" s="38">
        <f t="shared" si="204"/>
        <v>0</v>
      </c>
      <c r="O203" s="125">
        <f t="shared" si="204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6"/>
        <v>0</v>
      </c>
      <c r="D204" s="86">
        <f>SUM(D205:D213)</f>
        <v>0</v>
      </c>
      <c r="E204" s="74">
        <f>SUM(E205:E213)</f>
        <v>0</v>
      </c>
      <c r="F204" s="183">
        <f t="shared" ref="F204:N204" si="205">SUM(F205:F213)</f>
        <v>0</v>
      </c>
      <c r="G204" s="238">
        <f t="shared" si="205"/>
        <v>0</v>
      </c>
      <c r="H204" s="74">
        <f t="shared" si="205"/>
        <v>0</v>
      </c>
      <c r="I204" s="156">
        <f t="shared" si="205"/>
        <v>0</v>
      </c>
      <c r="J204" s="86">
        <f t="shared" si="205"/>
        <v>0</v>
      </c>
      <c r="K204" s="74">
        <f t="shared" si="205"/>
        <v>0</v>
      </c>
      <c r="L204" s="183">
        <f t="shared" si="205"/>
        <v>0</v>
      </c>
      <c r="M204" s="238">
        <f t="shared" si="205"/>
        <v>0</v>
      </c>
      <c r="N204" s="74">
        <f t="shared" si="205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6"/>
        <v>0</v>
      </c>
      <c r="D205" s="272">
        <v>0</v>
      </c>
      <c r="E205" s="42"/>
      <c r="F205" s="185">
        <f t="shared" ref="F205:F214" si="206">D205+E205</f>
        <v>0</v>
      </c>
      <c r="G205" s="229"/>
      <c r="H205" s="42"/>
      <c r="I205" s="90">
        <f t="shared" ref="I205:I214" si="207">G205+H205</f>
        <v>0</v>
      </c>
      <c r="J205" s="272"/>
      <c r="K205" s="42"/>
      <c r="L205" s="185">
        <f t="shared" ref="L205:L214" si="208">J205+K205</f>
        <v>0</v>
      </c>
      <c r="M205" s="229"/>
      <c r="N205" s="42"/>
      <c r="O205" s="90">
        <f t="shared" ref="O205:O214" si="209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6"/>
        <v>0</v>
      </c>
      <c r="D206" s="273">
        <v>0</v>
      </c>
      <c r="E206" s="45"/>
      <c r="F206" s="95">
        <f t="shared" si="206"/>
        <v>0</v>
      </c>
      <c r="G206" s="239"/>
      <c r="H206" s="45"/>
      <c r="I206" s="91">
        <f t="shared" si="207"/>
        <v>0</v>
      </c>
      <c r="J206" s="273"/>
      <c r="K206" s="45"/>
      <c r="L206" s="95">
        <f t="shared" si="208"/>
        <v>0</v>
      </c>
      <c r="M206" s="239"/>
      <c r="N206" s="45"/>
      <c r="O206" s="91">
        <f t="shared" si="209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6"/>
        <v>0</v>
      </c>
      <c r="D207" s="273">
        <v>0</v>
      </c>
      <c r="E207" s="45"/>
      <c r="F207" s="95">
        <f t="shared" si="206"/>
        <v>0</v>
      </c>
      <c r="G207" s="239"/>
      <c r="H207" s="45"/>
      <c r="I207" s="91">
        <f t="shared" si="207"/>
        <v>0</v>
      </c>
      <c r="J207" s="273"/>
      <c r="K207" s="45"/>
      <c r="L207" s="95">
        <f t="shared" si="208"/>
        <v>0</v>
      </c>
      <c r="M207" s="239"/>
      <c r="N207" s="45"/>
      <c r="O207" s="91">
        <f t="shared" si="209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6"/>
        <v>0</v>
      </c>
      <c r="D208" s="273">
        <v>0</v>
      </c>
      <c r="E208" s="45"/>
      <c r="F208" s="95">
        <f t="shared" si="206"/>
        <v>0</v>
      </c>
      <c r="G208" s="239"/>
      <c r="H208" s="45"/>
      <c r="I208" s="91">
        <f t="shared" si="207"/>
        <v>0</v>
      </c>
      <c r="J208" s="273"/>
      <c r="K208" s="45"/>
      <c r="L208" s="95">
        <f t="shared" si="208"/>
        <v>0</v>
      </c>
      <c r="M208" s="239"/>
      <c r="N208" s="45"/>
      <c r="O208" s="91">
        <f t="shared" si="209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6"/>
        <v>0</v>
      </c>
      <c r="D209" s="273">
        <v>0</v>
      </c>
      <c r="E209" s="45"/>
      <c r="F209" s="95">
        <f t="shared" si="206"/>
        <v>0</v>
      </c>
      <c r="G209" s="239"/>
      <c r="H209" s="45"/>
      <c r="I209" s="91">
        <f t="shared" si="207"/>
        <v>0</v>
      </c>
      <c r="J209" s="273"/>
      <c r="K209" s="45"/>
      <c r="L209" s="95">
        <f t="shared" si="208"/>
        <v>0</v>
      </c>
      <c r="M209" s="239"/>
      <c r="N209" s="45"/>
      <c r="O209" s="91">
        <f t="shared" si="209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6"/>
        <v>0</v>
      </c>
      <c r="D210" s="273">
        <v>0</v>
      </c>
      <c r="E210" s="45"/>
      <c r="F210" s="95">
        <f t="shared" si="206"/>
        <v>0</v>
      </c>
      <c r="G210" s="239"/>
      <c r="H210" s="45"/>
      <c r="I210" s="91">
        <f t="shared" si="207"/>
        <v>0</v>
      </c>
      <c r="J210" s="273"/>
      <c r="K210" s="45"/>
      <c r="L210" s="95">
        <f t="shared" si="208"/>
        <v>0</v>
      </c>
      <c r="M210" s="239"/>
      <c r="N210" s="45"/>
      <c r="O210" s="91">
        <f t="shared" si="209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6"/>
        <v>0</v>
      </c>
      <c r="D211" s="273">
        <v>0</v>
      </c>
      <c r="E211" s="45"/>
      <c r="F211" s="95">
        <f t="shared" si="206"/>
        <v>0</v>
      </c>
      <c r="G211" s="239"/>
      <c r="H211" s="45"/>
      <c r="I211" s="91">
        <f t="shared" si="207"/>
        <v>0</v>
      </c>
      <c r="J211" s="273"/>
      <c r="K211" s="45"/>
      <c r="L211" s="95">
        <f t="shared" si="208"/>
        <v>0</v>
      </c>
      <c r="M211" s="239"/>
      <c r="N211" s="45"/>
      <c r="O211" s="91">
        <f t="shared" si="209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6"/>
        <v>0</v>
      </c>
      <c r="D212" s="273">
        <v>0</v>
      </c>
      <c r="E212" s="45"/>
      <c r="F212" s="95">
        <f t="shared" si="206"/>
        <v>0</v>
      </c>
      <c r="G212" s="239"/>
      <c r="H212" s="45"/>
      <c r="I212" s="91">
        <f t="shared" si="207"/>
        <v>0</v>
      </c>
      <c r="J212" s="273"/>
      <c r="K212" s="45"/>
      <c r="L212" s="95">
        <f t="shared" si="208"/>
        <v>0</v>
      </c>
      <c r="M212" s="239"/>
      <c r="N212" s="45"/>
      <c r="O212" s="91">
        <f t="shared" si="209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6"/>
        <v>0</v>
      </c>
      <c r="D213" s="273">
        <v>0</v>
      </c>
      <c r="E213" s="45"/>
      <c r="F213" s="95">
        <f t="shared" si="206"/>
        <v>0</v>
      </c>
      <c r="G213" s="239"/>
      <c r="H213" s="45"/>
      <c r="I213" s="91">
        <f t="shared" si="207"/>
        <v>0</v>
      </c>
      <c r="J213" s="273"/>
      <c r="K213" s="45"/>
      <c r="L213" s="95">
        <f t="shared" si="208"/>
        <v>0</v>
      </c>
      <c r="M213" s="239"/>
      <c r="N213" s="45"/>
      <c r="O213" s="91">
        <f t="shared" si="209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6"/>
        <v>0</v>
      </c>
      <c r="D214" s="273">
        <v>0</v>
      </c>
      <c r="E214" s="45"/>
      <c r="F214" s="95">
        <f t="shared" si="206"/>
        <v>0</v>
      </c>
      <c r="G214" s="239"/>
      <c r="H214" s="45"/>
      <c r="I214" s="91">
        <f t="shared" si="207"/>
        <v>0</v>
      </c>
      <c r="J214" s="273"/>
      <c r="K214" s="45"/>
      <c r="L214" s="95">
        <f t="shared" si="208"/>
        <v>0</v>
      </c>
      <c r="M214" s="239"/>
      <c r="N214" s="45"/>
      <c r="O214" s="91">
        <f t="shared" si="209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6"/>
        <v>0</v>
      </c>
      <c r="D215" s="134">
        <f>SUM(D216:D223)</f>
        <v>0</v>
      </c>
      <c r="E215" s="76">
        <f t="shared" ref="E215" si="210">SUM(E216:E223)</f>
        <v>0</v>
      </c>
      <c r="F215" s="95">
        <f>SUM(F216:F223)</f>
        <v>0</v>
      </c>
      <c r="G215" s="240">
        <f t="shared" ref="G215:N215" si="211">SUM(G216:G223)</f>
        <v>0</v>
      </c>
      <c r="H215" s="76">
        <f t="shared" si="211"/>
        <v>0</v>
      </c>
      <c r="I215" s="91">
        <f t="shared" si="211"/>
        <v>0</v>
      </c>
      <c r="J215" s="134">
        <f t="shared" si="211"/>
        <v>0</v>
      </c>
      <c r="K215" s="76">
        <f t="shared" si="211"/>
        <v>0</v>
      </c>
      <c r="L215" s="95">
        <f t="shared" si="211"/>
        <v>0</v>
      </c>
      <c r="M215" s="240">
        <f t="shared" si="211"/>
        <v>0</v>
      </c>
      <c r="N215" s="76">
        <f t="shared" si="211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6"/>
        <v>0</v>
      </c>
      <c r="D216" s="273">
        <v>0</v>
      </c>
      <c r="E216" s="45"/>
      <c r="F216" s="95">
        <f t="shared" ref="F216:F225" si="212">D216+E216</f>
        <v>0</v>
      </c>
      <c r="G216" s="239"/>
      <c r="H216" s="45"/>
      <c r="I216" s="91">
        <f t="shared" ref="I216:I225" si="213">G216+H216</f>
        <v>0</v>
      </c>
      <c r="J216" s="273"/>
      <c r="K216" s="45"/>
      <c r="L216" s="95">
        <f t="shared" ref="L216:L225" si="214">J216+K216</f>
        <v>0</v>
      </c>
      <c r="M216" s="239"/>
      <c r="N216" s="45"/>
      <c r="O216" s="91">
        <f t="shared" ref="O216:O225" si="215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6"/>
        <v>0</v>
      </c>
      <c r="D217" s="273">
        <v>0</v>
      </c>
      <c r="E217" s="45"/>
      <c r="F217" s="95">
        <f t="shared" si="212"/>
        <v>0</v>
      </c>
      <c r="G217" s="239"/>
      <c r="H217" s="45"/>
      <c r="I217" s="91">
        <f t="shared" si="213"/>
        <v>0</v>
      </c>
      <c r="J217" s="273"/>
      <c r="K217" s="45"/>
      <c r="L217" s="95">
        <f t="shared" si="214"/>
        <v>0</v>
      </c>
      <c r="M217" s="239"/>
      <c r="N217" s="45"/>
      <c r="O217" s="91">
        <f t="shared" si="215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6"/>
        <v>0</v>
      </c>
      <c r="D218" s="273">
        <v>0</v>
      </c>
      <c r="E218" s="45"/>
      <c r="F218" s="95">
        <f t="shared" si="212"/>
        <v>0</v>
      </c>
      <c r="G218" s="239"/>
      <c r="H218" s="45"/>
      <c r="I218" s="91">
        <f t="shared" si="213"/>
        <v>0</v>
      </c>
      <c r="J218" s="273"/>
      <c r="K218" s="45"/>
      <c r="L218" s="95">
        <f t="shared" si="214"/>
        <v>0</v>
      </c>
      <c r="M218" s="239"/>
      <c r="N218" s="45"/>
      <c r="O218" s="91">
        <f t="shared" si="215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6"/>
        <v>0</v>
      </c>
      <c r="D219" s="273">
        <v>0</v>
      </c>
      <c r="E219" s="45"/>
      <c r="F219" s="95">
        <f t="shared" si="212"/>
        <v>0</v>
      </c>
      <c r="G219" s="239"/>
      <c r="H219" s="45"/>
      <c r="I219" s="91">
        <f t="shared" si="213"/>
        <v>0</v>
      </c>
      <c r="J219" s="273"/>
      <c r="K219" s="45"/>
      <c r="L219" s="95">
        <f t="shared" si="214"/>
        <v>0</v>
      </c>
      <c r="M219" s="239"/>
      <c r="N219" s="45"/>
      <c r="O219" s="91">
        <f t="shared" si="215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6"/>
        <v>0</v>
      </c>
      <c r="D220" s="273">
        <v>0</v>
      </c>
      <c r="E220" s="45"/>
      <c r="F220" s="95">
        <f t="shared" si="212"/>
        <v>0</v>
      </c>
      <c r="G220" s="239"/>
      <c r="H220" s="45"/>
      <c r="I220" s="91">
        <f t="shared" si="213"/>
        <v>0</v>
      </c>
      <c r="J220" s="273"/>
      <c r="K220" s="45"/>
      <c r="L220" s="95">
        <f t="shared" si="214"/>
        <v>0</v>
      </c>
      <c r="M220" s="239"/>
      <c r="N220" s="45"/>
      <c r="O220" s="91">
        <f t="shared" si="215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6"/>
        <v>0</v>
      </c>
      <c r="D221" s="273">
        <v>0</v>
      </c>
      <c r="E221" s="45"/>
      <c r="F221" s="95">
        <f t="shared" si="212"/>
        <v>0</v>
      </c>
      <c r="G221" s="239"/>
      <c r="H221" s="45"/>
      <c r="I221" s="91">
        <f t="shared" si="213"/>
        <v>0</v>
      </c>
      <c r="J221" s="273"/>
      <c r="K221" s="45"/>
      <c r="L221" s="95">
        <f t="shared" si="214"/>
        <v>0</v>
      </c>
      <c r="M221" s="239"/>
      <c r="N221" s="45"/>
      <c r="O221" s="91">
        <f t="shared" si="215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6"/>
        <v>0</v>
      </c>
      <c r="D222" s="273">
        <v>0</v>
      </c>
      <c r="E222" s="45"/>
      <c r="F222" s="95">
        <f t="shared" si="212"/>
        <v>0</v>
      </c>
      <c r="G222" s="239"/>
      <c r="H222" s="45"/>
      <c r="I222" s="91">
        <f t="shared" si="213"/>
        <v>0</v>
      </c>
      <c r="J222" s="273"/>
      <c r="K222" s="45"/>
      <c r="L222" s="95">
        <f t="shared" si="214"/>
        <v>0</v>
      </c>
      <c r="M222" s="239"/>
      <c r="N222" s="45"/>
      <c r="O222" s="91">
        <f t="shared" si="215"/>
        <v>0</v>
      </c>
      <c r="P222" s="300"/>
      <c r="Q222" s="306"/>
    </row>
    <row r="223" spans="1:17" hidden="1" x14ac:dyDescent="0.25">
      <c r="A223" s="30">
        <v>5239</v>
      </c>
      <c r="B223" s="43" t="s">
        <v>217</v>
      </c>
      <c r="C223" s="199">
        <f t="shared" si="166"/>
        <v>0</v>
      </c>
      <c r="D223" s="273">
        <v>0</v>
      </c>
      <c r="E223" s="45"/>
      <c r="F223" s="95">
        <f t="shared" si="212"/>
        <v>0</v>
      </c>
      <c r="G223" s="239"/>
      <c r="H223" s="45"/>
      <c r="I223" s="91">
        <f t="shared" si="213"/>
        <v>0</v>
      </c>
      <c r="J223" s="273"/>
      <c r="K223" s="45"/>
      <c r="L223" s="95">
        <f t="shared" si="214"/>
        <v>0</v>
      </c>
      <c r="M223" s="239"/>
      <c r="N223" s="45"/>
      <c r="O223" s="91">
        <f t="shared" si="215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6"/>
        <v>851306</v>
      </c>
      <c r="D224" s="273">
        <v>851306</v>
      </c>
      <c r="E224" s="45"/>
      <c r="F224" s="95">
        <f t="shared" si="212"/>
        <v>851306</v>
      </c>
      <c r="G224" s="239"/>
      <c r="H224" s="45"/>
      <c r="I224" s="91">
        <f t="shared" si="213"/>
        <v>0</v>
      </c>
      <c r="J224" s="273"/>
      <c r="K224" s="45"/>
      <c r="L224" s="95">
        <f t="shared" si="214"/>
        <v>0</v>
      </c>
      <c r="M224" s="239"/>
      <c r="N224" s="45"/>
      <c r="O224" s="91">
        <f t="shared" si="215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6"/>
        <v>548669</v>
      </c>
      <c r="D225" s="273">
        <v>530909</v>
      </c>
      <c r="E225" s="45">
        <f>-30077+25000-163+23000</f>
        <v>17760</v>
      </c>
      <c r="F225" s="95">
        <f t="shared" si="212"/>
        <v>548669</v>
      </c>
      <c r="G225" s="239"/>
      <c r="H225" s="45"/>
      <c r="I225" s="91">
        <f t="shared" si="213"/>
        <v>0</v>
      </c>
      <c r="J225" s="273"/>
      <c r="K225" s="45"/>
      <c r="L225" s="95">
        <f t="shared" si="214"/>
        <v>0</v>
      </c>
      <c r="M225" s="239"/>
      <c r="N225" s="45"/>
      <c r="O225" s="91">
        <f t="shared" si="215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6"/>
        <v>0</v>
      </c>
      <c r="D226" s="134">
        <f>SUM(D227)</f>
        <v>0</v>
      </c>
      <c r="E226" s="76">
        <f t="shared" ref="E226" si="216">SUM(E227)</f>
        <v>0</v>
      </c>
      <c r="F226" s="95">
        <f>SUM(F227)</f>
        <v>0</v>
      </c>
      <c r="G226" s="240">
        <f t="shared" ref="G226:N226" si="217">SUM(G227)</f>
        <v>0</v>
      </c>
      <c r="H226" s="76">
        <f t="shared" si="217"/>
        <v>0</v>
      </c>
      <c r="I226" s="91">
        <f t="shared" si="217"/>
        <v>0</v>
      </c>
      <c r="J226" s="134">
        <f t="shared" si="217"/>
        <v>0</v>
      </c>
      <c r="K226" s="76">
        <f t="shared" si="217"/>
        <v>0</v>
      </c>
      <c r="L226" s="95">
        <f t="shared" si="217"/>
        <v>0</v>
      </c>
      <c r="M226" s="240">
        <f t="shared" si="217"/>
        <v>0</v>
      </c>
      <c r="N226" s="76">
        <f t="shared" si="217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6"/>
        <v>0</v>
      </c>
      <c r="D227" s="273">
        <v>0</v>
      </c>
      <c r="E227" s="45"/>
      <c r="F227" s="95">
        <f t="shared" ref="F227:F228" si="218">D227+E227</f>
        <v>0</v>
      </c>
      <c r="G227" s="239"/>
      <c r="H227" s="45"/>
      <c r="I227" s="91">
        <f t="shared" ref="I227:I228" si="219">G227+H227</f>
        <v>0</v>
      </c>
      <c r="J227" s="273"/>
      <c r="K227" s="45"/>
      <c r="L227" s="95">
        <f t="shared" ref="L227:L228" si="220">J227+K227</f>
        <v>0</v>
      </c>
      <c r="M227" s="239"/>
      <c r="N227" s="45"/>
      <c r="O227" s="91">
        <f t="shared" ref="O227:O228" si="221">M227+N227</f>
        <v>0</v>
      </c>
      <c r="P227" s="300"/>
      <c r="Q227" s="306"/>
    </row>
    <row r="228" spans="1:17" hidden="1" x14ac:dyDescent="0.25">
      <c r="A228" s="73">
        <v>5270</v>
      </c>
      <c r="B228" s="58" t="s">
        <v>222</v>
      </c>
      <c r="C228" s="204">
        <f t="shared" si="166"/>
        <v>0</v>
      </c>
      <c r="D228" s="270">
        <v>0</v>
      </c>
      <c r="E228" s="77"/>
      <c r="F228" s="183">
        <f t="shared" si="218"/>
        <v>0</v>
      </c>
      <c r="G228" s="241"/>
      <c r="H228" s="77"/>
      <c r="I228" s="156">
        <f t="shared" si="219"/>
        <v>0</v>
      </c>
      <c r="J228" s="270"/>
      <c r="K228" s="77"/>
      <c r="L228" s="183">
        <f t="shared" si="220"/>
        <v>0</v>
      </c>
      <c r="M228" s="241"/>
      <c r="N228" s="77"/>
      <c r="O228" s="156">
        <f t="shared" si="221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6"/>
        <v>0</v>
      </c>
      <c r="D229" s="139">
        <f>D230+D250+D258</f>
        <v>0</v>
      </c>
      <c r="E229" s="71">
        <f t="shared" ref="E229" si="222">E230+E250+E258</f>
        <v>0</v>
      </c>
      <c r="F229" s="181">
        <f>F230+F250+F258</f>
        <v>0</v>
      </c>
      <c r="G229" s="236">
        <f t="shared" ref="G229:N229" si="223">G230+G250+G258</f>
        <v>0</v>
      </c>
      <c r="H229" s="71">
        <f t="shared" si="223"/>
        <v>0</v>
      </c>
      <c r="I229" s="127">
        <f t="shared" si="223"/>
        <v>0</v>
      </c>
      <c r="J229" s="139">
        <f t="shared" si="223"/>
        <v>0</v>
      </c>
      <c r="K229" s="71">
        <f t="shared" si="223"/>
        <v>0</v>
      </c>
      <c r="L229" s="181">
        <f t="shared" si="223"/>
        <v>0</v>
      </c>
      <c r="M229" s="236">
        <f t="shared" si="223"/>
        <v>0</v>
      </c>
      <c r="N229" s="71">
        <f t="shared" si="223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6"/>
        <v>0</v>
      </c>
      <c r="D230" s="140">
        <f>SUM(D231,D232,D234,D237,D243,D244,D245)</f>
        <v>0</v>
      </c>
      <c r="E230" s="85">
        <f t="shared" ref="E230" si="224">SUM(E231,E232,E234,E237,E243,E244,E245)</f>
        <v>0</v>
      </c>
      <c r="F230" s="182">
        <f>SUM(F231,F232,F234,F237,F243,F244,F245)</f>
        <v>0</v>
      </c>
      <c r="G230" s="245">
        <f t="shared" ref="G230:N230" si="225">SUM(G231,G232,G234,G237,G243,G244,G245)</f>
        <v>0</v>
      </c>
      <c r="H230" s="85">
        <f t="shared" si="225"/>
        <v>0</v>
      </c>
      <c r="I230" s="126">
        <f t="shared" si="225"/>
        <v>0</v>
      </c>
      <c r="J230" s="140">
        <f t="shared" si="225"/>
        <v>0</v>
      </c>
      <c r="K230" s="85">
        <f t="shared" si="225"/>
        <v>0</v>
      </c>
      <c r="L230" s="182">
        <f t="shared" si="225"/>
        <v>0</v>
      </c>
      <c r="M230" s="245">
        <f t="shared" si="225"/>
        <v>0</v>
      </c>
      <c r="N230" s="85">
        <f t="shared" si="225"/>
        <v>0</v>
      </c>
      <c r="O230" s="126">
        <f>SUM(O231,O232,O234,O237,O243,O244,O245)</f>
        <v>0</v>
      </c>
      <c r="P230" s="325"/>
      <c r="Q230" s="306"/>
    </row>
    <row r="231" spans="1:17" hidden="1" x14ac:dyDescent="0.25">
      <c r="A231" s="404">
        <v>6220</v>
      </c>
      <c r="B231" s="40" t="s">
        <v>225</v>
      </c>
      <c r="C231" s="198">
        <f t="shared" si="166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6"/>
        <v>0</v>
      </c>
      <c r="D232" s="134">
        <f>SUM(D233)</f>
        <v>0</v>
      </c>
      <c r="E232" s="76">
        <f t="shared" ref="E232:O232" si="226">SUM(E233)</f>
        <v>0</v>
      </c>
      <c r="F232" s="95">
        <f t="shared" si="226"/>
        <v>0</v>
      </c>
      <c r="G232" s="240">
        <f t="shared" si="226"/>
        <v>0</v>
      </c>
      <c r="H232" s="76">
        <f t="shared" si="226"/>
        <v>0</v>
      </c>
      <c r="I232" s="91">
        <f t="shared" si="226"/>
        <v>0</v>
      </c>
      <c r="J232" s="134">
        <f t="shared" si="226"/>
        <v>0</v>
      </c>
      <c r="K232" s="76">
        <f t="shared" si="226"/>
        <v>0</v>
      </c>
      <c r="L232" s="95">
        <f t="shared" si="226"/>
        <v>0</v>
      </c>
      <c r="M232" s="240">
        <f t="shared" si="226"/>
        <v>0</v>
      </c>
      <c r="N232" s="76">
        <f t="shared" si="226"/>
        <v>0</v>
      </c>
      <c r="O232" s="91">
        <f t="shared" si="226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6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6"/>
        <v>0</v>
      </c>
      <c r="D234" s="134">
        <f>SUM(D235:D236)</f>
        <v>0</v>
      </c>
      <c r="E234" s="76">
        <f t="shared" ref="E234" si="227">SUM(E235:E236)</f>
        <v>0</v>
      </c>
      <c r="F234" s="95">
        <f>SUM(F235:F236)</f>
        <v>0</v>
      </c>
      <c r="G234" s="240">
        <f t="shared" ref="G234:N234" si="228">SUM(G235:G236)</f>
        <v>0</v>
      </c>
      <c r="H234" s="76">
        <f t="shared" si="228"/>
        <v>0</v>
      </c>
      <c r="I234" s="91">
        <f t="shared" si="228"/>
        <v>0</v>
      </c>
      <c r="J234" s="134">
        <f t="shared" si="228"/>
        <v>0</v>
      </c>
      <c r="K234" s="76">
        <f t="shared" si="228"/>
        <v>0</v>
      </c>
      <c r="L234" s="95">
        <f t="shared" si="228"/>
        <v>0</v>
      </c>
      <c r="M234" s="240">
        <f t="shared" si="228"/>
        <v>0</v>
      </c>
      <c r="N234" s="76">
        <f t="shared" si="228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6"/>
        <v>0</v>
      </c>
      <c r="D235" s="273">
        <v>0</v>
      </c>
      <c r="E235" s="45"/>
      <c r="F235" s="95">
        <f t="shared" ref="F235:F236" si="229">D235+E235</f>
        <v>0</v>
      </c>
      <c r="G235" s="239"/>
      <c r="H235" s="45"/>
      <c r="I235" s="91">
        <f t="shared" ref="I235:I236" si="230">G235+H235</f>
        <v>0</v>
      </c>
      <c r="J235" s="273"/>
      <c r="K235" s="45"/>
      <c r="L235" s="95">
        <f t="shared" ref="L235:L236" si="231">J235+K235</f>
        <v>0</v>
      </c>
      <c r="M235" s="239"/>
      <c r="N235" s="45"/>
      <c r="O235" s="91">
        <f t="shared" ref="O235:O236" si="232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6"/>
        <v>0</v>
      </c>
      <c r="D236" s="273">
        <v>0</v>
      </c>
      <c r="E236" s="45"/>
      <c r="F236" s="95">
        <f t="shared" si="229"/>
        <v>0</v>
      </c>
      <c r="G236" s="239"/>
      <c r="H236" s="45"/>
      <c r="I236" s="91">
        <f t="shared" si="230"/>
        <v>0</v>
      </c>
      <c r="J236" s="273"/>
      <c r="K236" s="45"/>
      <c r="L236" s="95">
        <f t="shared" si="231"/>
        <v>0</v>
      </c>
      <c r="M236" s="239"/>
      <c r="N236" s="45"/>
      <c r="O236" s="91">
        <f t="shared" si="232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6"/>
        <v>0</v>
      </c>
      <c r="D237" s="134">
        <f>SUM(D238:D242)</f>
        <v>0</v>
      </c>
      <c r="E237" s="76">
        <f t="shared" ref="E237" si="233">SUM(E238:E242)</f>
        <v>0</v>
      </c>
      <c r="F237" s="95">
        <f>SUM(F238:F242)</f>
        <v>0</v>
      </c>
      <c r="G237" s="240">
        <f t="shared" ref="G237:N237" si="234">SUM(G238:G242)</f>
        <v>0</v>
      </c>
      <c r="H237" s="76">
        <f t="shared" si="234"/>
        <v>0</v>
      </c>
      <c r="I237" s="91">
        <f t="shared" si="234"/>
        <v>0</v>
      </c>
      <c r="J237" s="134">
        <f t="shared" si="234"/>
        <v>0</v>
      </c>
      <c r="K237" s="76">
        <f t="shared" si="234"/>
        <v>0</v>
      </c>
      <c r="L237" s="95">
        <f t="shared" si="234"/>
        <v>0</v>
      </c>
      <c r="M237" s="240">
        <f t="shared" si="234"/>
        <v>0</v>
      </c>
      <c r="N237" s="76">
        <f t="shared" si="234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6"/>
        <v>0</v>
      </c>
      <c r="D238" s="273">
        <v>0</v>
      </c>
      <c r="E238" s="45"/>
      <c r="F238" s="95">
        <f t="shared" ref="F238:F244" si="235">D238+E238</f>
        <v>0</v>
      </c>
      <c r="G238" s="239"/>
      <c r="H238" s="45"/>
      <c r="I238" s="91">
        <f t="shared" ref="I238:I244" si="236">G238+H238</f>
        <v>0</v>
      </c>
      <c r="J238" s="273"/>
      <c r="K238" s="45"/>
      <c r="L238" s="95">
        <f t="shared" ref="L238:L244" si="237">J238+K238</f>
        <v>0</v>
      </c>
      <c r="M238" s="239"/>
      <c r="N238" s="45"/>
      <c r="O238" s="91">
        <f t="shared" ref="O238:O244" si="238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6"/>
        <v>0</v>
      </c>
      <c r="D239" s="273">
        <v>0</v>
      </c>
      <c r="E239" s="45"/>
      <c r="F239" s="95">
        <f t="shared" si="235"/>
        <v>0</v>
      </c>
      <c r="G239" s="239"/>
      <c r="H239" s="45"/>
      <c r="I239" s="91">
        <f t="shared" si="236"/>
        <v>0</v>
      </c>
      <c r="J239" s="273"/>
      <c r="K239" s="45"/>
      <c r="L239" s="95">
        <f t="shared" si="237"/>
        <v>0</v>
      </c>
      <c r="M239" s="239"/>
      <c r="N239" s="45"/>
      <c r="O239" s="91">
        <f t="shared" si="238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6"/>
        <v>0</v>
      </c>
      <c r="D240" s="273">
        <v>0</v>
      </c>
      <c r="E240" s="45"/>
      <c r="F240" s="95">
        <f t="shared" si="235"/>
        <v>0</v>
      </c>
      <c r="G240" s="239"/>
      <c r="H240" s="45"/>
      <c r="I240" s="91">
        <f t="shared" si="236"/>
        <v>0</v>
      </c>
      <c r="J240" s="273"/>
      <c r="K240" s="45"/>
      <c r="L240" s="95">
        <f t="shared" si="237"/>
        <v>0</v>
      </c>
      <c r="M240" s="239"/>
      <c r="N240" s="45"/>
      <c r="O240" s="91">
        <f t="shared" si="238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9">SUM(F241,I241,L241,O241)</f>
        <v>0</v>
      </c>
      <c r="D241" s="273">
        <v>0</v>
      </c>
      <c r="E241" s="45"/>
      <c r="F241" s="95">
        <f t="shared" si="235"/>
        <v>0</v>
      </c>
      <c r="G241" s="239"/>
      <c r="H241" s="45"/>
      <c r="I241" s="91">
        <f t="shared" si="236"/>
        <v>0</v>
      </c>
      <c r="J241" s="273"/>
      <c r="K241" s="45"/>
      <c r="L241" s="95">
        <f t="shared" si="237"/>
        <v>0</v>
      </c>
      <c r="M241" s="239"/>
      <c r="N241" s="45"/>
      <c r="O241" s="91">
        <f t="shared" si="238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9"/>
        <v>0</v>
      </c>
      <c r="D242" s="273">
        <v>0</v>
      </c>
      <c r="E242" s="45"/>
      <c r="F242" s="95">
        <f t="shared" si="235"/>
        <v>0</v>
      </c>
      <c r="G242" s="239"/>
      <c r="H242" s="45"/>
      <c r="I242" s="91">
        <f t="shared" si="236"/>
        <v>0</v>
      </c>
      <c r="J242" s="273"/>
      <c r="K242" s="45"/>
      <c r="L242" s="95">
        <f t="shared" si="237"/>
        <v>0</v>
      </c>
      <c r="M242" s="239"/>
      <c r="N242" s="45"/>
      <c r="O242" s="91">
        <f t="shared" si="238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9"/>
        <v>0</v>
      </c>
      <c r="D243" s="273">
        <v>0</v>
      </c>
      <c r="E243" s="45"/>
      <c r="F243" s="95">
        <f t="shared" si="235"/>
        <v>0</v>
      </c>
      <c r="G243" s="239"/>
      <c r="H243" s="45"/>
      <c r="I243" s="91">
        <f t="shared" si="236"/>
        <v>0</v>
      </c>
      <c r="J243" s="273"/>
      <c r="K243" s="45"/>
      <c r="L243" s="95">
        <f t="shared" si="237"/>
        <v>0</v>
      </c>
      <c r="M243" s="239"/>
      <c r="N243" s="45"/>
      <c r="O243" s="91">
        <f t="shared" si="238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9"/>
        <v>0</v>
      </c>
      <c r="D244" s="273">
        <v>0</v>
      </c>
      <c r="E244" s="45"/>
      <c r="F244" s="95">
        <f t="shared" si="235"/>
        <v>0</v>
      </c>
      <c r="G244" s="239"/>
      <c r="H244" s="45"/>
      <c r="I244" s="91">
        <f t="shared" si="236"/>
        <v>0</v>
      </c>
      <c r="J244" s="273"/>
      <c r="K244" s="45"/>
      <c r="L244" s="95">
        <f t="shared" si="237"/>
        <v>0</v>
      </c>
      <c r="M244" s="239"/>
      <c r="N244" s="45"/>
      <c r="O244" s="91">
        <f t="shared" si="238"/>
        <v>0</v>
      </c>
      <c r="P244" s="300"/>
      <c r="Q244" s="306"/>
    </row>
    <row r="245" spans="1:17" hidden="1" x14ac:dyDescent="0.25">
      <c r="A245" s="404">
        <v>6290</v>
      </c>
      <c r="B245" s="40" t="s">
        <v>239</v>
      </c>
      <c r="C245" s="210">
        <f t="shared" si="239"/>
        <v>0</v>
      </c>
      <c r="D245" s="133">
        <f>SUM(D246:D249)</f>
        <v>0</v>
      </c>
      <c r="E245" s="79">
        <f t="shared" ref="E245" si="240">SUM(E246:E249)</f>
        <v>0</v>
      </c>
      <c r="F245" s="185">
        <f>SUM(F246:F249)</f>
        <v>0</v>
      </c>
      <c r="G245" s="242">
        <f t="shared" ref="G245:O245" si="241">SUM(G246:G249)</f>
        <v>0</v>
      </c>
      <c r="H245" s="79">
        <f t="shared" si="241"/>
        <v>0</v>
      </c>
      <c r="I245" s="90">
        <f t="shared" si="241"/>
        <v>0</v>
      </c>
      <c r="J245" s="133">
        <f t="shared" si="241"/>
        <v>0</v>
      </c>
      <c r="K245" s="79">
        <f t="shared" si="241"/>
        <v>0</v>
      </c>
      <c r="L245" s="185">
        <f t="shared" si="241"/>
        <v>0</v>
      </c>
      <c r="M245" s="242">
        <f t="shared" si="241"/>
        <v>0</v>
      </c>
      <c r="N245" s="79">
        <f t="shared" si="241"/>
        <v>0</v>
      </c>
      <c r="O245" s="90">
        <f t="shared" si="241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9"/>
        <v>0</v>
      </c>
      <c r="D246" s="273">
        <v>0</v>
      </c>
      <c r="E246" s="45"/>
      <c r="F246" s="95">
        <f t="shared" ref="F246:F249" si="242">D246+E246</f>
        <v>0</v>
      </c>
      <c r="G246" s="239"/>
      <c r="H246" s="45"/>
      <c r="I246" s="91">
        <f t="shared" ref="I246:I249" si="243">G246+H246</f>
        <v>0</v>
      </c>
      <c r="J246" s="273"/>
      <c r="K246" s="45"/>
      <c r="L246" s="95">
        <f t="shared" ref="L246:L249" si="244">J246+K246</f>
        <v>0</v>
      </c>
      <c r="M246" s="239"/>
      <c r="N246" s="45"/>
      <c r="O246" s="91">
        <f t="shared" ref="O246:O249" si="245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9"/>
        <v>0</v>
      </c>
      <c r="D247" s="273">
        <v>0</v>
      </c>
      <c r="E247" s="45"/>
      <c r="F247" s="95">
        <f t="shared" si="242"/>
        <v>0</v>
      </c>
      <c r="G247" s="239"/>
      <c r="H247" s="45"/>
      <c r="I247" s="91">
        <f t="shared" si="243"/>
        <v>0</v>
      </c>
      <c r="J247" s="273"/>
      <c r="K247" s="45"/>
      <c r="L247" s="95">
        <f t="shared" si="244"/>
        <v>0</v>
      </c>
      <c r="M247" s="239"/>
      <c r="N247" s="45"/>
      <c r="O247" s="91">
        <f t="shared" si="245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9"/>
        <v>0</v>
      </c>
      <c r="D248" s="273">
        <v>0</v>
      </c>
      <c r="E248" s="45"/>
      <c r="F248" s="95">
        <f t="shared" si="242"/>
        <v>0</v>
      </c>
      <c r="G248" s="239"/>
      <c r="H248" s="45"/>
      <c r="I248" s="91">
        <f t="shared" si="243"/>
        <v>0</v>
      </c>
      <c r="J248" s="273"/>
      <c r="K248" s="45"/>
      <c r="L248" s="95">
        <f t="shared" si="244"/>
        <v>0</v>
      </c>
      <c r="M248" s="239"/>
      <c r="N248" s="45"/>
      <c r="O248" s="91">
        <f t="shared" si="245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9"/>
        <v>0</v>
      </c>
      <c r="D249" s="273">
        <v>0</v>
      </c>
      <c r="E249" s="45"/>
      <c r="F249" s="95">
        <f t="shared" si="242"/>
        <v>0</v>
      </c>
      <c r="G249" s="239"/>
      <c r="H249" s="45"/>
      <c r="I249" s="91">
        <f t="shared" si="243"/>
        <v>0</v>
      </c>
      <c r="J249" s="273"/>
      <c r="K249" s="45"/>
      <c r="L249" s="95">
        <f t="shared" si="244"/>
        <v>0</v>
      </c>
      <c r="M249" s="239"/>
      <c r="N249" s="45"/>
      <c r="O249" s="91">
        <f t="shared" si="245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9"/>
        <v>0</v>
      </c>
      <c r="D250" s="132">
        <f>SUM(D251,D256,D257)</f>
        <v>0</v>
      </c>
      <c r="E250" s="38">
        <f t="shared" ref="E250" si="246">SUM(E251,E256,E257)</f>
        <v>0</v>
      </c>
      <c r="F250" s="184">
        <f>SUM(F251,F256,F257)</f>
        <v>0</v>
      </c>
      <c r="G250" s="237">
        <f t="shared" ref="G250:O250" si="247">SUM(G251,G256,G257)</f>
        <v>0</v>
      </c>
      <c r="H250" s="38">
        <f t="shared" si="247"/>
        <v>0</v>
      </c>
      <c r="I250" s="125">
        <f t="shared" si="247"/>
        <v>0</v>
      </c>
      <c r="J250" s="132">
        <f t="shared" si="247"/>
        <v>0</v>
      </c>
      <c r="K250" s="38">
        <f t="shared" si="247"/>
        <v>0</v>
      </c>
      <c r="L250" s="184">
        <f t="shared" si="247"/>
        <v>0</v>
      </c>
      <c r="M250" s="237">
        <f t="shared" si="247"/>
        <v>0</v>
      </c>
      <c r="N250" s="38">
        <f t="shared" si="247"/>
        <v>0</v>
      </c>
      <c r="O250" s="125">
        <f t="shared" si="247"/>
        <v>0</v>
      </c>
      <c r="P250" s="326"/>
      <c r="Q250" s="306"/>
    </row>
    <row r="251" spans="1:17" hidden="1" x14ac:dyDescent="0.25">
      <c r="A251" s="404">
        <v>6320</v>
      </c>
      <c r="B251" s="40" t="s">
        <v>245</v>
      </c>
      <c r="C251" s="210">
        <f t="shared" si="239"/>
        <v>0</v>
      </c>
      <c r="D251" s="133">
        <f>SUM(D252:D255)</f>
        <v>0</v>
      </c>
      <c r="E251" s="79">
        <f t="shared" ref="E251" si="248">SUM(E252:E255)</f>
        <v>0</v>
      </c>
      <c r="F251" s="185">
        <f>SUM(F252:F255)</f>
        <v>0</v>
      </c>
      <c r="G251" s="242">
        <f t="shared" ref="G251:O251" si="249">SUM(G252:G255)</f>
        <v>0</v>
      </c>
      <c r="H251" s="79">
        <f t="shared" si="249"/>
        <v>0</v>
      </c>
      <c r="I251" s="90">
        <f t="shared" si="249"/>
        <v>0</v>
      </c>
      <c r="J251" s="133">
        <f t="shared" si="249"/>
        <v>0</v>
      </c>
      <c r="K251" s="79">
        <f t="shared" si="249"/>
        <v>0</v>
      </c>
      <c r="L251" s="185">
        <f t="shared" si="249"/>
        <v>0</v>
      </c>
      <c r="M251" s="242">
        <f t="shared" si="249"/>
        <v>0</v>
      </c>
      <c r="N251" s="79">
        <f t="shared" si="249"/>
        <v>0</v>
      </c>
      <c r="O251" s="90">
        <f t="shared" si="249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9"/>
        <v>0</v>
      </c>
      <c r="D252" s="273">
        <v>0</v>
      </c>
      <c r="E252" s="45"/>
      <c r="F252" s="95">
        <f t="shared" ref="F252:F257" si="250">D252+E252</f>
        <v>0</v>
      </c>
      <c r="G252" s="239"/>
      <c r="H252" s="45"/>
      <c r="I252" s="91">
        <f t="shared" ref="I252:I257" si="251">G252+H252</f>
        <v>0</v>
      </c>
      <c r="J252" s="273"/>
      <c r="K252" s="45"/>
      <c r="L252" s="95">
        <f t="shared" ref="L252:L257" si="252">J252+K252</f>
        <v>0</v>
      </c>
      <c r="M252" s="239"/>
      <c r="N252" s="45"/>
      <c r="O252" s="91">
        <f t="shared" ref="O252:O257" si="253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9"/>
        <v>0</v>
      </c>
      <c r="D253" s="273">
        <v>0</v>
      </c>
      <c r="E253" s="45"/>
      <c r="F253" s="95">
        <f t="shared" si="250"/>
        <v>0</v>
      </c>
      <c r="G253" s="239"/>
      <c r="H253" s="45"/>
      <c r="I253" s="91">
        <f t="shared" si="251"/>
        <v>0</v>
      </c>
      <c r="J253" s="273"/>
      <c r="K253" s="45"/>
      <c r="L253" s="95">
        <f t="shared" si="252"/>
        <v>0</v>
      </c>
      <c r="M253" s="239"/>
      <c r="N253" s="45"/>
      <c r="O253" s="91">
        <f t="shared" si="253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9"/>
        <v>0</v>
      </c>
      <c r="D254" s="273">
        <v>0</v>
      </c>
      <c r="E254" s="45"/>
      <c r="F254" s="95">
        <f t="shared" si="250"/>
        <v>0</v>
      </c>
      <c r="G254" s="239"/>
      <c r="H254" s="45"/>
      <c r="I254" s="91">
        <f t="shared" si="251"/>
        <v>0</v>
      </c>
      <c r="J254" s="273"/>
      <c r="K254" s="45"/>
      <c r="L254" s="95">
        <f t="shared" si="252"/>
        <v>0</v>
      </c>
      <c r="M254" s="239"/>
      <c r="N254" s="45"/>
      <c r="O254" s="91">
        <f t="shared" si="253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9"/>
        <v>0</v>
      </c>
      <c r="D255" s="272">
        <v>0</v>
      </c>
      <c r="E255" s="42"/>
      <c r="F255" s="185">
        <f t="shared" si="250"/>
        <v>0</v>
      </c>
      <c r="G255" s="229"/>
      <c r="H255" s="42"/>
      <c r="I255" s="90">
        <f t="shared" si="251"/>
        <v>0</v>
      </c>
      <c r="J255" s="272"/>
      <c r="K255" s="42"/>
      <c r="L255" s="185">
        <f t="shared" si="252"/>
        <v>0</v>
      </c>
      <c r="M255" s="229"/>
      <c r="N255" s="42"/>
      <c r="O255" s="90">
        <f t="shared" si="253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39"/>
        <v>0</v>
      </c>
      <c r="D256" s="274">
        <v>0</v>
      </c>
      <c r="E256" s="84"/>
      <c r="F256" s="343">
        <f t="shared" si="250"/>
        <v>0</v>
      </c>
      <c r="G256" s="244"/>
      <c r="H256" s="84"/>
      <c r="I256" s="158">
        <f t="shared" si="251"/>
        <v>0</v>
      </c>
      <c r="J256" s="274"/>
      <c r="K256" s="84"/>
      <c r="L256" s="343">
        <f t="shared" si="252"/>
        <v>0</v>
      </c>
      <c r="M256" s="244"/>
      <c r="N256" s="84"/>
      <c r="O256" s="158">
        <f t="shared" si="253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9"/>
        <v>0</v>
      </c>
      <c r="D257" s="273">
        <v>0</v>
      </c>
      <c r="E257" s="45"/>
      <c r="F257" s="95">
        <f t="shared" si="250"/>
        <v>0</v>
      </c>
      <c r="G257" s="239"/>
      <c r="H257" s="45"/>
      <c r="I257" s="91">
        <f t="shared" si="251"/>
        <v>0</v>
      </c>
      <c r="J257" s="273"/>
      <c r="K257" s="45"/>
      <c r="L257" s="95">
        <f t="shared" si="252"/>
        <v>0</v>
      </c>
      <c r="M257" s="239"/>
      <c r="N257" s="45"/>
      <c r="O257" s="91">
        <f t="shared" si="253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39"/>
        <v>0</v>
      </c>
      <c r="D258" s="132">
        <f>SUM(D259,D263)</f>
        <v>0</v>
      </c>
      <c r="E258" s="38">
        <f t="shared" ref="E258" si="254">SUM(E259,E263)</f>
        <v>0</v>
      </c>
      <c r="F258" s="184">
        <f>SUM(F259,F263)</f>
        <v>0</v>
      </c>
      <c r="G258" s="237">
        <f t="shared" ref="G258:O258" si="255">SUM(G259,G263)</f>
        <v>0</v>
      </c>
      <c r="H258" s="38">
        <f t="shared" si="255"/>
        <v>0</v>
      </c>
      <c r="I258" s="125">
        <f t="shared" si="255"/>
        <v>0</v>
      </c>
      <c r="J258" s="132">
        <f t="shared" si="255"/>
        <v>0</v>
      </c>
      <c r="K258" s="38">
        <f t="shared" si="255"/>
        <v>0</v>
      </c>
      <c r="L258" s="184">
        <f t="shared" si="255"/>
        <v>0</v>
      </c>
      <c r="M258" s="237">
        <f t="shared" si="255"/>
        <v>0</v>
      </c>
      <c r="N258" s="38">
        <f t="shared" si="255"/>
        <v>0</v>
      </c>
      <c r="O258" s="125">
        <f t="shared" si="255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39"/>
        <v>0</v>
      </c>
      <c r="D259" s="133">
        <f>SUM(D260:D262)</f>
        <v>0</v>
      </c>
      <c r="E259" s="79">
        <f t="shared" ref="E259" si="256">SUM(E260:E262)</f>
        <v>0</v>
      </c>
      <c r="F259" s="185">
        <f>SUM(F260:F262)</f>
        <v>0</v>
      </c>
      <c r="G259" s="242">
        <f t="shared" ref="G259:O259" si="257">SUM(G260:G262)</f>
        <v>0</v>
      </c>
      <c r="H259" s="79">
        <f t="shared" si="257"/>
        <v>0</v>
      </c>
      <c r="I259" s="90">
        <f t="shared" si="257"/>
        <v>0</v>
      </c>
      <c r="J259" s="133">
        <f t="shared" si="257"/>
        <v>0</v>
      </c>
      <c r="K259" s="79">
        <f t="shared" si="257"/>
        <v>0</v>
      </c>
      <c r="L259" s="185">
        <f t="shared" si="257"/>
        <v>0</v>
      </c>
      <c r="M259" s="242">
        <f t="shared" si="257"/>
        <v>0</v>
      </c>
      <c r="N259" s="79">
        <f t="shared" si="257"/>
        <v>0</v>
      </c>
      <c r="O259" s="157">
        <f t="shared" si="257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9"/>
        <v>0</v>
      </c>
      <c r="D260" s="273">
        <v>0</v>
      </c>
      <c r="E260" s="45"/>
      <c r="F260" s="95">
        <f t="shared" ref="F260:F262" si="258">D260+E260</f>
        <v>0</v>
      </c>
      <c r="G260" s="239"/>
      <c r="H260" s="45"/>
      <c r="I260" s="91">
        <f t="shared" ref="I260:I262" si="259">G260+H260</f>
        <v>0</v>
      </c>
      <c r="J260" s="273"/>
      <c r="K260" s="45"/>
      <c r="L260" s="95">
        <f t="shared" ref="L260:L262" si="260">J260+K260</f>
        <v>0</v>
      </c>
      <c r="M260" s="239"/>
      <c r="N260" s="45"/>
      <c r="O260" s="91">
        <f t="shared" ref="O260:O262" si="261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9"/>
        <v>0</v>
      </c>
      <c r="D261" s="273">
        <v>0</v>
      </c>
      <c r="E261" s="45"/>
      <c r="F261" s="95">
        <f t="shared" si="258"/>
        <v>0</v>
      </c>
      <c r="G261" s="239"/>
      <c r="H261" s="45"/>
      <c r="I261" s="91">
        <f t="shared" si="259"/>
        <v>0</v>
      </c>
      <c r="J261" s="273"/>
      <c r="K261" s="45"/>
      <c r="L261" s="95">
        <f t="shared" si="260"/>
        <v>0</v>
      </c>
      <c r="M261" s="239"/>
      <c r="N261" s="45"/>
      <c r="O261" s="91">
        <f t="shared" si="261"/>
        <v>0</v>
      </c>
      <c r="P261" s="300"/>
      <c r="Q261" s="306"/>
    </row>
    <row r="262" spans="1:17" ht="24" hidden="1" x14ac:dyDescent="0.25">
      <c r="A262" s="30">
        <v>6419</v>
      </c>
      <c r="B262" s="43" t="s">
        <v>254</v>
      </c>
      <c r="C262" s="199">
        <f t="shared" si="239"/>
        <v>0</v>
      </c>
      <c r="D262" s="273">
        <v>0</v>
      </c>
      <c r="E262" s="45"/>
      <c r="F262" s="95">
        <f t="shared" si="258"/>
        <v>0</v>
      </c>
      <c r="G262" s="239"/>
      <c r="H262" s="45"/>
      <c r="I262" s="91">
        <f t="shared" si="259"/>
        <v>0</v>
      </c>
      <c r="J262" s="273"/>
      <c r="K262" s="45"/>
      <c r="L262" s="95">
        <f t="shared" si="260"/>
        <v>0</v>
      </c>
      <c r="M262" s="239"/>
      <c r="N262" s="45"/>
      <c r="O262" s="91">
        <f t="shared" si="261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9"/>
        <v>0</v>
      </c>
      <c r="D263" s="134">
        <f>SUM(D264:D267)</f>
        <v>0</v>
      </c>
      <c r="E263" s="76">
        <f t="shared" ref="E263" si="262">SUM(E264:E267)</f>
        <v>0</v>
      </c>
      <c r="F263" s="95">
        <f>SUM(F264:F267)</f>
        <v>0</v>
      </c>
      <c r="G263" s="240">
        <f t="shared" ref="G263:N263" si="263">SUM(G264:G267)</f>
        <v>0</v>
      </c>
      <c r="H263" s="76">
        <f t="shared" si="263"/>
        <v>0</v>
      </c>
      <c r="I263" s="91">
        <f t="shared" si="263"/>
        <v>0</v>
      </c>
      <c r="J263" s="134">
        <f t="shared" si="263"/>
        <v>0</v>
      </c>
      <c r="K263" s="76">
        <f t="shared" si="263"/>
        <v>0</v>
      </c>
      <c r="L263" s="95">
        <f t="shared" si="263"/>
        <v>0</v>
      </c>
      <c r="M263" s="240">
        <f t="shared" si="263"/>
        <v>0</v>
      </c>
      <c r="N263" s="76">
        <f t="shared" si="263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9"/>
        <v>0</v>
      </c>
      <c r="D264" s="273">
        <v>0</v>
      </c>
      <c r="E264" s="45"/>
      <c r="F264" s="95">
        <f t="shared" ref="F264:F267" si="264">D264+E264</f>
        <v>0</v>
      </c>
      <c r="G264" s="239"/>
      <c r="H264" s="45"/>
      <c r="I264" s="91">
        <f t="shared" ref="I264:I267" si="265">G264+H264</f>
        <v>0</v>
      </c>
      <c r="J264" s="273"/>
      <c r="K264" s="45"/>
      <c r="L264" s="95">
        <f t="shared" ref="L264:L267" si="266">J264+K264</f>
        <v>0</v>
      </c>
      <c r="M264" s="239"/>
      <c r="N264" s="45"/>
      <c r="O264" s="91">
        <f t="shared" ref="O264:O267" si="267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9"/>
        <v>0</v>
      </c>
      <c r="D265" s="273">
        <v>0</v>
      </c>
      <c r="E265" s="45"/>
      <c r="F265" s="95">
        <f t="shared" si="264"/>
        <v>0</v>
      </c>
      <c r="G265" s="239"/>
      <c r="H265" s="45"/>
      <c r="I265" s="91">
        <f t="shared" si="265"/>
        <v>0</v>
      </c>
      <c r="J265" s="273"/>
      <c r="K265" s="45"/>
      <c r="L265" s="95">
        <f t="shared" si="266"/>
        <v>0</v>
      </c>
      <c r="M265" s="239"/>
      <c r="N265" s="45"/>
      <c r="O265" s="91">
        <f t="shared" si="267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39"/>
        <v>0</v>
      </c>
      <c r="D266" s="273">
        <v>0</v>
      </c>
      <c r="E266" s="45"/>
      <c r="F266" s="95">
        <f t="shared" si="264"/>
        <v>0</v>
      </c>
      <c r="G266" s="239"/>
      <c r="H266" s="45"/>
      <c r="I266" s="91">
        <f t="shared" si="265"/>
        <v>0</v>
      </c>
      <c r="J266" s="273"/>
      <c r="K266" s="45"/>
      <c r="L266" s="95">
        <f t="shared" si="266"/>
        <v>0</v>
      </c>
      <c r="M266" s="239"/>
      <c r="N266" s="45"/>
      <c r="O266" s="91">
        <f t="shared" si="267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39"/>
        <v>0</v>
      </c>
      <c r="D267" s="273">
        <v>0</v>
      </c>
      <c r="E267" s="45"/>
      <c r="F267" s="95">
        <f t="shared" si="264"/>
        <v>0</v>
      </c>
      <c r="G267" s="239"/>
      <c r="H267" s="45"/>
      <c r="I267" s="91">
        <f t="shared" si="265"/>
        <v>0</v>
      </c>
      <c r="J267" s="273"/>
      <c r="K267" s="45"/>
      <c r="L267" s="95">
        <f t="shared" si="266"/>
        <v>0</v>
      </c>
      <c r="M267" s="239"/>
      <c r="N267" s="45"/>
      <c r="O267" s="91">
        <f t="shared" si="267"/>
        <v>0</v>
      </c>
      <c r="P267" s="300"/>
      <c r="Q267" s="306"/>
    </row>
    <row r="268" spans="1:17" ht="24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8">SUM(E269,E279)</f>
        <v>0</v>
      </c>
      <c r="F268" s="275">
        <f>SUM(F269,F279)</f>
        <v>0</v>
      </c>
      <c r="G268" s="246">
        <f t="shared" ref="G268:N268" si="269">SUM(G269,G279)</f>
        <v>0</v>
      </c>
      <c r="H268" s="98">
        <f t="shared" si="269"/>
        <v>0</v>
      </c>
      <c r="I268" s="285">
        <f t="shared" si="269"/>
        <v>0</v>
      </c>
      <c r="J268" s="141">
        <f t="shared" si="269"/>
        <v>0</v>
      </c>
      <c r="K268" s="98">
        <f t="shared" si="269"/>
        <v>0</v>
      </c>
      <c r="L268" s="275">
        <f t="shared" si="269"/>
        <v>0</v>
      </c>
      <c r="M268" s="246">
        <f t="shared" si="269"/>
        <v>0</v>
      </c>
      <c r="N268" s="98">
        <f t="shared" si="269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39"/>
        <v>0</v>
      </c>
      <c r="D269" s="132">
        <f>SUM(D270,D271,D274,D275,D278)</f>
        <v>0</v>
      </c>
      <c r="E269" s="38">
        <f t="shared" ref="E269" si="270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39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39"/>
        <v>0</v>
      </c>
      <c r="D271" s="134">
        <f>SUM(D272:D273)</f>
        <v>0</v>
      </c>
      <c r="E271" s="76">
        <f t="shared" ref="E271" si="271">SUM(E272:E273)</f>
        <v>0</v>
      </c>
      <c r="F271" s="95">
        <f>SUM(F272:F273)</f>
        <v>0</v>
      </c>
      <c r="G271" s="240">
        <f t="shared" ref="G271:O271" si="272">SUM(G272:G273)</f>
        <v>0</v>
      </c>
      <c r="H271" s="76">
        <f t="shared" si="272"/>
        <v>0</v>
      </c>
      <c r="I271" s="91">
        <f t="shared" si="272"/>
        <v>0</v>
      </c>
      <c r="J271" s="134">
        <f t="shared" si="272"/>
        <v>0</v>
      </c>
      <c r="K271" s="76">
        <f t="shared" si="272"/>
        <v>0</v>
      </c>
      <c r="L271" s="95">
        <f t="shared" si="272"/>
        <v>0</v>
      </c>
      <c r="M271" s="240">
        <f t="shared" si="272"/>
        <v>0</v>
      </c>
      <c r="N271" s="76">
        <f t="shared" si="272"/>
        <v>0</v>
      </c>
      <c r="O271" s="91">
        <f t="shared" si="272"/>
        <v>0</v>
      </c>
      <c r="P271" s="300"/>
      <c r="Q271" s="310"/>
    </row>
    <row r="272" spans="1:17" s="96" customFormat="1" ht="24" hidden="1" x14ac:dyDescent="0.25">
      <c r="A272" s="30">
        <v>7221</v>
      </c>
      <c r="B272" s="43" t="s">
        <v>264</v>
      </c>
      <c r="C272" s="199">
        <f t="shared" si="239"/>
        <v>0</v>
      </c>
      <c r="D272" s="273">
        <v>0</v>
      </c>
      <c r="E272" s="45"/>
      <c r="F272" s="95">
        <f t="shared" ref="F272:F274" si="273">D272+E272</f>
        <v>0</v>
      </c>
      <c r="G272" s="239"/>
      <c r="H272" s="45"/>
      <c r="I272" s="91">
        <f t="shared" ref="I272:I274" si="274">G272+H272</f>
        <v>0</v>
      </c>
      <c r="J272" s="273"/>
      <c r="K272" s="45"/>
      <c r="L272" s="95">
        <f t="shared" ref="L272:L274" si="275">J272+K272</f>
        <v>0</v>
      </c>
      <c r="M272" s="239"/>
      <c r="N272" s="45"/>
      <c r="O272" s="91">
        <f t="shared" ref="O272:O274" si="276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9"/>
        <v>0</v>
      </c>
      <c r="D273" s="273">
        <v>0</v>
      </c>
      <c r="E273" s="45"/>
      <c r="F273" s="95">
        <f t="shared" si="273"/>
        <v>0</v>
      </c>
      <c r="G273" s="239"/>
      <c r="H273" s="45"/>
      <c r="I273" s="91">
        <f t="shared" si="274"/>
        <v>0</v>
      </c>
      <c r="J273" s="273"/>
      <c r="K273" s="45"/>
      <c r="L273" s="95">
        <f t="shared" si="275"/>
        <v>0</v>
      </c>
      <c r="M273" s="239"/>
      <c r="N273" s="45"/>
      <c r="O273" s="91">
        <f t="shared" si="276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9"/>
        <v>0</v>
      </c>
      <c r="D274" s="273">
        <v>0</v>
      </c>
      <c r="E274" s="45"/>
      <c r="F274" s="95">
        <f t="shared" si="273"/>
        <v>0</v>
      </c>
      <c r="G274" s="239"/>
      <c r="H274" s="45"/>
      <c r="I274" s="91">
        <f t="shared" si="274"/>
        <v>0</v>
      </c>
      <c r="J274" s="273"/>
      <c r="K274" s="45"/>
      <c r="L274" s="95">
        <f t="shared" si="275"/>
        <v>0</v>
      </c>
      <c r="M274" s="239"/>
      <c r="N274" s="45"/>
      <c r="O274" s="91">
        <f t="shared" si="276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9"/>
        <v>0</v>
      </c>
      <c r="D275" s="134">
        <f>SUM(D276:D277)</f>
        <v>0</v>
      </c>
      <c r="E275" s="76">
        <f t="shared" ref="E275" si="277">SUM(E276:E277)</f>
        <v>0</v>
      </c>
      <c r="F275" s="95">
        <f>SUM(F276:F277)</f>
        <v>0</v>
      </c>
      <c r="G275" s="240">
        <f t="shared" ref="G275:O275" si="278">SUM(G276:G277)</f>
        <v>0</v>
      </c>
      <c r="H275" s="76">
        <f t="shared" si="278"/>
        <v>0</v>
      </c>
      <c r="I275" s="91">
        <f t="shared" si="278"/>
        <v>0</v>
      </c>
      <c r="J275" s="134">
        <f t="shared" si="278"/>
        <v>0</v>
      </c>
      <c r="K275" s="76">
        <f t="shared" si="278"/>
        <v>0</v>
      </c>
      <c r="L275" s="95">
        <f t="shared" si="278"/>
        <v>0</v>
      </c>
      <c r="M275" s="240">
        <f t="shared" si="278"/>
        <v>0</v>
      </c>
      <c r="N275" s="76">
        <f t="shared" si="278"/>
        <v>0</v>
      </c>
      <c r="O275" s="91">
        <f t="shared" si="278"/>
        <v>0</v>
      </c>
      <c r="P275" s="300"/>
      <c r="Q275" s="306"/>
    </row>
    <row r="276" spans="1:17" ht="36" hidden="1" x14ac:dyDescent="0.25">
      <c r="A276" s="30">
        <v>7245</v>
      </c>
      <c r="B276" s="43" t="s">
        <v>267</v>
      </c>
      <c r="C276" s="199">
        <f t="shared" si="239"/>
        <v>0</v>
      </c>
      <c r="D276" s="273">
        <v>0</v>
      </c>
      <c r="E276" s="45"/>
      <c r="F276" s="95">
        <f t="shared" ref="F276:F278" si="279">D276+E276</f>
        <v>0</v>
      </c>
      <c r="G276" s="239"/>
      <c r="H276" s="45"/>
      <c r="I276" s="91">
        <f t="shared" ref="I276:I278" si="280">G276+H276</f>
        <v>0</v>
      </c>
      <c r="J276" s="273"/>
      <c r="K276" s="45"/>
      <c r="L276" s="95">
        <f t="shared" ref="L276:L278" si="281">J276+K276</f>
        <v>0</v>
      </c>
      <c r="M276" s="239"/>
      <c r="N276" s="45"/>
      <c r="O276" s="91">
        <f t="shared" ref="O276:O278" si="282">M276+N276</f>
        <v>0</v>
      </c>
      <c r="P276" s="300"/>
      <c r="Q276" s="306"/>
    </row>
    <row r="277" spans="1:17" ht="72" hidden="1" x14ac:dyDescent="0.25">
      <c r="A277" s="30">
        <v>7246</v>
      </c>
      <c r="B277" s="43" t="s">
        <v>268</v>
      </c>
      <c r="C277" s="199">
        <f t="shared" si="239"/>
        <v>0</v>
      </c>
      <c r="D277" s="273">
        <v>0</v>
      </c>
      <c r="E277" s="45"/>
      <c r="F277" s="95">
        <f t="shared" si="279"/>
        <v>0</v>
      </c>
      <c r="G277" s="239"/>
      <c r="H277" s="45"/>
      <c r="I277" s="91">
        <f t="shared" si="280"/>
        <v>0</v>
      </c>
      <c r="J277" s="273"/>
      <c r="K277" s="45"/>
      <c r="L277" s="95">
        <f t="shared" si="281"/>
        <v>0</v>
      </c>
      <c r="M277" s="239"/>
      <c r="N277" s="45"/>
      <c r="O277" s="91">
        <f t="shared" si="282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9"/>
        <v>0</v>
      </c>
      <c r="D278" s="272">
        <v>0</v>
      </c>
      <c r="E278" s="42"/>
      <c r="F278" s="185">
        <f t="shared" si="279"/>
        <v>0</v>
      </c>
      <c r="G278" s="229"/>
      <c r="H278" s="42"/>
      <c r="I278" s="90">
        <f t="shared" si="280"/>
        <v>0</v>
      </c>
      <c r="J278" s="272"/>
      <c r="K278" s="42"/>
      <c r="L278" s="185">
        <f t="shared" si="281"/>
        <v>0</v>
      </c>
      <c r="M278" s="229"/>
      <c r="N278" s="42"/>
      <c r="O278" s="90">
        <f t="shared" si="282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9"/>
        <v>0</v>
      </c>
      <c r="D279" s="142">
        <f>D280</f>
        <v>0</v>
      </c>
      <c r="E279" s="109">
        <f t="shared" ref="E279:O279" si="283">E280</f>
        <v>0</v>
      </c>
      <c r="F279" s="186">
        <f t="shared" si="283"/>
        <v>0</v>
      </c>
      <c r="G279" s="247">
        <f t="shared" si="283"/>
        <v>0</v>
      </c>
      <c r="H279" s="109">
        <f t="shared" si="283"/>
        <v>0</v>
      </c>
      <c r="I279" s="286">
        <f t="shared" si="283"/>
        <v>0</v>
      </c>
      <c r="J279" s="142">
        <f t="shared" si="283"/>
        <v>0</v>
      </c>
      <c r="K279" s="109">
        <f t="shared" si="283"/>
        <v>0</v>
      </c>
      <c r="L279" s="186">
        <f t="shared" si="283"/>
        <v>0</v>
      </c>
      <c r="M279" s="247">
        <f t="shared" si="283"/>
        <v>0</v>
      </c>
      <c r="N279" s="109">
        <f t="shared" si="283"/>
        <v>0</v>
      </c>
      <c r="O279" s="286">
        <f t="shared" si="283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9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9"/>
        <v>0</v>
      </c>
      <c r="D281" s="134">
        <f>SUM(D282:D283)</f>
        <v>0</v>
      </c>
      <c r="E281" s="76">
        <f t="shared" ref="E281" si="284">SUM(E282:E283)</f>
        <v>0</v>
      </c>
      <c r="F281" s="95">
        <f>SUM(F282:F283)</f>
        <v>0</v>
      </c>
      <c r="G281" s="240">
        <f t="shared" ref="G281:O281" si="285">SUM(G282:G283)</f>
        <v>0</v>
      </c>
      <c r="H281" s="76">
        <f t="shared" si="285"/>
        <v>0</v>
      </c>
      <c r="I281" s="91">
        <f t="shared" si="285"/>
        <v>0</v>
      </c>
      <c r="J281" s="134">
        <f t="shared" si="285"/>
        <v>0</v>
      </c>
      <c r="K281" s="76">
        <f t="shared" si="285"/>
        <v>0</v>
      </c>
      <c r="L281" s="95">
        <f t="shared" si="285"/>
        <v>0</v>
      </c>
      <c r="M281" s="240">
        <f t="shared" si="285"/>
        <v>0</v>
      </c>
      <c r="N281" s="76">
        <f t="shared" si="285"/>
        <v>0</v>
      </c>
      <c r="O281" s="91">
        <f t="shared" si="285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9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39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9"/>
        <v>1492246</v>
      </c>
      <c r="D284" s="143">
        <f>SUM(D281,D268,D229,D194,D186,D172,D74,D52)</f>
        <v>1466486</v>
      </c>
      <c r="E284" s="114">
        <f t="shared" ref="E284:O284" si="286">SUM(E281,E268,E229,E194,E186,E172,E74,E52)</f>
        <v>25760</v>
      </c>
      <c r="F284" s="115">
        <f t="shared" si="286"/>
        <v>1492246</v>
      </c>
      <c r="G284" s="249">
        <f t="shared" si="286"/>
        <v>0</v>
      </c>
      <c r="H284" s="114">
        <f t="shared" si="286"/>
        <v>0</v>
      </c>
      <c r="I284" s="287">
        <f t="shared" si="286"/>
        <v>0</v>
      </c>
      <c r="J284" s="143">
        <f t="shared" si="286"/>
        <v>0</v>
      </c>
      <c r="K284" s="114">
        <f t="shared" si="286"/>
        <v>0</v>
      </c>
      <c r="L284" s="115">
        <f t="shared" si="286"/>
        <v>0</v>
      </c>
      <c r="M284" s="249">
        <f t="shared" si="286"/>
        <v>0</v>
      </c>
      <c r="N284" s="114">
        <f t="shared" si="286"/>
        <v>0</v>
      </c>
      <c r="O284" s="287">
        <f t="shared" si="286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9"/>
        <v>0</v>
      </c>
      <c r="D285" s="144">
        <f>SUM(D24,D25,D41,D42)-D50</f>
        <v>0</v>
      </c>
      <c r="E285" s="117">
        <f t="shared" ref="E285:F285" si="287">SUM(E24,E25,E41,E42)-E50</f>
        <v>0</v>
      </c>
      <c r="F285" s="118">
        <f t="shared" si="287"/>
        <v>0</v>
      </c>
      <c r="G285" s="250">
        <f>SUM(G24,G42)-G50</f>
        <v>0</v>
      </c>
      <c r="H285" s="117">
        <f t="shared" ref="H285:I285" si="288">SUM(H24,H42)-H50</f>
        <v>0</v>
      </c>
      <c r="I285" s="128">
        <f t="shared" si="288"/>
        <v>0</v>
      </c>
      <c r="J285" s="144">
        <f>SUM(J26,J42)-J50</f>
        <v>0</v>
      </c>
      <c r="K285" s="117">
        <f t="shared" ref="K285:L285" si="289">SUM(K26,K42)-K50</f>
        <v>0</v>
      </c>
      <c r="L285" s="118">
        <f t="shared" si="289"/>
        <v>0</v>
      </c>
      <c r="M285" s="250">
        <f>SUM(M44)-M50</f>
        <v>0</v>
      </c>
      <c r="N285" s="117">
        <f t="shared" ref="N285:O285" si="290">SUM(N44)-N50</f>
        <v>0</v>
      </c>
      <c r="O285" s="128">
        <f t="shared" si="290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9"/>
        <v>0</v>
      </c>
      <c r="D286" s="145">
        <f>SUM(D287,D288)-D295+D296</f>
        <v>0</v>
      </c>
      <c r="E286" s="103">
        <f t="shared" ref="E286:O286" si="291">SUM(E287,E288)-E295+E296</f>
        <v>0</v>
      </c>
      <c r="F286" s="112">
        <f t="shared" si="291"/>
        <v>0</v>
      </c>
      <c r="G286" s="251">
        <f t="shared" si="291"/>
        <v>0</v>
      </c>
      <c r="H286" s="103">
        <f t="shared" si="291"/>
        <v>0</v>
      </c>
      <c r="I286" s="116">
        <f t="shared" si="291"/>
        <v>0</v>
      </c>
      <c r="J286" s="145">
        <f t="shared" si="291"/>
        <v>0</v>
      </c>
      <c r="K286" s="103">
        <f t="shared" si="291"/>
        <v>0</v>
      </c>
      <c r="L286" s="112">
        <f t="shared" si="291"/>
        <v>0</v>
      </c>
      <c r="M286" s="251">
        <f t="shared" si="291"/>
        <v>0</v>
      </c>
      <c r="N286" s="103">
        <f t="shared" si="291"/>
        <v>0</v>
      </c>
      <c r="O286" s="116">
        <f t="shared" si="291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9"/>
        <v>0</v>
      </c>
      <c r="D287" s="136">
        <f>D21-D281</f>
        <v>0</v>
      </c>
      <c r="E287" s="64">
        <f t="shared" ref="E287:O287" si="292">E21-E281</f>
        <v>0</v>
      </c>
      <c r="F287" s="178">
        <f t="shared" si="292"/>
        <v>0</v>
      </c>
      <c r="G287" s="233">
        <f t="shared" si="292"/>
        <v>0</v>
      </c>
      <c r="H287" s="64">
        <f t="shared" si="292"/>
        <v>0</v>
      </c>
      <c r="I287" s="120">
        <f t="shared" si="292"/>
        <v>0</v>
      </c>
      <c r="J287" s="136">
        <f t="shared" si="292"/>
        <v>0</v>
      </c>
      <c r="K287" s="64">
        <f t="shared" si="292"/>
        <v>0</v>
      </c>
      <c r="L287" s="178">
        <f t="shared" si="292"/>
        <v>0</v>
      </c>
      <c r="M287" s="233">
        <f t="shared" si="292"/>
        <v>0</v>
      </c>
      <c r="N287" s="64">
        <f t="shared" si="292"/>
        <v>0</v>
      </c>
      <c r="O287" s="120">
        <f t="shared" si="292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9"/>
        <v>0</v>
      </c>
      <c r="D288" s="145">
        <f>SUM(D289,D291,D293)-SUM(D290,D292,D294)</f>
        <v>0</v>
      </c>
      <c r="E288" s="103">
        <f t="shared" ref="E288:O288" si="293">SUM(E289,E291,E293)-SUM(E290,E292,E294)</f>
        <v>0</v>
      </c>
      <c r="F288" s="112">
        <f t="shared" si="293"/>
        <v>0</v>
      </c>
      <c r="G288" s="251">
        <f t="shared" si="293"/>
        <v>0</v>
      </c>
      <c r="H288" s="103">
        <f t="shared" si="293"/>
        <v>0</v>
      </c>
      <c r="I288" s="116">
        <f t="shared" si="293"/>
        <v>0</v>
      </c>
      <c r="J288" s="145">
        <f t="shared" si="293"/>
        <v>0</v>
      </c>
      <c r="K288" s="103">
        <f t="shared" si="293"/>
        <v>0</v>
      </c>
      <c r="L288" s="112">
        <f t="shared" si="293"/>
        <v>0</v>
      </c>
      <c r="M288" s="251">
        <f t="shared" si="293"/>
        <v>0</v>
      </c>
      <c r="N288" s="103">
        <f t="shared" si="293"/>
        <v>0</v>
      </c>
      <c r="O288" s="116">
        <f t="shared" si="293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9"/>
        <v>0</v>
      </c>
      <c r="D289" s="265"/>
      <c r="E289" s="49"/>
      <c r="F289" s="344">
        <f t="shared" ref="F289:F296" si="294">E289+D289</f>
        <v>0</v>
      </c>
      <c r="G289" s="248"/>
      <c r="H289" s="49"/>
      <c r="I289" s="157">
        <f t="shared" ref="I289:I296" si="295">H289+G289</f>
        <v>0</v>
      </c>
      <c r="J289" s="265"/>
      <c r="K289" s="49"/>
      <c r="L289" s="344">
        <f t="shared" ref="L289:L296" si="296">K289+J289</f>
        <v>0</v>
      </c>
      <c r="M289" s="248"/>
      <c r="N289" s="49"/>
      <c r="O289" s="157">
        <f t="shared" ref="O289:O296" si="297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39"/>
        <v>0</v>
      </c>
      <c r="D290" s="273"/>
      <c r="E290" s="45"/>
      <c r="F290" s="95">
        <f t="shared" si="294"/>
        <v>0</v>
      </c>
      <c r="G290" s="239"/>
      <c r="H290" s="45"/>
      <c r="I290" s="91">
        <f t="shared" si="295"/>
        <v>0</v>
      </c>
      <c r="J290" s="273"/>
      <c r="K290" s="45"/>
      <c r="L290" s="95">
        <f t="shared" si="296"/>
        <v>0</v>
      </c>
      <c r="M290" s="239"/>
      <c r="N290" s="45"/>
      <c r="O290" s="91">
        <f t="shared" si="297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9"/>
        <v>0</v>
      </c>
      <c r="D291" s="273"/>
      <c r="E291" s="45"/>
      <c r="F291" s="95">
        <f t="shared" si="294"/>
        <v>0</v>
      </c>
      <c r="G291" s="239"/>
      <c r="H291" s="45"/>
      <c r="I291" s="91">
        <f t="shared" si="295"/>
        <v>0</v>
      </c>
      <c r="J291" s="273"/>
      <c r="K291" s="45"/>
      <c r="L291" s="95">
        <f t="shared" si="296"/>
        <v>0</v>
      </c>
      <c r="M291" s="239"/>
      <c r="N291" s="45"/>
      <c r="O291" s="91">
        <f t="shared" si="297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4"/>
        <v>0</v>
      </c>
      <c r="G292" s="239"/>
      <c r="H292" s="45"/>
      <c r="I292" s="91">
        <f t="shared" si="295"/>
        <v>0</v>
      </c>
      <c r="J292" s="273"/>
      <c r="K292" s="45"/>
      <c r="L292" s="95">
        <f t="shared" si="296"/>
        <v>0</v>
      </c>
      <c r="M292" s="239"/>
      <c r="N292" s="45"/>
      <c r="O292" s="91">
        <f t="shared" si="297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9"/>
        <v>0</v>
      </c>
      <c r="D293" s="273"/>
      <c r="E293" s="45"/>
      <c r="F293" s="95">
        <f t="shared" si="294"/>
        <v>0</v>
      </c>
      <c r="G293" s="239"/>
      <c r="H293" s="45"/>
      <c r="I293" s="91">
        <f t="shared" si="295"/>
        <v>0</v>
      </c>
      <c r="J293" s="273"/>
      <c r="K293" s="45"/>
      <c r="L293" s="95">
        <f t="shared" si="296"/>
        <v>0</v>
      </c>
      <c r="M293" s="239"/>
      <c r="N293" s="45"/>
      <c r="O293" s="91">
        <f t="shared" si="297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39"/>
        <v>0</v>
      </c>
      <c r="D294" s="274"/>
      <c r="E294" s="84"/>
      <c r="F294" s="343">
        <f t="shared" si="294"/>
        <v>0</v>
      </c>
      <c r="G294" s="244"/>
      <c r="H294" s="84"/>
      <c r="I294" s="158">
        <f t="shared" si="295"/>
        <v>0</v>
      </c>
      <c r="J294" s="274"/>
      <c r="K294" s="84"/>
      <c r="L294" s="343">
        <f t="shared" si="296"/>
        <v>0</v>
      </c>
      <c r="M294" s="244"/>
      <c r="N294" s="84"/>
      <c r="O294" s="158">
        <f t="shared" si="297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9"/>
        <v>0</v>
      </c>
      <c r="D295" s="276"/>
      <c r="E295" s="122"/>
      <c r="F295" s="118">
        <f t="shared" si="294"/>
        <v>0</v>
      </c>
      <c r="G295" s="252"/>
      <c r="H295" s="122"/>
      <c r="I295" s="128">
        <f t="shared" si="295"/>
        <v>0</v>
      </c>
      <c r="J295" s="276"/>
      <c r="K295" s="122"/>
      <c r="L295" s="118">
        <f t="shared" si="296"/>
        <v>0</v>
      </c>
      <c r="M295" s="252"/>
      <c r="N295" s="122"/>
      <c r="O295" s="128">
        <f t="shared" si="297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4"/>
        <v>0</v>
      </c>
      <c r="G296" s="243"/>
      <c r="H296" s="80"/>
      <c r="I296" s="125">
        <f t="shared" si="295"/>
        <v>0</v>
      </c>
      <c r="J296" s="257"/>
      <c r="K296" s="80"/>
      <c r="L296" s="184">
        <f t="shared" si="296"/>
        <v>0</v>
      </c>
      <c r="M296" s="243"/>
      <c r="N296" s="80"/>
      <c r="O296" s="125">
        <f t="shared" si="297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29.25" hidden="1" customHeight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" hidden="1" customHeight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nhz92YrxXDWkNdKNh4BOtwN3fu/3I2ETO5cyJkmF8yjFiq6z1B/b1klo9vccfJarT3wihA7XLn0mLqNwDHyjPQ==" saltValue="eEhHftyq9AxtNO9gJPcZEA==" spinCount="100000" sheet="1" objects="1" scenarios="1" formatCells="0" formatColumns="0" formatRows="0"/>
  <autoFilter ref="A18:P296">
    <filterColumn colId="2">
      <filters blank="1">
        <filter val="1 399 975"/>
        <filter val="1 492 246"/>
        <filter val="14 368"/>
        <filter val="548 669"/>
        <filter val="77 903"/>
        <filter val="851 306"/>
        <filter val="92 271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46.pielikums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R314"/>
  <sheetViews>
    <sheetView showGridLines="0" tabSelected="1" view="pageLayout" zoomScaleNormal="100" workbookViewId="0">
      <selection activeCell="C10" sqref="C10:P10"/>
    </sheetView>
  </sheetViews>
  <sheetFormatPr defaultRowHeight="12" outlineLevelCol="1" x14ac:dyDescent="0.25"/>
  <cols>
    <col min="1" max="1" width="10.42578125" style="6" customWidth="1"/>
    <col min="2" max="2" width="34.5703125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1079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1080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1081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1082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350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1083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8" s="13" customFormat="1" ht="55.5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8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8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8" s="19" customFormat="1" ht="12.75" thickBot="1" x14ac:dyDescent="0.3">
      <c r="A20" s="20"/>
      <c r="B20" s="21" t="s">
        <v>20</v>
      </c>
      <c r="C20" s="192">
        <f>SUM(F20,I20,L20,O20)</f>
        <v>52663</v>
      </c>
      <c r="D20" s="130">
        <f>SUM(D21,D24,D25,D41,D42)</f>
        <v>52663</v>
      </c>
      <c r="E20" s="278">
        <f>SUM(E21,E24,E25,E41,E42)</f>
        <v>0</v>
      </c>
      <c r="F20" s="360">
        <f>SUM(F21,F24,F25,F41,F42)</f>
        <v>52663</v>
      </c>
      <c r="G20" s="219">
        <f>SUM(G21,G24,G42)</f>
        <v>0</v>
      </c>
      <c r="H20" s="278">
        <f>SUM(H21,H24,H42)</f>
        <v>0</v>
      </c>
      <c r="I20" s="360">
        <f>SUM(I21,I24,I42)</f>
        <v>0</v>
      </c>
      <c r="J20" s="130">
        <f>SUM(J21,J26,J42)</f>
        <v>0</v>
      </c>
      <c r="K20" s="22">
        <f>SUM(K21,K26,K42)</f>
        <v>0</v>
      </c>
      <c r="L20" s="170">
        <f>SUM(L21,L26,L42)</f>
        <v>0</v>
      </c>
      <c r="M20" s="219">
        <f>SUM(M21,M44)</f>
        <v>0</v>
      </c>
      <c r="N20" s="22">
        <f>SUM(N21,N44)</f>
        <v>0</v>
      </c>
      <c r="O20" s="278">
        <f>SUM(O21,O44)</f>
        <v>0</v>
      </c>
      <c r="P20" s="311"/>
      <c r="Q20" s="191"/>
      <c r="R20" s="708"/>
    </row>
    <row r="21" spans="1:18" ht="12.75" hidden="1" thickTop="1" x14ac:dyDescent="0.25">
      <c r="A21" s="23"/>
      <c r="B21" s="24" t="s">
        <v>21</v>
      </c>
      <c r="C21" s="193">
        <f>SUM(F21,I21,L21,O21)</f>
        <v>0</v>
      </c>
      <c r="D21" s="131">
        <f>SUM(D22:D23)</f>
        <v>0</v>
      </c>
      <c r="E21" s="25">
        <f>SUM(E22:E23)</f>
        <v>0</v>
      </c>
      <c r="F21" s="171">
        <f>SUM(F22:F23)</f>
        <v>0</v>
      </c>
      <c r="G21" s="220">
        <f t="shared" ref="G21:O21" si="0">SUM(G22:G23)</f>
        <v>0</v>
      </c>
      <c r="H21" s="25">
        <f t="shared" si="0"/>
        <v>0</v>
      </c>
      <c r="I21" s="279">
        <f t="shared" si="0"/>
        <v>0</v>
      </c>
      <c r="J21" s="131">
        <f t="shared" si="0"/>
        <v>0</v>
      </c>
      <c r="K21" s="25">
        <f t="shared" si="0"/>
        <v>0</v>
      </c>
      <c r="L21" s="171">
        <f t="shared" si="0"/>
        <v>0</v>
      </c>
      <c r="M21" s="220">
        <f>SUM(M22:M23)</f>
        <v>0</v>
      </c>
      <c r="N21" s="25">
        <f t="shared" si="0"/>
        <v>0</v>
      </c>
      <c r="O21" s="279">
        <f t="shared" si="0"/>
        <v>0</v>
      </c>
      <c r="P21" s="312"/>
      <c r="Q21" s="306"/>
      <c r="R21" s="708"/>
    </row>
    <row r="22" spans="1:18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>M22+N22</f>
        <v>0</v>
      </c>
      <c r="P22" s="297"/>
      <c r="Q22" s="306"/>
      <c r="R22" s="708"/>
    </row>
    <row r="23" spans="1:18" ht="12.75" hidden="1" thickTop="1" x14ac:dyDescent="0.25">
      <c r="A23" s="29"/>
      <c r="B23" s="30" t="s">
        <v>23</v>
      </c>
      <c r="C23" s="195">
        <f>SUM(F23,I23,L23,O23)</f>
        <v>0</v>
      </c>
      <c r="D23" s="255"/>
      <c r="E23" s="31"/>
      <c r="F23" s="340">
        <f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  <c r="R23" s="708"/>
    </row>
    <row r="24" spans="1:18" s="19" customFormat="1" ht="25.5" thickTop="1" thickBot="1" x14ac:dyDescent="0.3">
      <c r="A24" s="32">
        <v>19300</v>
      </c>
      <c r="B24" s="32" t="s">
        <v>24</v>
      </c>
      <c r="C24" s="196">
        <f>SUM(F24,I24)</f>
        <v>52663</v>
      </c>
      <c r="D24" s="256">
        <v>52663</v>
      </c>
      <c r="E24" s="354"/>
      <c r="F24" s="361">
        <f>D24+E24</f>
        <v>52663</v>
      </c>
      <c r="G24" s="223"/>
      <c r="H24" s="354"/>
      <c r="I24" s="361">
        <f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  <c r="R24" s="708"/>
    </row>
    <row r="25" spans="1:18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  <c r="R25" s="708"/>
    </row>
    <row r="26" spans="1:18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>SUM(J27,J31,J33,J36)</f>
        <v>0</v>
      </c>
      <c r="K26" s="38">
        <f>SUM(K27,K31,K33,K36)</f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  <c r="R26" s="708"/>
    </row>
    <row r="27" spans="1:18" s="19" customFormat="1" ht="12.75" hidden="1" thickTop="1" x14ac:dyDescent="0.25">
      <c r="A27" s="39">
        <v>21350</v>
      </c>
      <c r="B27" s="35" t="s">
        <v>28</v>
      </c>
      <c r="C27" s="197">
        <f t="shared" ref="C27:C40" si="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>SUM(J28:J30)</f>
        <v>0</v>
      </c>
      <c r="K27" s="38">
        <f>SUM(K28:K30)</f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  <c r="R27" s="708"/>
    </row>
    <row r="28" spans="1:18" ht="12.75" hidden="1" thickTop="1" x14ac:dyDescent="0.25">
      <c r="A28" s="26">
        <v>21351</v>
      </c>
      <c r="B28" s="40" t="s">
        <v>29</v>
      </c>
      <c r="C28" s="198">
        <f t="shared" si="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  <c r="R28" s="708"/>
    </row>
    <row r="29" spans="1:18" ht="12.75" hidden="1" thickTop="1" x14ac:dyDescent="0.25">
      <c r="A29" s="29">
        <v>21352</v>
      </c>
      <c r="B29" s="43" t="s">
        <v>30</v>
      </c>
      <c r="C29" s="199">
        <f t="shared" si="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>J29+K29</f>
        <v>0</v>
      </c>
      <c r="M29" s="291" t="s">
        <v>25</v>
      </c>
      <c r="N29" s="151" t="s">
        <v>25</v>
      </c>
      <c r="O29" s="151" t="s">
        <v>25</v>
      </c>
      <c r="P29" s="317"/>
      <c r="Q29" s="306"/>
      <c r="R29" s="708"/>
    </row>
    <row r="30" spans="1:18" ht="12.75" hidden="1" thickTop="1" x14ac:dyDescent="0.25">
      <c r="A30" s="29">
        <v>21359</v>
      </c>
      <c r="B30" s="43" t="s">
        <v>31</v>
      </c>
      <c r="C30" s="199">
        <f t="shared" si="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>J30+K30</f>
        <v>0</v>
      </c>
      <c r="M30" s="291" t="s">
        <v>25</v>
      </c>
      <c r="N30" s="151" t="s">
        <v>25</v>
      </c>
      <c r="O30" s="151" t="s">
        <v>25</v>
      </c>
      <c r="P30" s="317"/>
      <c r="Q30" s="306"/>
      <c r="R30" s="708"/>
    </row>
    <row r="31" spans="1:18" s="19" customFormat="1" ht="24.75" hidden="1" thickTop="1" x14ac:dyDescent="0.25">
      <c r="A31" s="39">
        <v>21370</v>
      </c>
      <c r="B31" s="35" t="s">
        <v>32</v>
      </c>
      <c r="C31" s="197">
        <f t="shared" si="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>SUM(J32)</f>
        <v>0</v>
      </c>
      <c r="K31" s="38">
        <f>SUM(K32)</f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  <c r="R31" s="708"/>
    </row>
    <row r="32" spans="1:18" ht="24.75" hidden="1" thickTop="1" x14ac:dyDescent="0.25">
      <c r="A32" s="46">
        <v>21379</v>
      </c>
      <c r="B32" s="47" t="s">
        <v>33</v>
      </c>
      <c r="C32" s="200">
        <f t="shared" si="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  <c r="R32" s="708"/>
    </row>
    <row r="33" spans="1:18" s="19" customFormat="1" ht="12.75" hidden="1" thickTop="1" x14ac:dyDescent="0.25">
      <c r="A33" s="39">
        <v>21380</v>
      </c>
      <c r="B33" s="35" t="s">
        <v>34</v>
      </c>
      <c r="C33" s="197">
        <f t="shared" si="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>SUM(J34:J35)</f>
        <v>0</v>
      </c>
      <c r="K33" s="38">
        <f>SUM(K34:K35)</f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  <c r="R33" s="708"/>
    </row>
    <row r="34" spans="1:18" ht="12.75" hidden="1" thickTop="1" x14ac:dyDescent="0.25">
      <c r="A34" s="27">
        <v>21381</v>
      </c>
      <c r="B34" s="40" t="s">
        <v>35</v>
      </c>
      <c r="C34" s="198">
        <f t="shared" si="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  <c r="R34" s="708"/>
    </row>
    <row r="35" spans="1:18" ht="12.75" hidden="1" thickTop="1" x14ac:dyDescent="0.25">
      <c r="A35" s="30">
        <v>21383</v>
      </c>
      <c r="B35" s="43" t="s">
        <v>36</v>
      </c>
      <c r="C35" s="199">
        <f t="shared" si="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>J35+K35</f>
        <v>0</v>
      </c>
      <c r="M35" s="291" t="s">
        <v>25</v>
      </c>
      <c r="N35" s="151" t="s">
        <v>25</v>
      </c>
      <c r="O35" s="151" t="s">
        <v>25</v>
      </c>
      <c r="P35" s="317"/>
      <c r="Q35" s="306"/>
      <c r="R35" s="708"/>
    </row>
    <row r="36" spans="1:18" s="19" customFormat="1" ht="24.75" hidden="1" thickTop="1" x14ac:dyDescent="0.25">
      <c r="A36" s="39">
        <v>21390</v>
      </c>
      <c r="B36" s="35" t="s">
        <v>37</v>
      </c>
      <c r="C36" s="197">
        <f t="shared" si="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>SUM(J37:J40)</f>
        <v>0</v>
      </c>
      <c r="K36" s="38">
        <f>SUM(K37:K40)</f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  <c r="R36" s="708"/>
    </row>
    <row r="37" spans="1:18" ht="24.75" hidden="1" thickTop="1" x14ac:dyDescent="0.25">
      <c r="A37" s="27">
        <v>21391</v>
      </c>
      <c r="B37" s="40" t="s">
        <v>38</v>
      </c>
      <c r="C37" s="198">
        <f t="shared" si="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  <c r="R37" s="708"/>
    </row>
    <row r="38" spans="1:18" ht="12.75" hidden="1" thickTop="1" x14ac:dyDescent="0.25">
      <c r="A38" s="30">
        <v>21393</v>
      </c>
      <c r="B38" s="43" t="s">
        <v>39</v>
      </c>
      <c r="C38" s="199">
        <f t="shared" si="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>J38+K38</f>
        <v>0</v>
      </c>
      <c r="M38" s="291" t="s">
        <v>25</v>
      </c>
      <c r="N38" s="151" t="s">
        <v>25</v>
      </c>
      <c r="O38" s="151" t="s">
        <v>25</v>
      </c>
      <c r="P38" s="317"/>
      <c r="Q38" s="306"/>
      <c r="R38" s="708"/>
    </row>
    <row r="39" spans="1:18" ht="12.75" hidden="1" thickTop="1" x14ac:dyDescent="0.25">
      <c r="A39" s="30">
        <v>21395</v>
      </c>
      <c r="B39" s="43" t="s">
        <v>40</v>
      </c>
      <c r="C39" s="199">
        <f t="shared" si="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>J39+K39</f>
        <v>0</v>
      </c>
      <c r="M39" s="291" t="s">
        <v>25</v>
      </c>
      <c r="N39" s="151" t="s">
        <v>25</v>
      </c>
      <c r="O39" s="151" t="s">
        <v>25</v>
      </c>
      <c r="P39" s="317"/>
      <c r="Q39" s="306"/>
      <c r="R39" s="708"/>
    </row>
    <row r="40" spans="1:18" ht="12.75" hidden="1" thickTop="1" x14ac:dyDescent="0.25">
      <c r="A40" s="30">
        <v>21399</v>
      </c>
      <c r="B40" s="43" t="s">
        <v>41</v>
      </c>
      <c r="C40" s="199">
        <f t="shared" si="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>J40+K40</f>
        <v>0</v>
      </c>
      <c r="M40" s="291" t="s">
        <v>25</v>
      </c>
      <c r="N40" s="151" t="s">
        <v>25</v>
      </c>
      <c r="O40" s="151" t="s">
        <v>25</v>
      </c>
      <c r="P40" s="317"/>
      <c r="Q40" s="306"/>
      <c r="R40" s="708"/>
    </row>
    <row r="41" spans="1:18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  <c r="R41" s="708"/>
    </row>
    <row r="42" spans="1:18" s="19" customFormat="1" ht="12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L42" si="2">D43</f>
        <v>0</v>
      </c>
      <c r="E42" s="52">
        <f t="shared" si="2"/>
        <v>0</v>
      </c>
      <c r="F42" s="264">
        <f t="shared" si="2"/>
        <v>0</v>
      </c>
      <c r="G42" s="228">
        <f t="shared" si="2"/>
        <v>0</v>
      </c>
      <c r="H42" s="52">
        <f t="shared" si="2"/>
        <v>0</v>
      </c>
      <c r="I42" s="280">
        <f t="shared" si="2"/>
        <v>0</v>
      </c>
      <c r="J42" s="263">
        <f t="shared" si="2"/>
        <v>0</v>
      </c>
      <c r="K42" s="52">
        <f t="shared" si="2"/>
        <v>0</v>
      </c>
      <c r="L42" s="264">
        <f t="shared" si="2"/>
        <v>0</v>
      </c>
      <c r="M42" s="289" t="s">
        <v>25</v>
      </c>
      <c r="N42" s="124" t="s">
        <v>25</v>
      </c>
      <c r="O42" s="124" t="s">
        <v>25</v>
      </c>
      <c r="P42" s="315"/>
      <c r="Q42" s="191"/>
      <c r="R42" s="708"/>
    </row>
    <row r="43" spans="1:18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  <c r="R43" s="708"/>
    </row>
    <row r="44" spans="1:18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>SUM(M45:M46)</f>
        <v>0</v>
      </c>
      <c r="N44" s="153">
        <f>SUM(N45:N46)</f>
        <v>0</v>
      </c>
      <c r="O44" s="153">
        <f>SUM(O45:O46)</f>
        <v>0</v>
      </c>
      <c r="P44" s="319"/>
      <c r="Q44" s="306"/>
      <c r="R44" s="708"/>
    </row>
    <row r="45" spans="1:18" ht="24.75" hidden="1" thickTop="1" x14ac:dyDescent="0.25">
      <c r="A45" s="57">
        <v>23410</v>
      </c>
      <c r="B45" s="58" t="s">
        <v>46</v>
      </c>
      <c r="C45" s="203">
        <f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>M45+N45</f>
        <v>0</v>
      </c>
      <c r="P45" s="298"/>
      <c r="Q45" s="306"/>
      <c r="R45" s="708"/>
    </row>
    <row r="46" spans="1:18" ht="12.75" hidden="1" thickTop="1" x14ac:dyDescent="0.25">
      <c r="A46" s="57">
        <v>23510</v>
      </c>
      <c r="B46" s="58" t="s">
        <v>47</v>
      </c>
      <c r="C46" s="203">
        <f>SUM(O46)</f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>M46+N46</f>
        <v>0</v>
      </c>
      <c r="P46" s="298"/>
      <c r="Q46" s="306"/>
      <c r="R46" s="708"/>
    </row>
    <row r="47" spans="1:18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  <c r="R47" s="708"/>
    </row>
    <row r="48" spans="1:18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  <c r="R48" s="708"/>
    </row>
    <row r="49" spans="1:18" s="19" customFormat="1" ht="12.75" thickBot="1" x14ac:dyDescent="0.3">
      <c r="A49" s="63"/>
      <c r="B49" s="20" t="s">
        <v>49</v>
      </c>
      <c r="C49" s="206">
        <f t="shared" ref="C49:C112" si="3">SUM(F49,I49,L49,O49)</f>
        <v>52663</v>
      </c>
      <c r="D49" s="136">
        <f>SUM(D50,D281)</f>
        <v>52663</v>
      </c>
      <c r="E49" s="120">
        <f>SUM(E50,E281)</f>
        <v>0</v>
      </c>
      <c r="F49" s="366">
        <f>SUM(F50,F281)</f>
        <v>52663</v>
      </c>
      <c r="G49" s="233">
        <f t="shared" ref="G49:O49" si="4">SUM(G50,G281)</f>
        <v>0</v>
      </c>
      <c r="H49" s="120">
        <f t="shared" si="4"/>
        <v>0</v>
      </c>
      <c r="I49" s="366">
        <f t="shared" si="4"/>
        <v>0</v>
      </c>
      <c r="J49" s="136">
        <f t="shared" si="4"/>
        <v>0</v>
      </c>
      <c r="K49" s="64">
        <f t="shared" si="4"/>
        <v>0</v>
      </c>
      <c r="L49" s="178">
        <f t="shared" si="4"/>
        <v>0</v>
      </c>
      <c r="M49" s="233">
        <f t="shared" si="4"/>
        <v>0</v>
      </c>
      <c r="N49" s="64">
        <f t="shared" si="4"/>
        <v>0</v>
      </c>
      <c r="O49" s="120">
        <f t="shared" si="4"/>
        <v>0</v>
      </c>
      <c r="P49" s="321"/>
      <c r="Q49" s="191"/>
      <c r="R49" s="708"/>
    </row>
    <row r="50" spans="1:18" s="19" customFormat="1" ht="27" customHeight="1" thickTop="1" x14ac:dyDescent="0.25">
      <c r="A50" s="65"/>
      <c r="B50" s="66" t="s">
        <v>50</v>
      </c>
      <c r="C50" s="207">
        <f t="shared" si="3"/>
        <v>52663</v>
      </c>
      <c r="D50" s="137">
        <f>SUM(D51,D193)</f>
        <v>52663</v>
      </c>
      <c r="E50" s="283">
        <f>SUM(E51,E193)</f>
        <v>0</v>
      </c>
      <c r="F50" s="367">
        <f>SUM(F51,F193)</f>
        <v>52663</v>
      </c>
      <c r="G50" s="234">
        <f t="shared" ref="G50:O50" si="5">SUM(G51,G193)</f>
        <v>0</v>
      </c>
      <c r="H50" s="283">
        <f t="shared" si="5"/>
        <v>0</v>
      </c>
      <c r="I50" s="367">
        <f t="shared" si="5"/>
        <v>0</v>
      </c>
      <c r="J50" s="137">
        <f t="shared" si="5"/>
        <v>0</v>
      </c>
      <c r="K50" s="67">
        <f t="shared" si="5"/>
        <v>0</v>
      </c>
      <c r="L50" s="179">
        <f t="shared" si="5"/>
        <v>0</v>
      </c>
      <c r="M50" s="234">
        <f t="shared" si="5"/>
        <v>0</v>
      </c>
      <c r="N50" s="67">
        <f t="shared" si="5"/>
        <v>0</v>
      </c>
      <c r="O50" s="283">
        <f t="shared" si="5"/>
        <v>0</v>
      </c>
      <c r="P50" s="322"/>
      <c r="Q50" s="191"/>
      <c r="R50" s="708"/>
    </row>
    <row r="51" spans="1:18" s="19" customFormat="1" ht="24" x14ac:dyDescent="0.25">
      <c r="A51" s="68"/>
      <c r="B51" s="16" t="s">
        <v>51</v>
      </c>
      <c r="C51" s="208">
        <f t="shared" si="3"/>
        <v>52663</v>
      </c>
      <c r="D51" s="138">
        <f>SUM(D52,D74,D172,D186)</f>
        <v>52663</v>
      </c>
      <c r="E51" s="284">
        <f>SUM(E52,E74,E172,E186)</f>
        <v>0</v>
      </c>
      <c r="F51" s="368">
        <f>SUM(F52,F74,F172,F186)</f>
        <v>52663</v>
      </c>
      <c r="G51" s="235">
        <f t="shared" ref="G51:O51" si="6">SUM(G52,G74,G172,G186)</f>
        <v>0</v>
      </c>
      <c r="H51" s="284">
        <f t="shared" si="6"/>
        <v>0</v>
      </c>
      <c r="I51" s="368">
        <f t="shared" si="6"/>
        <v>0</v>
      </c>
      <c r="J51" s="138">
        <f t="shared" si="6"/>
        <v>0</v>
      </c>
      <c r="K51" s="69">
        <f t="shared" si="6"/>
        <v>0</v>
      </c>
      <c r="L51" s="180">
        <f t="shared" si="6"/>
        <v>0</v>
      </c>
      <c r="M51" s="235">
        <f t="shared" si="6"/>
        <v>0</v>
      </c>
      <c r="N51" s="69">
        <f t="shared" si="6"/>
        <v>0</v>
      </c>
      <c r="O51" s="284">
        <f t="shared" si="6"/>
        <v>0</v>
      </c>
      <c r="P51" s="323"/>
      <c r="Q51" s="191"/>
      <c r="R51" s="708"/>
    </row>
    <row r="52" spans="1:18" s="19" customFormat="1" x14ac:dyDescent="0.25">
      <c r="A52" s="70">
        <v>1000</v>
      </c>
      <c r="B52" s="70" t="s">
        <v>52</v>
      </c>
      <c r="C52" s="209">
        <f t="shared" si="3"/>
        <v>41205</v>
      </c>
      <c r="D52" s="139">
        <f>SUM(D53,D66)</f>
        <v>41205</v>
      </c>
      <c r="E52" s="127">
        <f>SUM(E53,E66)</f>
        <v>0</v>
      </c>
      <c r="F52" s="369">
        <f>SUM(F53,F66)</f>
        <v>41205</v>
      </c>
      <c r="G52" s="236">
        <f t="shared" ref="G52:O52" si="7">SUM(G53,G66)</f>
        <v>0</v>
      </c>
      <c r="H52" s="127">
        <f t="shared" si="7"/>
        <v>0</v>
      </c>
      <c r="I52" s="369">
        <f t="shared" si="7"/>
        <v>0</v>
      </c>
      <c r="J52" s="139">
        <f t="shared" si="7"/>
        <v>0</v>
      </c>
      <c r="K52" s="71">
        <f t="shared" si="7"/>
        <v>0</v>
      </c>
      <c r="L52" s="181">
        <f t="shared" si="7"/>
        <v>0</v>
      </c>
      <c r="M52" s="236">
        <f t="shared" si="7"/>
        <v>0</v>
      </c>
      <c r="N52" s="71">
        <f t="shared" si="7"/>
        <v>0</v>
      </c>
      <c r="O52" s="127">
        <f t="shared" si="7"/>
        <v>0</v>
      </c>
      <c r="P52" s="324"/>
      <c r="Q52" s="191"/>
      <c r="R52" s="708"/>
    </row>
    <row r="53" spans="1:18" x14ac:dyDescent="0.25">
      <c r="A53" s="35">
        <v>1100</v>
      </c>
      <c r="B53" s="72" t="s">
        <v>53</v>
      </c>
      <c r="C53" s="197">
        <f t="shared" si="3"/>
        <v>32786</v>
      </c>
      <c r="D53" s="132">
        <f>SUM(D54,D57,D65)</f>
        <v>32786</v>
      </c>
      <c r="E53" s="125">
        <f>SUM(E54,E57,E65)</f>
        <v>0</v>
      </c>
      <c r="F53" s="370">
        <f>SUM(F54,F57,F65)</f>
        <v>32786</v>
      </c>
      <c r="G53" s="237">
        <f t="shared" ref="G53:N53" si="8">SUM(G54,G57,G65)</f>
        <v>0</v>
      </c>
      <c r="H53" s="125">
        <f t="shared" si="8"/>
        <v>0</v>
      </c>
      <c r="I53" s="370">
        <f t="shared" si="8"/>
        <v>0</v>
      </c>
      <c r="J53" s="132">
        <f t="shared" si="8"/>
        <v>0</v>
      </c>
      <c r="K53" s="38">
        <f t="shared" si="8"/>
        <v>0</v>
      </c>
      <c r="L53" s="184">
        <f t="shared" si="8"/>
        <v>0</v>
      </c>
      <c r="M53" s="237">
        <f t="shared" si="8"/>
        <v>0</v>
      </c>
      <c r="N53" s="38">
        <f t="shared" si="8"/>
        <v>0</v>
      </c>
      <c r="O53" s="125">
        <f>SUM(O54,O57,O65)</f>
        <v>0</v>
      </c>
      <c r="P53" s="325"/>
      <c r="Q53" s="306"/>
      <c r="R53" s="708"/>
    </row>
    <row r="54" spans="1:18" x14ac:dyDescent="0.25">
      <c r="A54" s="73">
        <v>1110</v>
      </c>
      <c r="B54" s="58" t="s">
        <v>54</v>
      </c>
      <c r="C54" s="204">
        <f>SUM(F54,I54,L54,O54)</f>
        <v>26134</v>
      </c>
      <c r="D54" s="86">
        <f t="shared" ref="D54:O54" si="9">SUM(D55:D56)</f>
        <v>26134</v>
      </c>
      <c r="E54" s="156">
        <f t="shared" si="9"/>
        <v>0</v>
      </c>
      <c r="F54" s="371">
        <f t="shared" si="9"/>
        <v>26134</v>
      </c>
      <c r="G54" s="238">
        <f t="shared" si="9"/>
        <v>0</v>
      </c>
      <c r="H54" s="156">
        <f t="shared" si="9"/>
        <v>0</v>
      </c>
      <c r="I54" s="371">
        <f t="shared" si="9"/>
        <v>0</v>
      </c>
      <c r="J54" s="86">
        <f t="shared" si="9"/>
        <v>0</v>
      </c>
      <c r="K54" s="74">
        <f t="shared" si="9"/>
        <v>0</v>
      </c>
      <c r="L54" s="183">
        <f t="shared" si="9"/>
        <v>0</v>
      </c>
      <c r="M54" s="238">
        <f t="shared" si="9"/>
        <v>0</v>
      </c>
      <c r="N54" s="74">
        <f t="shared" si="9"/>
        <v>0</v>
      </c>
      <c r="O54" s="156">
        <f t="shared" si="9"/>
        <v>0</v>
      </c>
      <c r="P54" s="853"/>
      <c r="Q54" s="306"/>
      <c r="R54" s="708"/>
    </row>
    <row r="55" spans="1:18" hidden="1" x14ac:dyDescent="0.25">
      <c r="A55" s="27">
        <v>1111</v>
      </c>
      <c r="B55" s="40" t="s">
        <v>55</v>
      </c>
      <c r="C55" s="198">
        <f t="shared" si="3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  <c r="R55" s="708"/>
    </row>
    <row r="56" spans="1:18" ht="15" customHeight="1" x14ac:dyDescent="0.25">
      <c r="A56" s="30">
        <v>1119</v>
      </c>
      <c r="B56" s="43" t="s">
        <v>56</v>
      </c>
      <c r="C56" s="199">
        <f t="shared" si="3"/>
        <v>26134</v>
      </c>
      <c r="D56" s="273">
        <f>23134+3000</f>
        <v>26134</v>
      </c>
      <c r="E56" s="359"/>
      <c r="F56" s="373">
        <f>D56+E56</f>
        <v>26134</v>
      </c>
      <c r="G56" s="239"/>
      <c r="H56" s="359"/>
      <c r="I56" s="373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853"/>
      <c r="Q56" s="306"/>
      <c r="R56" s="708"/>
    </row>
    <row r="57" spans="1:18" x14ac:dyDescent="0.25">
      <c r="A57" s="75">
        <v>1140</v>
      </c>
      <c r="B57" s="43" t="s">
        <v>57</v>
      </c>
      <c r="C57" s="199">
        <f t="shared" si="3"/>
        <v>1310</v>
      </c>
      <c r="D57" s="134">
        <f t="shared" ref="D57:O57" si="10">SUM(D58:D64)</f>
        <v>1310</v>
      </c>
      <c r="E57" s="91">
        <f t="shared" si="10"/>
        <v>0</v>
      </c>
      <c r="F57" s="373">
        <f t="shared" si="10"/>
        <v>1310</v>
      </c>
      <c r="G57" s="240">
        <f t="shared" si="10"/>
        <v>0</v>
      </c>
      <c r="H57" s="91">
        <f t="shared" si="10"/>
        <v>0</v>
      </c>
      <c r="I57" s="373">
        <f t="shared" si="10"/>
        <v>0</v>
      </c>
      <c r="J57" s="134">
        <f t="shared" si="10"/>
        <v>0</v>
      </c>
      <c r="K57" s="76">
        <f t="shared" si="10"/>
        <v>0</v>
      </c>
      <c r="L57" s="95">
        <f t="shared" si="10"/>
        <v>0</v>
      </c>
      <c r="M57" s="240">
        <f t="shared" si="10"/>
        <v>0</v>
      </c>
      <c r="N57" s="76">
        <f t="shared" si="10"/>
        <v>0</v>
      </c>
      <c r="O57" s="91">
        <f t="shared" si="10"/>
        <v>0</v>
      </c>
      <c r="P57" s="300"/>
      <c r="Q57" s="306"/>
      <c r="R57" s="708"/>
    </row>
    <row r="58" spans="1:18" x14ac:dyDescent="0.25">
      <c r="A58" s="30">
        <v>1141</v>
      </c>
      <c r="B58" s="43" t="s">
        <v>58</v>
      </c>
      <c r="C58" s="199">
        <f t="shared" si="3"/>
        <v>1310</v>
      </c>
      <c r="D58" s="273">
        <v>1310</v>
      </c>
      <c r="E58" s="359"/>
      <c r="F58" s="373">
        <f t="shared" ref="F58:F65" si="11">D58+E58</f>
        <v>1310</v>
      </c>
      <c r="G58" s="239"/>
      <c r="H58" s="359"/>
      <c r="I58" s="373">
        <f t="shared" ref="I58:I65" si="12">G58+H58</f>
        <v>0</v>
      </c>
      <c r="J58" s="273"/>
      <c r="K58" s="45"/>
      <c r="L58" s="95">
        <f t="shared" ref="L58:L65" si="13">J58+K58</f>
        <v>0</v>
      </c>
      <c r="M58" s="239"/>
      <c r="N58" s="45"/>
      <c r="O58" s="91">
        <f t="shared" ref="O58:O65" si="14">M58+N58</f>
        <v>0</v>
      </c>
      <c r="P58" s="300"/>
      <c r="Q58" s="306"/>
      <c r="R58" s="708"/>
    </row>
    <row r="59" spans="1:18" ht="24.75" hidden="1" customHeight="1" x14ac:dyDescent="0.25">
      <c r="A59" s="30">
        <v>1142</v>
      </c>
      <c r="B59" s="43" t="s">
        <v>59</v>
      </c>
      <c r="C59" s="199">
        <f t="shared" si="3"/>
        <v>0</v>
      </c>
      <c r="D59" s="273"/>
      <c r="E59" s="45"/>
      <c r="F59" s="95">
        <f t="shared" si="11"/>
        <v>0</v>
      </c>
      <c r="G59" s="239"/>
      <c r="H59" s="45"/>
      <c r="I59" s="91">
        <f t="shared" si="12"/>
        <v>0</v>
      </c>
      <c r="J59" s="273"/>
      <c r="K59" s="45"/>
      <c r="L59" s="95">
        <f t="shared" si="13"/>
        <v>0</v>
      </c>
      <c r="M59" s="239"/>
      <c r="N59" s="45"/>
      <c r="O59" s="91">
        <f t="shared" si="14"/>
        <v>0</v>
      </c>
      <c r="P59" s="300"/>
      <c r="Q59" s="306"/>
      <c r="R59" s="708"/>
    </row>
    <row r="60" spans="1:18" ht="24" hidden="1" x14ac:dyDescent="0.25">
      <c r="A60" s="30">
        <v>1145</v>
      </c>
      <c r="B60" s="43" t="s">
        <v>60</v>
      </c>
      <c r="C60" s="199">
        <f t="shared" si="3"/>
        <v>0</v>
      </c>
      <c r="D60" s="273"/>
      <c r="E60" s="45"/>
      <c r="F60" s="95">
        <f t="shared" si="11"/>
        <v>0</v>
      </c>
      <c r="G60" s="239"/>
      <c r="H60" s="45"/>
      <c r="I60" s="91">
        <f t="shared" si="12"/>
        <v>0</v>
      </c>
      <c r="J60" s="273"/>
      <c r="K60" s="45"/>
      <c r="L60" s="95">
        <f t="shared" si="13"/>
        <v>0</v>
      </c>
      <c r="M60" s="239"/>
      <c r="N60" s="45"/>
      <c r="O60" s="91">
        <f t="shared" si="14"/>
        <v>0</v>
      </c>
      <c r="P60" s="300"/>
      <c r="Q60" s="306"/>
      <c r="R60" s="708"/>
    </row>
    <row r="61" spans="1:18" ht="27.75" hidden="1" customHeight="1" x14ac:dyDescent="0.25">
      <c r="A61" s="30">
        <v>1146</v>
      </c>
      <c r="B61" s="43" t="s">
        <v>61</v>
      </c>
      <c r="C61" s="199">
        <f t="shared" si="3"/>
        <v>0</v>
      </c>
      <c r="D61" s="273"/>
      <c r="E61" s="45"/>
      <c r="F61" s="95">
        <f t="shared" si="11"/>
        <v>0</v>
      </c>
      <c r="G61" s="239"/>
      <c r="H61" s="45"/>
      <c r="I61" s="91">
        <f t="shared" si="12"/>
        <v>0</v>
      </c>
      <c r="J61" s="273"/>
      <c r="K61" s="45"/>
      <c r="L61" s="95">
        <f t="shared" si="13"/>
        <v>0</v>
      </c>
      <c r="M61" s="239"/>
      <c r="N61" s="45"/>
      <c r="O61" s="91">
        <f t="shared" si="14"/>
        <v>0</v>
      </c>
      <c r="P61" s="300"/>
      <c r="Q61" s="306"/>
      <c r="R61" s="708"/>
    </row>
    <row r="62" spans="1:18" hidden="1" x14ac:dyDescent="0.25">
      <c r="A62" s="30">
        <v>1147</v>
      </c>
      <c r="B62" s="43" t="s">
        <v>62</v>
      </c>
      <c r="C62" s="199">
        <f t="shared" si="3"/>
        <v>0</v>
      </c>
      <c r="D62" s="273"/>
      <c r="E62" s="45"/>
      <c r="F62" s="95">
        <f t="shared" si="11"/>
        <v>0</v>
      </c>
      <c r="G62" s="239"/>
      <c r="H62" s="45"/>
      <c r="I62" s="91">
        <f t="shared" si="12"/>
        <v>0</v>
      </c>
      <c r="J62" s="273"/>
      <c r="K62" s="45"/>
      <c r="L62" s="95">
        <f t="shared" si="13"/>
        <v>0</v>
      </c>
      <c r="M62" s="239"/>
      <c r="N62" s="45"/>
      <c r="O62" s="91">
        <f t="shared" si="14"/>
        <v>0</v>
      </c>
      <c r="P62" s="300"/>
      <c r="Q62" s="306"/>
      <c r="R62" s="708"/>
    </row>
    <row r="63" spans="1:18" hidden="1" x14ac:dyDescent="0.25">
      <c r="A63" s="30">
        <v>1148</v>
      </c>
      <c r="B63" s="43" t="s">
        <v>63</v>
      </c>
      <c r="C63" s="199">
        <f t="shared" si="3"/>
        <v>0</v>
      </c>
      <c r="D63" s="273"/>
      <c r="E63" s="45"/>
      <c r="F63" s="95">
        <f t="shared" si="11"/>
        <v>0</v>
      </c>
      <c r="G63" s="239"/>
      <c r="H63" s="45"/>
      <c r="I63" s="91">
        <f t="shared" si="12"/>
        <v>0</v>
      </c>
      <c r="J63" s="273"/>
      <c r="K63" s="45"/>
      <c r="L63" s="95">
        <f t="shared" si="13"/>
        <v>0</v>
      </c>
      <c r="M63" s="239"/>
      <c r="N63" s="45"/>
      <c r="O63" s="91">
        <f t="shared" si="14"/>
        <v>0</v>
      </c>
      <c r="P63" s="300"/>
      <c r="Q63" s="306"/>
      <c r="R63" s="708"/>
    </row>
    <row r="64" spans="1:18" ht="24" hidden="1" x14ac:dyDescent="0.25">
      <c r="A64" s="30">
        <v>1149</v>
      </c>
      <c r="B64" s="43" t="s">
        <v>64</v>
      </c>
      <c r="C64" s="199">
        <f t="shared" si="3"/>
        <v>0</v>
      </c>
      <c r="D64" s="273"/>
      <c r="E64" s="45"/>
      <c r="F64" s="95">
        <f t="shared" si="11"/>
        <v>0</v>
      </c>
      <c r="G64" s="239"/>
      <c r="H64" s="45"/>
      <c r="I64" s="91">
        <f t="shared" si="12"/>
        <v>0</v>
      </c>
      <c r="J64" s="273"/>
      <c r="K64" s="45"/>
      <c r="L64" s="95">
        <f t="shared" si="13"/>
        <v>0</v>
      </c>
      <c r="M64" s="239"/>
      <c r="N64" s="45"/>
      <c r="O64" s="91">
        <f t="shared" si="14"/>
        <v>0</v>
      </c>
      <c r="P64" s="300"/>
      <c r="Q64" s="306"/>
      <c r="R64" s="708"/>
    </row>
    <row r="65" spans="1:18" ht="24" x14ac:dyDescent="0.25">
      <c r="A65" s="73">
        <v>1150</v>
      </c>
      <c r="B65" s="58" t="s">
        <v>65</v>
      </c>
      <c r="C65" s="204">
        <f t="shared" si="3"/>
        <v>5342</v>
      </c>
      <c r="D65" s="270">
        <f>8342-3000</f>
        <v>5342</v>
      </c>
      <c r="E65" s="356"/>
      <c r="F65" s="371">
        <f t="shared" si="11"/>
        <v>5342</v>
      </c>
      <c r="G65" s="241"/>
      <c r="H65" s="356"/>
      <c r="I65" s="371">
        <f t="shared" si="12"/>
        <v>0</v>
      </c>
      <c r="J65" s="270"/>
      <c r="K65" s="77"/>
      <c r="L65" s="183">
        <f t="shared" si="13"/>
        <v>0</v>
      </c>
      <c r="M65" s="241"/>
      <c r="N65" s="77"/>
      <c r="O65" s="156">
        <f t="shared" si="14"/>
        <v>0</v>
      </c>
      <c r="P65" s="853"/>
      <c r="Q65" s="306"/>
      <c r="R65" s="708"/>
    </row>
    <row r="66" spans="1:18" ht="25.5" customHeight="1" x14ac:dyDescent="0.25">
      <c r="A66" s="35">
        <v>1200</v>
      </c>
      <c r="B66" s="72" t="s">
        <v>66</v>
      </c>
      <c r="C66" s="197">
        <f t="shared" si="3"/>
        <v>8419</v>
      </c>
      <c r="D66" s="132">
        <f t="shared" ref="D66:O66" si="15">SUM(D67:D68)</f>
        <v>8419</v>
      </c>
      <c r="E66" s="125">
        <f t="shared" si="15"/>
        <v>0</v>
      </c>
      <c r="F66" s="370">
        <f t="shared" si="15"/>
        <v>8419</v>
      </c>
      <c r="G66" s="237">
        <f t="shared" si="15"/>
        <v>0</v>
      </c>
      <c r="H66" s="125">
        <f t="shared" si="15"/>
        <v>0</v>
      </c>
      <c r="I66" s="370">
        <f t="shared" si="15"/>
        <v>0</v>
      </c>
      <c r="J66" s="132">
        <f t="shared" si="15"/>
        <v>0</v>
      </c>
      <c r="K66" s="38">
        <f t="shared" si="15"/>
        <v>0</v>
      </c>
      <c r="L66" s="184">
        <f t="shared" si="15"/>
        <v>0</v>
      </c>
      <c r="M66" s="237">
        <f t="shared" si="15"/>
        <v>0</v>
      </c>
      <c r="N66" s="38">
        <f t="shared" si="15"/>
        <v>0</v>
      </c>
      <c r="O66" s="125">
        <f t="shared" si="15"/>
        <v>0</v>
      </c>
      <c r="P66" s="302"/>
      <c r="Q66" s="306"/>
      <c r="R66" s="708"/>
    </row>
    <row r="67" spans="1:18" ht="24" x14ac:dyDescent="0.25">
      <c r="A67" s="404">
        <v>1210</v>
      </c>
      <c r="B67" s="40" t="s">
        <v>67</v>
      </c>
      <c r="C67" s="198">
        <f t="shared" si="3"/>
        <v>7898</v>
      </c>
      <c r="D67" s="272">
        <v>7898</v>
      </c>
      <c r="E67" s="358"/>
      <c r="F67" s="372">
        <f>D67+E67</f>
        <v>7898</v>
      </c>
      <c r="G67" s="229"/>
      <c r="H67" s="358"/>
      <c r="I67" s="372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  <c r="R67" s="708"/>
    </row>
    <row r="68" spans="1:18" ht="24" x14ac:dyDescent="0.25">
      <c r="A68" s="75">
        <v>1220</v>
      </c>
      <c r="B68" s="43" t="s">
        <v>68</v>
      </c>
      <c r="C68" s="199">
        <f t="shared" si="3"/>
        <v>521</v>
      </c>
      <c r="D68" s="134">
        <f t="shared" ref="D68:O68" si="16">SUM(D69:D73)</f>
        <v>521</v>
      </c>
      <c r="E68" s="91">
        <f t="shared" si="16"/>
        <v>0</v>
      </c>
      <c r="F68" s="373">
        <f t="shared" si="16"/>
        <v>521</v>
      </c>
      <c r="G68" s="240">
        <f t="shared" si="16"/>
        <v>0</v>
      </c>
      <c r="H68" s="91">
        <f t="shared" si="16"/>
        <v>0</v>
      </c>
      <c r="I68" s="373">
        <f t="shared" si="16"/>
        <v>0</v>
      </c>
      <c r="J68" s="134">
        <f t="shared" si="16"/>
        <v>0</v>
      </c>
      <c r="K68" s="76">
        <f t="shared" si="16"/>
        <v>0</v>
      </c>
      <c r="L68" s="95">
        <f t="shared" si="16"/>
        <v>0</v>
      </c>
      <c r="M68" s="240">
        <f t="shared" si="16"/>
        <v>0</v>
      </c>
      <c r="N68" s="76">
        <f t="shared" si="16"/>
        <v>0</v>
      </c>
      <c r="O68" s="91">
        <f t="shared" si="16"/>
        <v>0</v>
      </c>
      <c r="P68" s="300"/>
      <c r="Q68" s="306"/>
      <c r="R68" s="708"/>
    </row>
    <row r="69" spans="1:18" ht="48" hidden="1" x14ac:dyDescent="0.25">
      <c r="A69" s="30">
        <v>1221</v>
      </c>
      <c r="B69" s="43" t="s">
        <v>69</v>
      </c>
      <c r="C69" s="199">
        <f t="shared" si="3"/>
        <v>0</v>
      </c>
      <c r="D69" s="273"/>
      <c r="E69" s="45"/>
      <c r="F69" s="95">
        <f>D69+E69</f>
        <v>0</v>
      </c>
      <c r="G69" s="239"/>
      <c r="H69" s="45"/>
      <c r="I69" s="91">
        <f>G69+H69</f>
        <v>0</v>
      </c>
      <c r="J69" s="273"/>
      <c r="K69" s="45"/>
      <c r="L69" s="95">
        <f>J69+K69</f>
        <v>0</v>
      </c>
      <c r="M69" s="239"/>
      <c r="N69" s="45"/>
      <c r="O69" s="91">
        <f>M69+N69</f>
        <v>0</v>
      </c>
      <c r="P69" s="300"/>
      <c r="Q69" s="306"/>
      <c r="R69" s="708"/>
    </row>
    <row r="70" spans="1:18" hidden="1" x14ac:dyDescent="0.25">
      <c r="A70" s="30">
        <v>1223</v>
      </c>
      <c r="B70" s="43" t="s">
        <v>70</v>
      </c>
      <c r="C70" s="199">
        <f t="shared" si="3"/>
        <v>0</v>
      </c>
      <c r="D70" s="273"/>
      <c r="E70" s="45"/>
      <c r="F70" s="95">
        <f>D70+E70</f>
        <v>0</v>
      </c>
      <c r="G70" s="239"/>
      <c r="H70" s="45"/>
      <c r="I70" s="91">
        <f>G70+H70</f>
        <v>0</v>
      </c>
      <c r="J70" s="273"/>
      <c r="K70" s="45"/>
      <c r="L70" s="95">
        <f>J70+K70</f>
        <v>0</v>
      </c>
      <c r="M70" s="239"/>
      <c r="N70" s="45"/>
      <c r="O70" s="91">
        <f>M70+N70</f>
        <v>0</v>
      </c>
      <c r="P70" s="300"/>
      <c r="Q70" s="306"/>
      <c r="R70" s="708"/>
    </row>
    <row r="71" spans="1:18" hidden="1" x14ac:dyDescent="0.25">
      <c r="A71" s="30">
        <v>1225</v>
      </c>
      <c r="B71" s="43" t="s">
        <v>71</v>
      </c>
      <c r="C71" s="199">
        <f t="shared" si="3"/>
        <v>0</v>
      </c>
      <c r="D71" s="273"/>
      <c r="E71" s="45"/>
      <c r="F71" s="95">
        <f>D71+E71</f>
        <v>0</v>
      </c>
      <c r="G71" s="239"/>
      <c r="H71" s="45"/>
      <c r="I71" s="91">
        <f>G71+H71</f>
        <v>0</v>
      </c>
      <c r="J71" s="273"/>
      <c r="K71" s="45"/>
      <c r="L71" s="95">
        <f>J71+K71</f>
        <v>0</v>
      </c>
      <c r="M71" s="239"/>
      <c r="N71" s="45"/>
      <c r="O71" s="91">
        <f>M71+N71</f>
        <v>0</v>
      </c>
      <c r="P71" s="300"/>
      <c r="Q71" s="306"/>
      <c r="R71" s="708"/>
    </row>
    <row r="72" spans="1:18" ht="24" hidden="1" x14ac:dyDescent="0.25">
      <c r="A72" s="30">
        <v>1227</v>
      </c>
      <c r="B72" s="43" t="s">
        <v>72</v>
      </c>
      <c r="C72" s="199">
        <f t="shared" si="3"/>
        <v>0</v>
      </c>
      <c r="D72" s="273"/>
      <c r="E72" s="45"/>
      <c r="F72" s="95">
        <f>D72+E72</f>
        <v>0</v>
      </c>
      <c r="G72" s="239"/>
      <c r="H72" s="45"/>
      <c r="I72" s="91">
        <f>G72+H72</f>
        <v>0</v>
      </c>
      <c r="J72" s="273"/>
      <c r="K72" s="45"/>
      <c r="L72" s="95">
        <f>J72+K72</f>
        <v>0</v>
      </c>
      <c r="M72" s="239"/>
      <c r="N72" s="45"/>
      <c r="O72" s="91">
        <f>M72+N72</f>
        <v>0</v>
      </c>
      <c r="P72" s="300"/>
      <c r="Q72" s="306"/>
      <c r="R72" s="708"/>
    </row>
    <row r="73" spans="1:18" ht="37.5" customHeight="1" x14ac:dyDescent="0.25">
      <c r="A73" s="30">
        <v>1228</v>
      </c>
      <c r="B73" s="43" t="s">
        <v>73</v>
      </c>
      <c r="C73" s="199">
        <f t="shared" si="3"/>
        <v>521</v>
      </c>
      <c r="D73" s="273">
        <v>521</v>
      </c>
      <c r="E73" s="359"/>
      <c r="F73" s="373">
        <f>D73+E73</f>
        <v>521</v>
      </c>
      <c r="G73" s="239"/>
      <c r="H73" s="359"/>
      <c r="I73" s="373">
        <f>G73+H73</f>
        <v>0</v>
      </c>
      <c r="J73" s="273"/>
      <c r="K73" s="45"/>
      <c r="L73" s="95">
        <f>J73+K73</f>
        <v>0</v>
      </c>
      <c r="M73" s="239"/>
      <c r="N73" s="45"/>
      <c r="O73" s="91">
        <f>M73+N73</f>
        <v>0</v>
      </c>
      <c r="P73" s="854"/>
      <c r="Q73" s="306"/>
      <c r="R73" s="708"/>
    </row>
    <row r="74" spans="1:18" x14ac:dyDescent="0.25">
      <c r="A74" s="70">
        <v>2000</v>
      </c>
      <c r="B74" s="70" t="s">
        <v>74</v>
      </c>
      <c r="C74" s="209">
        <f t="shared" si="3"/>
        <v>11458</v>
      </c>
      <c r="D74" s="139">
        <f t="shared" ref="D74:O74" si="17">SUM(D75,D82,D129,D163,D164,D171)</f>
        <v>11458</v>
      </c>
      <c r="E74" s="127">
        <f t="shared" si="17"/>
        <v>0</v>
      </c>
      <c r="F74" s="369">
        <f t="shared" si="17"/>
        <v>11458</v>
      </c>
      <c r="G74" s="236">
        <f t="shared" si="17"/>
        <v>0</v>
      </c>
      <c r="H74" s="127">
        <f t="shared" si="17"/>
        <v>0</v>
      </c>
      <c r="I74" s="369">
        <f t="shared" si="17"/>
        <v>0</v>
      </c>
      <c r="J74" s="139">
        <f t="shared" si="17"/>
        <v>0</v>
      </c>
      <c r="K74" s="71">
        <f t="shared" si="17"/>
        <v>0</v>
      </c>
      <c r="L74" s="181">
        <f t="shared" si="17"/>
        <v>0</v>
      </c>
      <c r="M74" s="236">
        <f t="shared" si="17"/>
        <v>0</v>
      </c>
      <c r="N74" s="71">
        <f t="shared" si="17"/>
        <v>0</v>
      </c>
      <c r="O74" s="127">
        <f t="shared" si="17"/>
        <v>0</v>
      </c>
      <c r="P74" s="324"/>
      <c r="Q74" s="306"/>
      <c r="R74" s="708"/>
    </row>
    <row r="75" spans="1:18" ht="24" hidden="1" x14ac:dyDescent="0.25">
      <c r="A75" s="35">
        <v>2100</v>
      </c>
      <c r="B75" s="72" t="s">
        <v>75</v>
      </c>
      <c r="C75" s="197">
        <f t="shared" si="3"/>
        <v>0</v>
      </c>
      <c r="D75" s="132">
        <f t="shared" ref="D75:O75" si="18">SUM(D76,D79)</f>
        <v>0</v>
      </c>
      <c r="E75" s="38">
        <f t="shared" si="18"/>
        <v>0</v>
      </c>
      <c r="F75" s="184">
        <f t="shared" si="18"/>
        <v>0</v>
      </c>
      <c r="G75" s="237">
        <f t="shared" si="18"/>
        <v>0</v>
      </c>
      <c r="H75" s="38">
        <f t="shared" si="18"/>
        <v>0</v>
      </c>
      <c r="I75" s="125">
        <f t="shared" si="18"/>
        <v>0</v>
      </c>
      <c r="J75" s="132">
        <f t="shared" si="18"/>
        <v>0</v>
      </c>
      <c r="K75" s="38">
        <f t="shared" si="18"/>
        <v>0</v>
      </c>
      <c r="L75" s="184">
        <f t="shared" si="18"/>
        <v>0</v>
      </c>
      <c r="M75" s="237">
        <f t="shared" si="18"/>
        <v>0</v>
      </c>
      <c r="N75" s="38">
        <f t="shared" si="18"/>
        <v>0</v>
      </c>
      <c r="O75" s="125">
        <f t="shared" si="18"/>
        <v>0</v>
      </c>
      <c r="P75" s="302"/>
      <c r="Q75" s="306"/>
      <c r="R75" s="708"/>
    </row>
    <row r="76" spans="1:18" ht="24" hidden="1" x14ac:dyDescent="0.25">
      <c r="A76" s="404">
        <v>2110</v>
      </c>
      <c r="B76" s="40" t="s">
        <v>76</v>
      </c>
      <c r="C76" s="198">
        <f t="shared" si="3"/>
        <v>0</v>
      </c>
      <c r="D76" s="133">
        <f t="shared" ref="D76:O76" si="19">SUM(D77:D78)</f>
        <v>0</v>
      </c>
      <c r="E76" s="79">
        <f t="shared" si="19"/>
        <v>0</v>
      </c>
      <c r="F76" s="185">
        <f t="shared" si="19"/>
        <v>0</v>
      </c>
      <c r="G76" s="242">
        <f t="shared" si="19"/>
        <v>0</v>
      </c>
      <c r="H76" s="79">
        <f t="shared" si="19"/>
        <v>0</v>
      </c>
      <c r="I76" s="90">
        <f t="shared" si="19"/>
        <v>0</v>
      </c>
      <c r="J76" s="133">
        <f t="shared" si="19"/>
        <v>0</v>
      </c>
      <c r="K76" s="79">
        <f t="shared" si="19"/>
        <v>0</v>
      </c>
      <c r="L76" s="185">
        <f t="shared" si="19"/>
        <v>0</v>
      </c>
      <c r="M76" s="242">
        <f t="shared" si="19"/>
        <v>0</v>
      </c>
      <c r="N76" s="79">
        <f t="shared" si="19"/>
        <v>0</v>
      </c>
      <c r="O76" s="90">
        <f t="shared" si="19"/>
        <v>0</v>
      </c>
      <c r="P76" s="299"/>
      <c r="Q76" s="306"/>
      <c r="R76" s="708"/>
    </row>
    <row r="77" spans="1:18" hidden="1" x14ac:dyDescent="0.25">
      <c r="A77" s="30">
        <v>2111</v>
      </c>
      <c r="B77" s="43" t="s">
        <v>77</v>
      </c>
      <c r="C77" s="199">
        <f t="shared" si="3"/>
        <v>0</v>
      </c>
      <c r="D77" s="273"/>
      <c r="E77" s="45"/>
      <c r="F77" s="95">
        <f>D77+E77</f>
        <v>0</v>
      </c>
      <c r="G77" s="239"/>
      <c r="H77" s="45"/>
      <c r="I77" s="91">
        <f>G77+H77</f>
        <v>0</v>
      </c>
      <c r="J77" s="273"/>
      <c r="K77" s="45"/>
      <c r="L77" s="95">
        <f>J77+K77</f>
        <v>0</v>
      </c>
      <c r="M77" s="239"/>
      <c r="N77" s="45"/>
      <c r="O77" s="91">
        <f>M77+N77</f>
        <v>0</v>
      </c>
      <c r="P77" s="300"/>
      <c r="Q77" s="306"/>
      <c r="R77" s="708"/>
    </row>
    <row r="78" spans="1:18" ht="24" hidden="1" x14ac:dyDescent="0.25">
      <c r="A78" s="30">
        <v>2112</v>
      </c>
      <c r="B78" s="43" t="s">
        <v>78</v>
      </c>
      <c r="C78" s="199">
        <f t="shared" si="3"/>
        <v>0</v>
      </c>
      <c r="D78" s="273"/>
      <c r="E78" s="45"/>
      <c r="F78" s="95">
        <f>D78+E78</f>
        <v>0</v>
      </c>
      <c r="G78" s="239"/>
      <c r="H78" s="45"/>
      <c r="I78" s="91">
        <f>G78+H78</f>
        <v>0</v>
      </c>
      <c r="J78" s="273"/>
      <c r="K78" s="45"/>
      <c r="L78" s="95">
        <f>J78+K78</f>
        <v>0</v>
      </c>
      <c r="M78" s="239"/>
      <c r="N78" s="45"/>
      <c r="O78" s="91">
        <f>M78+N78</f>
        <v>0</v>
      </c>
      <c r="P78" s="300"/>
      <c r="Q78" s="306"/>
      <c r="R78" s="708"/>
    </row>
    <row r="79" spans="1:18" ht="24" hidden="1" x14ac:dyDescent="0.25">
      <c r="A79" s="75">
        <v>2120</v>
      </c>
      <c r="B79" s="43" t="s">
        <v>79</v>
      </c>
      <c r="C79" s="199">
        <f t="shared" si="3"/>
        <v>0</v>
      </c>
      <c r="D79" s="134">
        <f t="shared" ref="D79:O79" si="20">SUM(D80:D81)</f>
        <v>0</v>
      </c>
      <c r="E79" s="76">
        <f t="shared" si="20"/>
        <v>0</v>
      </c>
      <c r="F79" s="95">
        <f t="shared" si="20"/>
        <v>0</v>
      </c>
      <c r="G79" s="240">
        <f t="shared" si="20"/>
        <v>0</v>
      </c>
      <c r="H79" s="76">
        <f t="shared" si="20"/>
        <v>0</v>
      </c>
      <c r="I79" s="91">
        <f t="shared" si="20"/>
        <v>0</v>
      </c>
      <c r="J79" s="134">
        <f t="shared" si="20"/>
        <v>0</v>
      </c>
      <c r="K79" s="76">
        <f t="shared" si="20"/>
        <v>0</v>
      </c>
      <c r="L79" s="95">
        <f t="shared" si="20"/>
        <v>0</v>
      </c>
      <c r="M79" s="240">
        <f t="shared" si="20"/>
        <v>0</v>
      </c>
      <c r="N79" s="76">
        <f t="shared" si="20"/>
        <v>0</v>
      </c>
      <c r="O79" s="91">
        <f t="shared" si="20"/>
        <v>0</v>
      </c>
      <c r="P79" s="300"/>
      <c r="Q79" s="306"/>
      <c r="R79" s="708"/>
    </row>
    <row r="80" spans="1:18" hidden="1" x14ac:dyDescent="0.25">
      <c r="A80" s="30">
        <v>2121</v>
      </c>
      <c r="B80" s="43" t="s">
        <v>77</v>
      </c>
      <c r="C80" s="199">
        <f t="shared" si="3"/>
        <v>0</v>
      </c>
      <c r="D80" s="273"/>
      <c r="E80" s="45"/>
      <c r="F80" s="95">
        <f>D80+E80</f>
        <v>0</v>
      </c>
      <c r="G80" s="239"/>
      <c r="H80" s="45"/>
      <c r="I80" s="91">
        <f>G80+H80</f>
        <v>0</v>
      </c>
      <c r="J80" s="273"/>
      <c r="K80" s="45"/>
      <c r="L80" s="95">
        <f>J80+K80</f>
        <v>0</v>
      </c>
      <c r="M80" s="239"/>
      <c r="N80" s="45"/>
      <c r="O80" s="91">
        <f>M80+N80</f>
        <v>0</v>
      </c>
      <c r="P80" s="300"/>
      <c r="Q80" s="306"/>
      <c r="R80" s="708"/>
    </row>
    <row r="81" spans="1:18" ht="24" hidden="1" x14ac:dyDescent="0.25">
      <c r="A81" s="30">
        <v>2122</v>
      </c>
      <c r="B81" s="43" t="s">
        <v>78</v>
      </c>
      <c r="C81" s="199">
        <f t="shared" si="3"/>
        <v>0</v>
      </c>
      <c r="D81" s="273"/>
      <c r="E81" s="45"/>
      <c r="F81" s="95">
        <f>D81+E81</f>
        <v>0</v>
      </c>
      <c r="G81" s="239"/>
      <c r="H81" s="45"/>
      <c r="I81" s="91">
        <f>G81+H81</f>
        <v>0</v>
      </c>
      <c r="J81" s="273"/>
      <c r="K81" s="45"/>
      <c r="L81" s="95">
        <f>J81+K81</f>
        <v>0</v>
      </c>
      <c r="M81" s="239"/>
      <c r="N81" s="45"/>
      <c r="O81" s="91">
        <f>M81+N81</f>
        <v>0</v>
      </c>
      <c r="P81" s="300"/>
      <c r="Q81" s="306"/>
      <c r="R81" s="708"/>
    </row>
    <row r="82" spans="1:18" x14ac:dyDescent="0.25">
      <c r="A82" s="35">
        <v>2200</v>
      </c>
      <c r="B82" s="72" t="s">
        <v>80</v>
      </c>
      <c r="C82" s="197">
        <f t="shared" si="3"/>
        <v>5752</v>
      </c>
      <c r="D82" s="132">
        <f t="shared" ref="D82:O82" si="21">SUM(D83,D88,D94,D102,D111,D115,D121,D127)</f>
        <v>5752</v>
      </c>
      <c r="E82" s="125">
        <f t="shared" si="21"/>
        <v>0</v>
      </c>
      <c r="F82" s="370">
        <f t="shared" si="21"/>
        <v>5752</v>
      </c>
      <c r="G82" s="237">
        <f t="shared" si="21"/>
        <v>0</v>
      </c>
      <c r="H82" s="125">
        <f t="shared" si="21"/>
        <v>0</v>
      </c>
      <c r="I82" s="370">
        <f t="shared" si="21"/>
        <v>0</v>
      </c>
      <c r="J82" s="132">
        <f t="shared" si="21"/>
        <v>0</v>
      </c>
      <c r="K82" s="38">
        <f t="shared" si="21"/>
        <v>0</v>
      </c>
      <c r="L82" s="184">
        <f t="shared" si="21"/>
        <v>0</v>
      </c>
      <c r="M82" s="237">
        <f t="shared" si="21"/>
        <v>0</v>
      </c>
      <c r="N82" s="38">
        <f t="shared" si="21"/>
        <v>0</v>
      </c>
      <c r="O82" s="125">
        <f t="shared" si="21"/>
        <v>0</v>
      </c>
      <c r="P82" s="326"/>
      <c r="Q82" s="306"/>
      <c r="R82" s="708"/>
    </row>
    <row r="83" spans="1:18" x14ac:dyDescent="0.25">
      <c r="A83" s="73">
        <v>2210</v>
      </c>
      <c r="B83" s="58" t="s">
        <v>81</v>
      </c>
      <c r="C83" s="204">
        <f t="shared" si="3"/>
        <v>200</v>
      </c>
      <c r="D83" s="86">
        <f t="shared" ref="D83:O83" si="22">SUM(D84:D87)</f>
        <v>200</v>
      </c>
      <c r="E83" s="156">
        <f t="shared" si="22"/>
        <v>0</v>
      </c>
      <c r="F83" s="371">
        <f t="shared" si="22"/>
        <v>200</v>
      </c>
      <c r="G83" s="238">
        <f t="shared" si="22"/>
        <v>0</v>
      </c>
      <c r="H83" s="156">
        <f t="shared" si="22"/>
        <v>0</v>
      </c>
      <c r="I83" s="371">
        <f t="shared" si="22"/>
        <v>0</v>
      </c>
      <c r="J83" s="86">
        <f t="shared" si="22"/>
        <v>0</v>
      </c>
      <c r="K83" s="74">
        <f t="shared" si="22"/>
        <v>0</v>
      </c>
      <c r="L83" s="183">
        <f t="shared" si="22"/>
        <v>0</v>
      </c>
      <c r="M83" s="238">
        <f t="shared" si="22"/>
        <v>0</v>
      </c>
      <c r="N83" s="74">
        <f t="shared" si="22"/>
        <v>0</v>
      </c>
      <c r="O83" s="156">
        <f t="shared" si="22"/>
        <v>0</v>
      </c>
      <c r="P83" s="301"/>
      <c r="Q83" s="306"/>
      <c r="R83" s="708"/>
    </row>
    <row r="84" spans="1:18" ht="24" hidden="1" x14ac:dyDescent="0.25">
      <c r="A84" s="27">
        <v>2211</v>
      </c>
      <c r="B84" s="40" t="s">
        <v>82</v>
      </c>
      <c r="C84" s="198">
        <f t="shared" si="3"/>
        <v>0</v>
      </c>
      <c r="D84" s="272"/>
      <c r="E84" s="42"/>
      <c r="F84" s="185">
        <f>D84+E84</f>
        <v>0</v>
      </c>
      <c r="G84" s="229"/>
      <c r="H84" s="42"/>
      <c r="I84" s="90">
        <f>G84+H84</f>
        <v>0</v>
      </c>
      <c r="J84" s="272"/>
      <c r="K84" s="42"/>
      <c r="L84" s="185">
        <f>J84+K84</f>
        <v>0</v>
      </c>
      <c r="M84" s="229"/>
      <c r="N84" s="42"/>
      <c r="O84" s="90">
        <f>M84+N84</f>
        <v>0</v>
      </c>
      <c r="P84" s="299"/>
      <c r="Q84" s="306"/>
      <c r="R84" s="708"/>
    </row>
    <row r="85" spans="1:18" ht="36" x14ac:dyDescent="0.25">
      <c r="A85" s="30">
        <v>2212</v>
      </c>
      <c r="B85" s="43" t="s">
        <v>83</v>
      </c>
      <c r="C85" s="199">
        <f t="shared" si="3"/>
        <v>100</v>
      </c>
      <c r="D85" s="273">
        <v>100</v>
      </c>
      <c r="E85" s="359"/>
      <c r="F85" s="373">
        <f>D85+E85</f>
        <v>100</v>
      </c>
      <c r="G85" s="239"/>
      <c r="H85" s="359"/>
      <c r="I85" s="373">
        <f>G85+H85</f>
        <v>0</v>
      </c>
      <c r="J85" s="273"/>
      <c r="K85" s="45"/>
      <c r="L85" s="95">
        <f>J85+K85</f>
        <v>0</v>
      </c>
      <c r="M85" s="239"/>
      <c r="N85" s="45"/>
      <c r="O85" s="91">
        <f>M85+N85</f>
        <v>0</v>
      </c>
      <c r="P85" s="300"/>
      <c r="Q85" s="306"/>
      <c r="R85" s="708"/>
    </row>
    <row r="86" spans="1:18" ht="24" x14ac:dyDescent="0.25">
      <c r="A86" s="30">
        <v>2214</v>
      </c>
      <c r="B86" s="43" t="s">
        <v>84</v>
      </c>
      <c r="C86" s="199">
        <f t="shared" si="3"/>
        <v>100</v>
      </c>
      <c r="D86" s="273">
        <v>100</v>
      </c>
      <c r="E86" s="359"/>
      <c r="F86" s="373">
        <f>D86+E86</f>
        <v>100</v>
      </c>
      <c r="G86" s="239"/>
      <c r="H86" s="359"/>
      <c r="I86" s="373">
        <f>G86+H86</f>
        <v>0</v>
      </c>
      <c r="J86" s="273"/>
      <c r="K86" s="45"/>
      <c r="L86" s="95">
        <f>J86+K86</f>
        <v>0</v>
      </c>
      <c r="M86" s="239"/>
      <c r="N86" s="45"/>
      <c r="O86" s="91">
        <f>M86+N86</f>
        <v>0</v>
      </c>
      <c r="P86" s="300"/>
      <c r="Q86" s="306"/>
      <c r="R86" s="708"/>
    </row>
    <row r="87" spans="1:18" hidden="1" x14ac:dyDescent="0.25">
      <c r="A87" s="30">
        <v>2219</v>
      </c>
      <c r="B87" s="43" t="s">
        <v>85</v>
      </c>
      <c r="C87" s="199">
        <f t="shared" si="3"/>
        <v>0</v>
      </c>
      <c r="D87" s="273"/>
      <c r="E87" s="45"/>
      <c r="F87" s="95">
        <f>D87+E87</f>
        <v>0</v>
      </c>
      <c r="G87" s="239"/>
      <c r="H87" s="45"/>
      <c r="I87" s="91">
        <f>G87+H87</f>
        <v>0</v>
      </c>
      <c r="J87" s="273"/>
      <c r="K87" s="45"/>
      <c r="L87" s="95">
        <f>J87+K87</f>
        <v>0</v>
      </c>
      <c r="M87" s="239"/>
      <c r="N87" s="45"/>
      <c r="O87" s="91">
        <f>M87+N87</f>
        <v>0</v>
      </c>
      <c r="P87" s="300"/>
      <c r="Q87" s="306"/>
      <c r="R87" s="708"/>
    </row>
    <row r="88" spans="1:18" hidden="1" x14ac:dyDescent="0.25">
      <c r="A88" s="75">
        <v>2220</v>
      </c>
      <c r="B88" s="43" t="s">
        <v>86</v>
      </c>
      <c r="C88" s="199">
        <f t="shared" si="3"/>
        <v>0</v>
      </c>
      <c r="D88" s="134">
        <f t="shared" ref="D88:O88" si="23">SUM(D89:D93)</f>
        <v>0</v>
      </c>
      <c r="E88" s="76">
        <f t="shared" si="23"/>
        <v>0</v>
      </c>
      <c r="F88" s="95">
        <f t="shared" si="23"/>
        <v>0</v>
      </c>
      <c r="G88" s="240">
        <f t="shared" si="23"/>
        <v>0</v>
      </c>
      <c r="H88" s="76">
        <f t="shared" si="23"/>
        <v>0</v>
      </c>
      <c r="I88" s="91">
        <f t="shared" si="23"/>
        <v>0</v>
      </c>
      <c r="J88" s="134">
        <f t="shared" si="23"/>
        <v>0</v>
      </c>
      <c r="K88" s="76">
        <f t="shared" si="23"/>
        <v>0</v>
      </c>
      <c r="L88" s="95">
        <f t="shared" si="23"/>
        <v>0</v>
      </c>
      <c r="M88" s="240">
        <f t="shared" si="23"/>
        <v>0</v>
      </c>
      <c r="N88" s="76">
        <f t="shared" si="23"/>
        <v>0</v>
      </c>
      <c r="O88" s="91">
        <f t="shared" si="23"/>
        <v>0</v>
      </c>
      <c r="P88" s="300"/>
      <c r="Q88" s="306"/>
      <c r="R88" s="708"/>
    </row>
    <row r="89" spans="1:18" hidden="1" x14ac:dyDescent="0.25">
      <c r="A89" s="30">
        <v>2221</v>
      </c>
      <c r="B89" s="43" t="s">
        <v>307</v>
      </c>
      <c r="C89" s="199">
        <f t="shared" si="3"/>
        <v>0</v>
      </c>
      <c r="D89" s="273"/>
      <c r="E89" s="45"/>
      <c r="F89" s="95">
        <f>D89+E89</f>
        <v>0</v>
      </c>
      <c r="G89" s="239"/>
      <c r="H89" s="45"/>
      <c r="I89" s="91">
        <f>G89+H89</f>
        <v>0</v>
      </c>
      <c r="J89" s="273"/>
      <c r="K89" s="45"/>
      <c r="L89" s="95">
        <f>J89+K89</f>
        <v>0</v>
      </c>
      <c r="M89" s="239"/>
      <c r="N89" s="45"/>
      <c r="O89" s="91">
        <f>M89+N89</f>
        <v>0</v>
      </c>
      <c r="P89" s="300"/>
      <c r="Q89" s="306"/>
      <c r="R89" s="708"/>
    </row>
    <row r="90" spans="1:18" hidden="1" x14ac:dyDescent="0.25">
      <c r="A90" s="30">
        <v>2222</v>
      </c>
      <c r="B90" s="43" t="s">
        <v>87</v>
      </c>
      <c r="C90" s="199">
        <f t="shared" si="3"/>
        <v>0</v>
      </c>
      <c r="D90" s="273"/>
      <c r="E90" s="45"/>
      <c r="F90" s="95">
        <f>D90+E90</f>
        <v>0</v>
      </c>
      <c r="G90" s="239"/>
      <c r="H90" s="45"/>
      <c r="I90" s="91">
        <f>G90+H90</f>
        <v>0</v>
      </c>
      <c r="J90" s="273"/>
      <c r="K90" s="45"/>
      <c r="L90" s="95">
        <f>J90+K90</f>
        <v>0</v>
      </c>
      <c r="M90" s="239"/>
      <c r="N90" s="45"/>
      <c r="O90" s="91">
        <f>M90+N90</f>
        <v>0</v>
      </c>
      <c r="P90" s="300"/>
      <c r="Q90" s="306"/>
      <c r="R90" s="708"/>
    </row>
    <row r="91" spans="1:18" hidden="1" x14ac:dyDescent="0.25">
      <c r="A91" s="30">
        <v>2223</v>
      </c>
      <c r="B91" s="43" t="s">
        <v>88</v>
      </c>
      <c r="C91" s="199">
        <f t="shared" si="3"/>
        <v>0</v>
      </c>
      <c r="D91" s="273"/>
      <c r="E91" s="45"/>
      <c r="F91" s="95">
        <f>D91+E91</f>
        <v>0</v>
      </c>
      <c r="G91" s="239"/>
      <c r="H91" s="45"/>
      <c r="I91" s="91">
        <f>G91+H91</f>
        <v>0</v>
      </c>
      <c r="J91" s="273"/>
      <c r="K91" s="45"/>
      <c r="L91" s="95">
        <f>J91+K91</f>
        <v>0</v>
      </c>
      <c r="M91" s="239"/>
      <c r="N91" s="45"/>
      <c r="O91" s="91">
        <f>M91+N91</f>
        <v>0</v>
      </c>
      <c r="P91" s="300"/>
      <c r="Q91" s="306"/>
      <c r="R91" s="708"/>
    </row>
    <row r="92" spans="1:18" ht="36" hidden="1" x14ac:dyDescent="0.25">
      <c r="A92" s="30">
        <v>2224</v>
      </c>
      <c r="B92" s="43" t="s">
        <v>89</v>
      </c>
      <c r="C92" s="199">
        <f t="shared" si="3"/>
        <v>0</v>
      </c>
      <c r="D92" s="273"/>
      <c r="E92" s="45"/>
      <c r="F92" s="95">
        <f>D92+E92</f>
        <v>0</v>
      </c>
      <c r="G92" s="239"/>
      <c r="H92" s="45"/>
      <c r="I92" s="91">
        <f>G92+H92</f>
        <v>0</v>
      </c>
      <c r="J92" s="273"/>
      <c r="K92" s="45"/>
      <c r="L92" s="95">
        <f>J92+K92</f>
        <v>0</v>
      </c>
      <c r="M92" s="239"/>
      <c r="N92" s="45"/>
      <c r="O92" s="91">
        <f>M92+N92</f>
        <v>0</v>
      </c>
      <c r="P92" s="300"/>
      <c r="Q92" s="306"/>
      <c r="R92" s="708"/>
    </row>
    <row r="93" spans="1:18" ht="24" hidden="1" x14ac:dyDescent="0.25">
      <c r="A93" s="30">
        <v>2229</v>
      </c>
      <c r="B93" s="43" t="s">
        <v>90</v>
      </c>
      <c r="C93" s="199">
        <f t="shared" si="3"/>
        <v>0</v>
      </c>
      <c r="D93" s="273"/>
      <c r="E93" s="45"/>
      <c r="F93" s="95">
        <f>D93+E93</f>
        <v>0</v>
      </c>
      <c r="G93" s="239"/>
      <c r="H93" s="45"/>
      <c r="I93" s="91">
        <f>G93+H93</f>
        <v>0</v>
      </c>
      <c r="J93" s="273"/>
      <c r="K93" s="45"/>
      <c r="L93" s="95">
        <f>J93+K93</f>
        <v>0</v>
      </c>
      <c r="M93" s="239"/>
      <c r="N93" s="45"/>
      <c r="O93" s="91">
        <f>M93+N93</f>
        <v>0</v>
      </c>
      <c r="P93" s="300"/>
      <c r="Q93" s="306"/>
      <c r="R93" s="708"/>
    </row>
    <row r="94" spans="1:18" ht="24" x14ac:dyDescent="0.25">
      <c r="A94" s="75">
        <v>2230</v>
      </c>
      <c r="B94" s="43" t="s">
        <v>91</v>
      </c>
      <c r="C94" s="199">
        <f t="shared" si="3"/>
        <v>4612</v>
      </c>
      <c r="D94" s="134">
        <f t="shared" ref="D94:O94" si="24">SUM(D95:D101)</f>
        <v>4727</v>
      </c>
      <c r="E94" s="91">
        <f t="shared" si="24"/>
        <v>-115</v>
      </c>
      <c r="F94" s="373">
        <f t="shared" si="24"/>
        <v>4612</v>
      </c>
      <c r="G94" s="240">
        <f t="shared" si="24"/>
        <v>0</v>
      </c>
      <c r="H94" s="91">
        <f t="shared" si="24"/>
        <v>0</v>
      </c>
      <c r="I94" s="373">
        <f t="shared" si="24"/>
        <v>0</v>
      </c>
      <c r="J94" s="134">
        <f t="shared" si="24"/>
        <v>0</v>
      </c>
      <c r="K94" s="76">
        <f t="shared" si="24"/>
        <v>0</v>
      </c>
      <c r="L94" s="95">
        <f t="shared" si="24"/>
        <v>0</v>
      </c>
      <c r="M94" s="240">
        <f t="shared" si="24"/>
        <v>0</v>
      </c>
      <c r="N94" s="76">
        <f t="shared" si="24"/>
        <v>0</v>
      </c>
      <c r="O94" s="91">
        <f t="shared" si="24"/>
        <v>0</v>
      </c>
      <c r="P94" s="300"/>
      <c r="Q94" s="306"/>
      <c r="R94" s="708"/>
    </row>
    <row r="95" spans="1:18" ht="24" x14ac:dyDescent="0.25">
      <c r="A95" s="30">
        <v>2231</v>
      </c>
      <c r="B95" s="43" t="s">
        <v>92</v>
      </c>
      <c r="C95" s="199">
        <f t="shared" si="3"/>
        <v>307</v>
      </c>
      <c r="D95" s="273">
        <v>925</v>
      </c>
      <c r="E95" s="359">
        <v>-618</v>
      </c>
      <c r="F95" s="373">
        <f t="shared" ref="F95:F101" si="25">D95+E95</f>
        <v>307</v>
      </c>
      <c r="G95" s="239"/>
      <c r="H95" s="359"/>
      <c r="I95" s="373">
        <f t="shared" ref="I95:I101" si="26">G95+H95</f>
        <v>0</v>
      </c>
      <c r="J95" s="273"/>
      <c r="K95" s="45"/>
      <c r="L95" s="95">
        <f t="shared" ref="L95:L101" si="27">J95+K95</f>
        <v>0</v>
      </c>
      <c r="M95" s="239"/>
      <c r="N95" s="45"/>
      <c r="O95" s="91">
        <f t="shared" ref="O95:O101" si="28">M95+N95</f>
        <v>0</v>
      </c>
      <c r="P95" s="300"/>
      <c r="Q95" s="306"/>
      <c r="R95" s="708"/>
    </row>
    <row r="96" spans="1:18" ht="24" hidden="1" x14ac:dyDescent="0.25">
      <c r="A96" s="30">
        <v>2232</v>
      </c>
      <c r="B96" s="43" t="s">
        <v>93</v>
      </c>
      <c r="C96" s="199">
        <f t="shared" si="3"/>
        <v>0</v>
      </c>
      <c r="D96" s="273"/>
      <c r="E96" s="45"/>
      <c r="F96" s="95">
        <f t="shared" si="25"/>
        <v>0</v>
      </c>
      <c r="G96" s="239"/>
      <c r="H96" s="45"/>
      <c r="I96" s="91">
        <f t="shared" si="26"/>
        <v>0</v>
      </c>
      <c r="J96" s="273"/>
      <c r="K96" s="45"/>
      <c r="L96" s="95">
        <f t="shared" si="27"/>
        <v>0</v>
      </c>
      <c r="M96" s="239"/>
      <c r="N96" s="45"/>
      <c r="O96" s="91">
        <f t="shared" si="28"/>
        <v>0</v>
      </c>
      <c r="P96" s="300"/>
      <c r="Q96" s="306"/>
      <c r="R96" s="708"/>
    </row>
    <row r="97" spans="1:18" hidden="1" x14ac:dyDescent="0.25">
      <c r="A97" s="27">
        <v>2233</v>
      </c>
      <c r="B97" s="40" t="s">
        <v>94</v>
      </c>
      <c r="C97" s="198">
        <f t="shared" si="3"/>
        <v>0</v>
      </c>
      <c r="D97" s="272"/>
      <c r="E97" s="42"/>
      <c r="F97" s="185">
        <f t="shared" si="25"/>
        <v>0</v>
      </c>
      <c r="G97" s="229"/>
      <c r="H97" s="42"/>
      <c r="I97" s="90">
        <f t="shared" si="26"/>
        <v>0</v>
      </c>
      <c r="J97" s="272"/>
      <c r="K97" s="42"/>
      <c r="L97" s="185">
        <f t="shared" si="27"/>
        <v>0</v>
      </c>
      <c r="M97" s="229"/>
      <c r="N97" s="42"/>
      <c r="O97" s="90">
        <f t="shared" si="28"/>
        <v>0</v>
      </c>
      <c r="P97" s="299"/>
      <c r="Q97" s="306"/>
      <c r="R97" s="708"/>
    </row>
    <row r="98" spans="1:18" ht="24" hidden="1" x14ac:dyDescent="0.25">
      <c r="A98" s="30">
        <v>2234</v>
      </c>
      <c r="B98" s="43" t="s">
        <v>95</v>
      </c>
      <c r="C98" s="199">
        <f t="shared" si="3"/>
        <v>0</v>
      </c>
      <c r="D98" s="273"/>
      <c r="E98" s="45"/>
      <c r="F98" s="95">
        <f t="shared" si="25"/>
        <v>0</v>
      </c>
      <c r="G98" s="239"/>
      <c r="H98" s="45"/>
      <c r="I98" s="91">
        <f t="shared" si="26"/>
        <v>0</v>
      </c>
      <c r="J98" s="273"/>
      <c r="K98" s="45"/>
      <c r="L98" s="95">
        <f t="shared" si="27"/>
        <v>0</v>
      </c>
      <c r="M98" s="239"/>
      <c r="N98" s="45"/>
      <c r="O98" s="91">
        <f t="shared" si="28"/>
        <v>0</v>
      </c>
      <c r="P98" s="300"/>
      <c r="Q98" s="306"/>
      <c r="R98" s="708"/>
    </row>
    <row r="99" spans="1:18" ht="24" hidden="1" x14ac:dyDescent="0.25">
      <c r="A99" s="30">
        <v>2235</v>
      </c>
      <c r="B99" s="43" t="s">
        <v>96</v>
      </c>
      <c r="C99" s="199">
        <f t="shared" si="3"/>
        <v>0</v>
      </c>
      <c r="D99" s="273"/>
      <c r="E99" s="45"/>
      <c r="F99" s="95">
        <f t="shared" si="25"/>
        <v>0</v>
      </c>
      <c r="G99" s="239"/>
      <c r="H99" s="45"/>
      <c r="I99" s="91">
        <f t="shared" si="26"/>
        <v>0</v>
      </c>
      <c r="J99" s="273"/>
      <c r="K99" s="45"/>
      <c r="L99" s="95">
        <f t="shared" si="27"/>
        <v>0</v>
      </c>
      <c r="M99" s="239"/>
      <c r="N99" s="45"/>
      <c r="O99" s="91">
        <f t="shared" si="28"/>
        <v>0</v>
      </c>
      <c r="P99" s="300"/>
      <c r="Q99" s="306"/>
      <c r="R99" s="708"/>
    </row>
    <row r="100" spans="1:18" x14ac:dyDescent="0.25">
      <c r="A100" s="30">
        <v>2236</v>
      </c>
      <c r="B100" s="43" t="s">
        <v>97</v>
      </c>
      <c r="C100" s="199">
        <f t="shared" si="3"/>
        <v>24</v>
      </c>
      <c r="D100" s="273"/>
      <c r="E100" s="359">
        <v>24</v>
      </c>
      <c r="F100" s="373">
        <f t="shared" si="25"/>
        <v>24</v>
      </c>
      <c r="G100" s="239"/>
      <c r="H100" s="45"/>
      <c r="I100" s="91">
        <f t="shared" si="26"/>
        <v>0</v>
      </c>
      <c r="J100" s="273"/>
      <c r="K100" s="45"/>
      <c r="L100" s="95">
        <f t="shared" si="27"/>
        <v>0</v>
      </c>
      <c r="M100" s="239"/>
      <c r="N100" s="45"/>
      <c r="O100" s="91">
        <f t="shared" si="28"/>
        <v>0</v>
      </c>
      <c r="P100" s="300"/>
      <c r="Q100" s="306"/>
      <c r="R100" s="708"/>
    </row>
    <row r="101" spans="1:18" x14ac:dyDescent="0.25">
      <c r="A101" s="30">
        <v>2239</v>
      </c>
      <c r="B101" s="43" t="s">
        <v>98</v>
      </c>
      <c r="C101" s="199">
        <f t="shared" si="3"/>
        <v>4281</v>
      </c>
      <c r="D101" s="273">
        <v>3802</v>
      </c>
      <c r="E101" s="359">
        <v>479</v>
      </c>
      <c r="F101" s="373">
        <f t="shared" si="25"/>
        <v>4281</v>
      </c>
      <c r="G101" s="239"/>
      <c r="H101" s="359"/>
      <c r="I101" s="373">
        <f t="shared" si="26"/>
        <v>0</v>
      </c>
      <c r="J101" s="273"/>
      <c r="K101" s="45"/>
      <c r="L101" s="95">
        <f t="shared" si="27"/>
        <v>0</v>
      </c>
      <c r="M101" s="239"/>
      <c r="N101" s="45"/>
      <c r="O101" s="91">
        <f t="shared" si="28"/>
        <v>0</v>
      </c>
      <c r="P101" s="300"/>
      <c r="Q101" s="306"/>
      <c r="R101" s="708"/>
    </row>
    <row r="102" spans="1:18" ht="24" x14ac:dyDescent="0.25">
      <c r="A102" s="75">
        <v>2240</v>
      </c>
      <c r="B102" s="43" t="s">
        <v>99</v>
      </c>
      <c r="C102" s="199">
        <f t="shared" si="3"/>
        <v>115</v>
      </c>
      <c r="D102" s="134">
        <f t="shared" ref="D102:O102" si="29">SUM(D103:D110)</f>
        <v>0</v>
      </c>
      <c r="E102" s="91">
        <f t="shared" si="29"/>
        <v>115</v>
      </c>
      <c r="F102" s="373">
        <f t="shared" si="29"/>
        <v>115</v>
      </c>
      <c r="G102" s="240">
        <f t="shared" si="29"/>
        <v>0</v>
      </c>
      <c r="H102" s="76">
        <f t="shared" si="29"/>
        <v>0</v>
      </c>
      <c r="I102" s="91">
        <f t="shared" si="29"/>
        <v>0</v>
      </c>
      <c r="J102" s="134">
        <f t="shared" si="29"/>
        <v>0</v>
      </c>
      <c r="K102" s="76">
        <f t="shared" si="29"/>
        <v>0</v>
      </c>
      <c r="L102" s="95">
        <f t="shared" si="29"/>
        <v>0</v>
      </c>
      <c r="M102" s="240">
        <f t="shared" si="29"/>
        <v>0</v>
      </c>
      <c r="N102" s="76">
        <f t="shared" si="29"/>
        <v>0</v>
      </c>
      <c r="O102" s="91">
        <f t="shared" si="29"/>
        <v>0</v>
      </c>
      <c r="P102" s="300"/>
      <c r="Q102" s="306"/>
      <c r="R102" s="708"/>
    </row>
    <row r="103" spans="1:18" hidden="1" x14ac:dyDescent="0.25">
      <c r="A103" s="30">
        <v>2241</v>
      </c>
      <c r="B103" s="43" t="s">
        <v>100</v>
      </c>
      <c r="C103" s="199">
        <f t="shared" si="3"/>
        <v>0</v>
      </c>
      <c r="D103" s="273"/>
      <c r="E103" s="45"/>
      <c r="F103" s="95">
        <f t="shared" ref="F103:F110" si="30">D103+E103</f>
        <v>0</v>
      </c>
      <c r="G103" s="239"/>
      <c r="H103" s="45"/>
      <c r="I103" s="91">
        <f t="shared" ref="I103:I110" si="31">G103+H103</f>
        <v>0</v>
      </c>
      <c r="J103" s="273"/>
      <c r="K103" s="45"/>
      <c r="L103" s="95">
        <f t="shared" ref="L103:L110" si="32">J103+K103</f>
        <v>0</v>
      </c>
      <c r="M103" s="239"/>
      <c r="N103" s="45"/>
      <c r="O103" s="91">
        <f t="shared" ref="O103:O110" si="33">M103+N103</f>
        <v>0</v>
      </c>
      <c r="P103" s="300"/>
      <c r="Q103" s="306"/>
      <c r="R103" s="708"/>
    </row>
    <row r="104" spans="1:18" hidden="1" x14ac:dyDescent="0.25">
      <c r="A104" s="30">
        <v>2242</v>
      </c>
      <c r="B104" s="43" t="s">
        <v>101</v>
      </c>
      <c r="C104" s="199">
        <f t="shared" si="3"/>
        <v>0</v>
      </c>
      <c r="D104" s="273"/>
      <c r="E104" s="45"/>
      <c r="F104" s="95">
        <f t="shared" si="30"/>
        <v>0</v>
      </c>
      <c r="G104" s="239"/>
      <c r="H104" s="45"/>
      <c r="I104" s="91">
        <f t="shared" si="31"/>
        <v>0</v>
      </c>
      <c r="J104" s="273"/>
      <c r="K104" s="45"/>
      <c r="L104" s="95">
        <f t="shared" si="32"/>
        <v>0</v>
      </c>
      <c r="M104" s="239"/>
      <c r="N104" s="45"/>
      <c r="O104" s="91">
        <f t="shared" si="33"/>
        <v>0</v>
      </c>
      <c r="P104" s="854"/>
      <c r="Q104" s="306"/>
      <c r="R104" s="708"/>
    </row>
    <row r="105" spans="1:18" ht="24" hidden="1" x14ac:dyDescent="0.25">
      <c r="A105" s="30">
        <v>2243</v>
      </c>
      <c r="B105" s="43" t="s">
        <v>102</v>
      </c>
      <c r="C105" s="199">
        <f t="shared" si="3"/>
        <v>0</v>
      </c>
      <c r="D105" s="273"/>
      <c r="E105" s="45"/>
      <c r="F105" s="95">
        <f t="shared" si="30"/>
        <v>0</v>
      </c>
      <c r="G105" s="239"/>
      <c r="H105" s="45"/>
      <c r="I105" s="91">
        <f t="shared" si="31"/>
        <v>0</v>
      </c>
      <c r="J105" s="273"/>
      <c r="K105" s="45"/>
      <c r="L105" s="95">
        <f t="shared" si="32"/>
        <v>0</v>
      </c>
      <c r="M105" s="239"/>
      <c r="N105" s="45"/>
      <c r="O105" s="91">
        <f t="shared" si="33"/>
        <v>0</v>
      </c>
      <c r="P105" s="300"/>
      <c r="Q105" s="306"/>
      <c r="R105" s="708"/>
    </row>
    <row r="106" spans="1:18" x14ac:dyDescent="0.25">
      <c r="A106" s="30">
        <v>2244</v>
      </c>
      <c r="B106" s="43" t="s">
        <v>103</v>
      </c>
      <c r="C106" s="199">
        <f t="shared" si="3"/>
        <v>115</v>
      </c>
      <c r="D106" s="273"/>
      <c r="E106" s="359">
        <v>115</v>
      </c>
      <c r="F106" s="373">
        <f t="shared" si="30"/>
        <v>115</v>
      </c>
      <c r="G106" s="239"/>
      <c r="H106" s="45"/>
      <c r="I106" s="91">
        <f t="shared" si="31"/>
        <v>0</v>
      </c>
      <c r="J106" s="273"/>
      <c r="K106" s="45"/>
      <c r="L106" s="95">
        <f t="shared" si="32"/>
        <v>0</v>
      </c>
      <c r="M106" s="239"/>
      <c r="N106" s="45"/>
      <c r="O106" s="91">
        <f t="shared" si="33"/>
        <v>0</v>
      </c>
      <c r="P106" s="300"/>
      <c r="Q106" s="306"/>
      <c r="R106" s="708"/>
    </row>
    <row r="107" spans="1:18" hidden="1" x14ac:dyDescent="0.25">
      <c r="A107" s="30">
        <v>2246</v>
      </c>
      <c r="B107" s="43" t="s">
        <v>104</v>
      </c>
      <c r="C107" s="199">
        <f t="shared" si="3"/>
        <v>0</v>
      </c>
      <c r="D107" s="273"/>
      <c r="E107" s="45"/>
      <c r="F107" s="95">
        <f t="shared" si="30"/>
        <v>0</v>
      </c>
      <c r="G107" s="239"/>
      <c r="H107" s="45"/>
      <c r="I107" s="91">
        <f t="shared" si="31"/>
        <v>0</v>
      </c>
      <c r="J107" s="273"/>
      <c r="K107" s="45"/>
      <c r="L107" s="95">
        <f t="shared" si="32"/>
        <v>0</v>
      </c>
      <c r="M107" s="239"/>
      <c r="N107" s="45"/>
      <c r="O107" s="91">
        <f t="shared" si="33"/>
        <v>0</v>
      </c>
      <c r="P107" s="300"/>
      <c r="Q107" s="306"/>
      <c r="R107" s="708"/>
    </row>
    <row r="108" spans="1:18" hidden="1" x14ac:dyDescent="0.25">
      <c r="A108" s="30">
        <v>2247</v>
      </c>
      <c r="B108" s="43" t="s">
        <v>105</v>
      </c>
      <c r="C108" s="199">
        <f t="shared" si="3"/>
        <v>0</v>
      </c>
      <c r="D108" s="273"/>
      <c r="E108" s="45"/>
      <c r="F108" s="95">
        <f t="shared" si="30"/>
        <v>0</v>
      </c>
      <c r="G108" s="239"/>
      <c r="H108" s="45"/>
      <c r="I108" s="91">
        <f t="shared" si="31"/>
        <v>0</v>
      </c>
      <c r="J108" s="273"/>
      <c r="K108" s="45"/>
      <c r="L108" s="95">
        <f t="shared" si="32"/>
        <v>0</v>
      </c>
      <c r="M108" s="239"/>
      <c r="N108" s="45"/>
      <c r="O108" s="91">
        <f t="shared" si="33"/>
        <v>0</v>
      </c>
      <c r="P108" s="300"/>
      <c r="Q108" s="306"/>
      <c r="R108" s="708"/>
    </row>
    <row r="109" spans="1:18" ht="24" hidden="1" x14ac:dyDescent="0.25">
      <c r="A109" s="30">
        <v>2248</v>
      </c>
      <c r="B109" s="43" t="s">
        <v>106</v>
      </c>
      <c r="C109" s="199">
        <f t="shared" si="3"/>
        <v>0</v>
      </c>
      <c r="D109" s="273"/>
      <c r="E109" s="45"/>
      <c r="F109" s="95">
        <f t="shared" si="30"/>
        <v>0</v>
      </c>
      <c r="G109" s="239"/>
      <c r="H109" s="45"/>
      <c r="I109" s="91">
        <f t="shared" si="31"/>
        <v>0</v>
      </c>
      <c r="J109" s="273"/>
      <c r="K109" s="45"/>
      <c r="L109" s="95">
        <f t="shared" si="32"/>
        <v>0</v>
      </c>
      <c r="M109" s="239"/>
      <c r="N109" s="45"/>
      <c r="O109" s="91">
        <f t="shared" si="33"/>
        <v>0</v>
      </c>
      <c r="P109" s="300"/>
      <c r="Q109" s="306"/>
      <c r="R109" s="708"/>
    </row>
    <row r="110" spans="1:18" ht="24" hidden="1" x14ac:dyDescent="0.25">
      <c r="A110" s="30">
        <v>2249</v>
      </c>
      <c r="B110" s="43" t="s">
        <v>107</v>
      </c>
      <c r="C110" s="199">
        <f t="shared" si="3"/>
        <v>0</v>
      </c>
      <c r="D110" s="273"/>
      <c r="E110" s="45"/>
      <c r="F110" s="95">
        <f t="shared" si="30"/>
        <v>0</v>
      </c>
      <c r="G110" s="239"/>
      <c r="H110" s="45"/>
      <c r="I110" s="91">
        <f t="shared" si="31"/>
        <v>0</v>
      </c>
      <c r="J110" s="273"/>
      <c r="K110" s="45"/>
      <c r="L110" s="95">
        <f t="shared" si="32"/>
        <v>0</v>
      </c>
      <c r="M110" s="239"/>
      <c r="N110" s="45"/>
      <c r="O110" s="91">
        <f t="shared" si="33"/>
        <v>0</v>
      </c>
      <c r="P110" s="300"/>
      <c r="Q110" s="306"/>
      <c r="R110" s="708"/>
    </row>
    <row r="111" spans="1:18" hidden="1" x14ac:dyDescent="0.25">
      <c r="A111" s="75">
        <v>2250</v>
      </c>
      <c r="B111" s="43" t="s">
        <v>108</v>
      </c>
      <c r="C111" s="199">
        <f t="shared" si="3"/>
        <v>0</v>
      </c>
      <c r="D111" s="134">
        <f t="shared" ref="D111:O111" si="34">SUM(D112:D114)</f>
        <v>0</v>
      </c>
      <c r="E111" s="76">
        <f t="shared" si="34"/>
        <v>0</v>
      </c>
      <c r="F111" s="95">
        <f t="shared" si="34"/>
        <v>0</v>
      </c>
      <c r="G111" s="240">
        <f t="shared" si="34"/>
        <v>0</v>
      </c>
      <c r="H111" s="76">
        <f t="shared" si="34"/>
        <v>0</v>
      </c>
      <c r="I111" s="91">
        <f t="shared" si="34"/>
        <v>0</v>
      </c>
      <c r="J111" s="134">
        <f t="shared" si="34"/>
        <v>0</v>
      </c>
      <c r="K111" s="76">
        <f t="shared" si="34"/>
        <v>0</v>
      </c>
      <c r="L111" s="95">
        <f t="shared" si="34"/>
        <v>0</v>
      </c>
      <c r="M111" s="240">
        <f t="shared" si="34"/>
        <v>0</v>
      </c>
      <c r="N111" s="76">
        <f t="shared" si="34"/>
        <v>0</v>
      </c>
      <c r="O111" s="91">
        <f t="shared" si="34"/>
        <v>0</v>
      </c>
      <c r="P111" s="300"/>
      <c r="Q111" s="306"/>
      <c r="R111" s="708"/>
    </row>
    <row r="112" spans="1:18" hidden="1" x14ac:dyDescent="0.25">
      <c r="A112" s="30">
        <v>2251</v>
      </c>
      <c r="B112" s="43" t="s">
        <v>109</v>
      </c>
      <c r="C112" s="199">
        <f t="shared" si="3"/>
        <v>0</v>
      </c>
      <c r="D112" s="273"/>
      <c r="E112" s="45"/>
      <c r="F112" s="95">
        <f>D112+E112</f>
        <v>0</v>
      </c>
      <c r="G112" s="239"/>
      <c r="H112" s="45"/>
      <c r="I112" s="91">
        <f>G112+H112</f>
        <v>0</v>
      </c>
      <c r="J112" s="273"/>
      <c r="K112" s="45"/>
      <c r="L112" s="95">
        <f>J112+K112</f>
        <v>0</v>
      </c>
      <c r="M112" s="239"/>
      <c r="N112" s="45"/>
      <c r="O112" s="91">
        <f>M112+N112</f>
        <v>0</v>
      </c>
      <c r="P112" s="300"/>
      <c r="Q112" s="306"/>
      <c r="R112" s="708"/>
    </row>
    <row r="113" spans="1:18" hidden="1" x14ac:dyDescent="0.25">
      <c r="A113" s="30">
        <v>2252</v>
      </c>
      <c r="B113" s="43" t="s">
        <v>110</v>
      </c>
      <c r="C113" s="199">
        <f t="shared" ref="C113:C176" si="35">SUM(F113,I113,L113,O113)</f>
        <v>0</v>
      </c>
      <c r="D113" s="273"/>
      <c r="E113" s="45"/>
      <c r="F113" s="95">
        <f>D113+E113</f>
        <v>0</v>
      </c>
      <c r="G113" s="239"/>
      <c r="H113" s="45"/>
      <c r="I113" s="91">
        <f>G113+H113</f>
        <v>0</v>
      </c>
      <c r="J113" s="273"/>
      <c r="K113" s="45"/>
      <c r="L113" s="95">
        <f>J113+K113</f>
        <v>0</v>
      </c>
      <c r="M113" s="239"/>
      <c r="N113" s="45"/>
      <c r="O113" s="91">
        <f>M113+N113</f>
        <v>0</v>
      </c>
      <c r="P113" s="300"/>
      <c r="Q113" s="306"/>
      <c r="R113" s="708"/>
    </row>
    <row r="114" spans="1:18" hidden="1" x14ac:dyDescent="0.25">
      <c r="A114" s="30">
        <v>2259</v>
      </c>
      <c r="B114" s="43" t="s">
        <v>111</v>
      </c>
      <c r="C114" s="199">
        <f t="shared" si="35"/>
        <v>0</v>
      </c>
      <c r="D114" s="273"/>
      <c r="E114" s="45"/>
      <c r="F114" s="95">
        <f>D114+E114</f>
        <v>0</v>
      </c>
      <c r="G114" s="239"/>
      <c r="H114" s="45"/>
      <c r="I114" s="91">
        <f>G114+H114</f>
        <v>0</v>
      </c>
      <c r="J114" s="273"/>
      <c r="K114" s="45"/>
      <c r="L114" s="95">
        <f>J114+K114</f>
        <v>0</v>
      </c>
      <c r="M114" s="239"/>
      <c r="N114" s="45"/>
      <c r="O114" s="91">
        <f>M114+N114</f>
        <v>0</v>
      </c>
      <c r="P114" s="300"/>
      <c r="Q114" s="306"/>
      <c r="R114" s="708"/>
    </row>
    <row r="115" spans="1:18" x14ac:dyDescent="0.25">
      <c r="A115" s="75">
        <v>2260</v>
      </c>
      <c r="B115" s="43" t="s">
        <v>112</v>
      </c>
      <c r="C115" s="199">
        <f t="shared" si="35"/>
        <v>569</v>
      </c>
      <c r="D115" s="134">
        <f t="shared" ref="D115:O115" si="36">SUM(D116:D120)</f>
        <v>569</v>
      </c>
      <c r="E115" s="91">
        <f t="shared" si="36"/>
        <v>0</v>
      </c>
      <c r="F115" s="373">
        <f t="shared" si="36"/>
        <v>569</v>
      </c>
      <c r="G115" s="240">
        <f t="shared" si="36"/>
        <v>0</v>
      </c>
      <c r="H115" s="91">
        <f t="shared" si="36"/>
        <v>0</v>
      </c>
      <c r="I115" s="373">
        <f t="shared" si="36"/>
        <v>0</v>
      </c>
      <c r="J115" s="134">
        <f t="shared" si="36"/>
        <v>0</v>
      </c>
      <c r="K115" s="76">
        <f t="shared" si="36"/>
        <v>0</v>
      </c>
      <c r="L115" s="95">
        <f t="shared" si="36"/>
        <v>0</v>
      </c>
      <c r="M115" s="240">
        <f t="shared" si="36"/>
        <v>0</v>
      </c>
      <c r="N115" s="76">
        <f t="shared" si="36"/>
        <v>0</v>
      </c>
      <c r="O115" s="91">
        <f t="shared" si="36"/>
        <v>0</v>
      </c>
      <c r="P115" s="300"/>
      <c r="Q115" s="306"/>
      <c r="R115" s="708"/>
    </row>
    <row r="116" spans="1:18" hidden="1" x14ac:dyDescent="0.25">
      <c r="A116" s="30">
        <v>2261</v>
      </c>
      <c r="B116" s="43" t="s">
        <v>113</v>
      </c>
      <c r="C116" s="199">
        <f t="shared" si="35"/>
        <v>0</v>
      </c>
      <c r="D116" s="273"/>
      <c r="E116" s="45"/>
      <c r="F116" s="95">
        <f>D116+E116</f>
        <v>0</v>
      </c>
      <c r="G116" s="239"/>
      <c r="H116" s="45"/>
      <c r="I116" s="91">
        <f>G116+H116</f>
        <v>0</v>
      </c>
      <c r="J116" s="273"/>
      <c r="K116" s="45"/>
      <c r="L116" s="95">
        <f>J116+K116</f>
        <v>0</v>
      </c>
      <c r="M116" s="239"/>
      <c r="N116" s="45"/>
      <c r="O116" s="91">
        <f>M116+N116</f>
        <v>0</v>
      </c>
      <c r="P116" s="300"/>
      <c r="Q116" s="306"/>
      <c r="R116" s="708"/>
    </row>
    <row r="117" spans="1:18" x14ac:dyDescent="0.25">
      <c r="A117" s="30">
        <v>2262</v>
      </c>
      <c r="B117" s="43" t="s">
        <v>114</v>
      </c>
      <c r="C117" s="199">
        <f t="shared" si="35"/>
        <v>569</v>
      </c>
      <c r="D117" s="273">
        <v>569</v>
      </c>
      <c r="E117" s="359"/>
      <c r="F117" s="373">
        <f>D117+E117</f>
        <v>569</v>
      </c>
      <c r="G117" s="239"/>
      <c r="H117" s="359"/>
      <c r="I117" s="373">
        <f>G117+H117</f>
        <v>0</v>
      </c>
      <c r="J117" s="273"/>
      <c r="K117" s="45"/>
      <c r="L117" s="95">
        <f>J117+K117</f>
        <v>0</v>
      </c>
      <c r="M117" s="239"/>
      <c r="N117" s="45"/>
      <c r="O117" s="91">
        <f>M117+N117</f>
        <v>0</v>
      </c>
      <c r="P117" s="300"/>
      <c r="Q117" s="306"/>
      <c r="R117" s="708"/>
    </row>
    <row r="118" spans="1:18" hidden="1" x14ac:dyDescent="0.25">
      <c r="A118" s="30">
        <v>2263</v>
      </c>
      <c r="B118" s="43" t="s">
        <v>115</v>
      </c>
      <c r="C118" s="199">
        <f t="shared" si="35"/>
        <v>0</v>
      </c>
      <c r="D118" s="273"/>
      <c r="E118" s="45"/>
      <c r="F118" s="95">
        <f>D118+E118</f>
        <v>0</v>
      </c>
      <c r="G118" s="239"/>
      <c r="H118" s="45"/>
      <c r="I118" s="91">
        <f>G118+H118</f>
        <v>0</v>
      </c>
      <c r="J118" s="273"/>
      <c r="K118" s="45"/>
      <c r="L118" s="95">
        <f>J118+K118</f>
        <v>0</v>
      </c>
      <c r="M118" s="239"/>
      <c r="N118" s="45"/>
      <c r="O118" s="91">
        <f>M118+N118</f>
        <v>0</v>
      </c>
      <c r="P118" s="300"/>
      <c r="Q118" s="306"/>
      <c r="R118" s="708"/>
    </row>
    <row r="119" spans="1:18" hidden="1" x14ac:dyDescent="0.25">
      <c r="A119" s="30">
        <v>2264</v>
      </c>
      <c r="B119" s="43" t="s">
        <v>116</v>
      </c>
      <c r="C119" s="199">
        <f t="shared" si="35"/>
        <v>0</v>
      </c>
      <c r="D119" s="273"/>
      <c r="E119" s="45"/>
      <c r="F119" s="95">
        <f>D119+E119</f>
        <v>0</v>
      </c>
      <c r="G119" s="239"/>
      <c r="H119" s="45"/>
      <c r="I119" s="91">
        <f>G119+H119</f>
        <v>0</v>
      </c>
      <c r="J119" s="273"/>
      <c r="K119" s="45"/>
      <c r="L119" s="95">
        <f>J119+K119</f>
        <v>0</v>
      </c>
      <c r="M119" s="239"/>
      <c r="N119" s="45"/>
      <c r="O119" s="91">
        <f>M119+N119</f>
        <v>0</v>
      </c>
      <c r="P119" s="300"/>
      <c r="Q119" s="306"/>
      <c r="R119" s="708"/>
    </row>
    <row r="120" spans="1:18" hidden="1" x14ac:dyDescent="0.25">
      <c r="A120" s="30">
        <v>2269</v>
      </c>
      <c r="B120" s="43" t="s">
        <v>117</v>
      </c>
      <c r="C120" s="199">
        <f t="shared" si="35"/>
        <v>0</v>
      </c>
      <c r="D120" s="273"/>
      <c r="E120" s="45"/>
      <c r="F120" s="95">
        <f>D120+E120</f>
        <v>0</v>
      </c>
      <c r="G120" s="239"/>
      <c r="H120" s="45"/>
      <c r="I120" s="91">
        <f>G120+H120</f>
        <v>0</v>
      </c>
      <c r="J120" s="273"/>
      <c r="K120" s="45"/>
      <c r="L120" s="95">
        <f>J120+K120</f>
        <v>0</v>
      </c>
      <c r="M120" s="239"/>
      <c r="N120" s="45"/>
      <c r="O120" s="91">
        <f>M120+N120</f>
        <v>0</v>
      </c>
      <c r="P120" s="300"/>
      <c r="Q120" s="306"/>
      <c r="R120" s="708"/>
    </row>
    <row r="121" spans="1:18" x14ac:dyDescent="0.25">
      <c r="A121" s="75">
        <v>2270</v>
      </c>
      <c r="B121" s="43" t="s">
        <v>118</v>
      </c>
      <c r="C121" s="199">
        <f t="shared" si="35"/>
        <v>256</v>
      </c>
      <c r="D121" s="134">
        <f t="shared" ref="D121:O121" si="37">SUM(D122:D126)</f>
        <v>256</v>
      </c>
      <c r="E121" s="91">
        <f t="shared" si="37"/>
        <v>0</v>
      </c>
      <c r="F121" s="373">
        <f t="shared" si="37"/>
        <v>256</v>
      </c>
      <c r="G121" s="240">
        <f t="shared" si="37"/>
        <v>0</v>
      </c>
      <c r="H121" s="91">
        <f t="shared" si="37"/>
        <v>0</v>
      </c>
      <c r="I121" s="373">
        <f t="shared" si="37"/>
        <v>0</v>
      </c>
      <c r="J121" s="134">
        <f t="shared" si="37"/>
        <v>0</v>
      </c>
      <c r="K121" s="76">
        <f t="shared" si="37"/>
        <v>0</v>
      </c>
      <c r="L121" s="95">
        <f t="shared" si="37"/>
        <v>0</v>
      </c>
      <c r="M121" s="240">
        <f t="shared" si="37"/>
        <v>0</v>
      </c>
      <c r="N121" s="76">
        <f t="shared" si="37"/>
        <v>0</v>
      </c>
      <c r="O121" s="91">
        <f t="shared" si="37"/>
        <v>0</v>
      </c>
      <c r="P121" s="300"/>
      <c r="Q121" s="306"/>
      <c r="R121" s="708"/>
    </row>
    <row r="122" spans="1:18" hidden="1" x14ac:dyDescent="0.25">
      <c r="A122" s="30">
        <v>2272</v>
      </c>
      <c r="B122" s="94" t="s">
        <v>119</v>
      </c>
      <c r="C122" s="199">
        <f t="shared" si="35"/>
        <v>0</v>
      </c>
      <c r="D122" s="273"/>
      <c r="E122" s="45"/>
      <c r="F122" s="95">
        <f>D122+E122</f>
        <v>0</v>
      </c>
      <c r="G122" s="239"/>
      <c r="H122" s="45"/>
      <c r="I122" s="91">
        <f>G122+H122</f>
        <v>0</v>
      </c>
      <c r="J122" s="273"/>
      <c r="K122" s="45"/>
      <c r="L122" s="95">
        <f>J122+K122</f>
        <v>0</v>
      </c>
      <c r="M122" s="239"/>
      <c r="N122" s="45"/>
      <c r="O122" s="91">
        <f>M122+N122</f>
        <v>0</v>
      </c>
      <c r="P122" s="300"/>
      <c r="Q122" s="306"/>
      <c r="R122" s="708"/>
    </row>
    <row r="123" spans="1:18" hidden="1" x14ac:dyDescent="0.25">
      <c r="A123" s="30">
        <v>2274</v>
      </c>
      <c r="B123" s="123" t="s">
        <v>308</v>
      </c>
      <c r="C123" s="199">
        <f t="shared" si="35"/>
        <v>0</v>
      </c>
      <c r="D123" s="273"/>
      <c r="E123" s="45"/>
      <c r="F123" s="95">
        <f>D123+E123</f>
        <v>0</v>
      </c>
      <c r="G123" s="239"/>
      <c r="H123" s="45"/>
      <c r="I123" s="91">
        <f>G123+H123</f>
        <v>0</v>
      </c>
      <c r="J123" s="273"/>
      <c r="K123" s="45"/>
      <c r="L123" s="95">
        <f>J123+K123</f>
        <v>0</v>
      </c>
      <c r="M123" s="239"/>
      <c r="N123" s="45"/>
      <c r="O123" s="91">
        <f>M123+N123</f>
        <v>0</v>
      </c>
      <c r="P123" s="300"/>
      <c r="Q123" s="306"/>
      <c r="R123" s="708"/>
    </row>
    <row r="124" spans="1:18" hidden="1" x14ac:dyDescent="0.25">
      <c r="A124" s="30">
        <v>2275</v>
      </c>
      <c r="B124" s="43" t="s">
        <v>120</v>
      </c>
      <c r="C124" s="199">
        <f t="shared" si="35"/>
        <v>0</v>
      </c>
      <c r="D124" s="273"/>
      <c r="E124" s="45"/>
      <c r="F124" s="95">
        <f>D124+E124</f>
        <v>0</v>
      </c>
      <c r="G124" s="239"/>
      <c r="H124" s="45"/>
      <c r="I124" s="91">
        <f>G124+H124</f>
        <v>0</v>
      </c>
      <c r="J124" s="273"/>
      <c r="K124" s="45"/>
      <c r="L124" s="95">
        <f>J124+K124</f>
        <v>0</v>
      </c>
      <c r="M124" s="239"/>
      <c r="N124" s="45"/>
      <c r="O124" s="91">
        <f>M124+N124</f>
        <v>0</v>
      </c>
      <c r="P124" s="300"/>
      <c r="Q124" s="306"/>
      <c r="R124" s="708"/>
    </row>
    <row r="125" spans="1:18" ht="24" hidden="1" x14ac:dyDescent="0.25">
      <c r="A125" s="30">
        <v>2276</v>
      </c>
      <c r="B125" s="43" t="s">
        <v>121</v>
      </c>
      <c r="C125" s="199">
        <f t="shared" si="35"/>
        <v>0</v>
      </c>
      <c r="D125" s="273"/>
      <c r="E125" s="45"/>
      <c r="F125" s="95">
        <f>D125+E125</f>
        <v>0</v>
      </c>
      <c r="G125" s="239"/>
      <c r="H125" s="45"/>
      <c r="I125" s="91">
        <f>G125+H125</f>
        <v>0</v>
      </c>
      <c r="J125" s="273"/>
      <c r="K125" s="45"/>
      <c r="L125" s="95">
        <f>J125+K125</f>
        <v>0</v>
      </c>
      <c r="M125" s="239"/>
      <c r="N125" s="45"/>
      <c r="O125" s="91">
        <f>M125+N125</f>
        <v>0</v>
      </c>
      <c r="P125" s="300"/>
      <c r="Q125" s="306"/>
      <c r="R125" s="708"/>
    </row>
    <row r="126" spans="1:18" ht="18.75" customHeight="1" x14ac:dyDescent="0.25">
      <c r="A126" s="30">
        <v>2279</v>
      </c>
      <c r="B126" s="43" t="s">
        <v>122</v>
      </c>
      <c r="C126" s="199">
        <f t="shared" si="35"/>
        <v>256</v>
      </c>
      <c r="D126" s="273">
        <v>256</v>
      </c>
      <c r="E126" s="359"/>
      <c r="F126" s="373">
        <f>D126+E126</f>
        <v>256</v>
      </c>
      <c r="G126" s="239"/>
      <c r="H126" s="359"/>
      <c r="I126" s="373">
        <f>G126+H126</f>
        <v>0</v>
      </c>
      <c r="J126" s="273"/>
      <c r="K126" s="45"/>
      <c r="L126" s="95">
        <f>J126+K126</f>
        <v>0</v>
      </c>
      <c r="M126" s="239"/>
      <c r="N126" s="45"/>
      <c r="O126" s="91">
        <f>M126+N126</f>
        <v>0</v>
      </c>
      <c r="P126" s="300"/>
      <c r="Q126" s="306"/>
      <c r="R126" s="708"/>
    </row>
    <row r="127" spans="1:18" ht="24" hidden="1" x14ac:dyDescent="0.25">
      <c r="A127" s="404">
        <v>2280</v>
      </c>
      <c r="B127" s="40" t="s">
        <v>123</v>
      </c>
      <c r="C127" s="198">
        <f t="shared" si="35"/>
        <v>0</v>
      </c>
      <c r="D127" s="133">
        <f t="shared" ref="D127:O127" si="38">SUM(D128)</f>
        <v>0</v>
      </c>
      <c r="E127" s="79">
        <f>SUM(E128)</f>
        <v>0</v>
      </c>
      <c r="F127" s="185">
        <f t="shared" si="38"/>
        <v>0</v>
      </c>
      <c r="G127" s="242">
        <f t="shared" si="38"/>
        <v>0</v>
      </c>
      <c r="H127" s="79">
        <f t="shared" si="38"/>
        <v>0</v>
      </c>
      <c r="I127" s="90">
        <f t="shared" si="38"/>
        <v>0</v>
      </c>
      <c r="J127" s="133">
        <f t="shared" si="38"/>
        <v>0</v>
      </c>
      <c r="K127" s="79">
        <f t="shared" si="38"/>
        <v>0</v>
      </c>
      <c r="L127" s="185">
        <f t="shared" si="38"/>
        <v>0</v>
      </c>
      <c r="M127" s="242">
        <f t="shared" si="38"/>
        <v>0</v>
      </c>
      <c r="N127" s="79">
        <f t="shared" si="38"/>
        <v>0</v>
      </c>
      <c r="O127" s="91">
        <f t="shared" si="38"/>
        <v>0</v>
      </c>
      <c r="P127" s="300"/>
      <c r="Q127" s="306"/>
      <c r="R127" s="708"/>
    </row>
    <row r="128" spans="1:18" hidden="1" x14ac:dyDescent="0.25">
      <c r="A128" s="30">
        <v>2283</v>
      </c>
      <c r="B128" s="43" t="s">
        <v>124</v>
      </c>
      <c r="C128" s="199">
        <f t="shared" si="35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  <c r="R128" s="708"/>
    </row>
    <row r="129" spans="1:18" ht="27.75" customHeight="1" x14ac:dyDescent="0.25">
      <c r="A129" s="35">
        <v>2300</v>
      </c>
      <c r="B129" s="72" t="s">
        <v>125</v>
      </c>
      <c r="C129" s="197">
        <f t="shared" si="35"/>
        <v>5706</v>
      </c>
      <c r="D129" s="132">
        <f t="shared" ref="D129:O129" si="39">SUM(D130,D135,D139,D140,D143,D150,D158,D159,D162)</f>
        <v>5706</v>
      </c>
      <c r="E129" s="125">
        <f t="shared" si="39"/>
        <v>0</v>
      </c>
      <c r="F129" s="370">
        <f t="shared" si="39"/>
        <v>5706</v>
      </c>
      <c r="G129" s="237">
        <f t="shared" si="39"/>
        <v>0</v>
      </c>
      <c r="H129" s="125">
        <f t="shared" si="39"/>
        <v>0</v>
      </c>
      <c r="I129" s="370">
        <f t="shared" si="39"/>
        <v>0</v>
      </c>
      <c r="J129" s="132">
        <f t="shared" si="39"/>
        <v>0</v>
      </c>
      <c r="K129" s="38">
        <f t="shared" si="39"/>
        <v>0</v>
      </c>
      <c r="L129" s="184">
        <f t="shared" si="39"/>
        <v>0</v>
      </c>
      <c r="M129" s="237">
        <f t="shared" si="39"/>
        <v>0</v>
      </c>
      <c r="N129" s="38">
        <f t="shared" si="39"/>
        <v>0</v>
      </c>
      <c r="O129" s="125">
        <f t="shared" si="39"/>
        <v>0</v>
      </c>
      <c r="P129" s="302"/>
      <c r="Q129" s="306"/>
      <c r="R129" s="708"/>
    </row>
    <row r="130" spans="1:18" ht="24" x14ac:dyDescent="0.25">
      <c r="A130" s="404">
        <v>2310</v>
      </c>
      <c r="B130" s="40" t="s">
        <v>126</v>
      </c>
      <c r="C130" s="198">
        <f t="shared" si="35"/>
        <v>1744</v>
      </c>
      <c r="D130" s="133">
        <f t="shared" ref="D130:O130" si="40">SUM(D131:D134)</f>
        <v>1744</v>
      </c>
      <c r="E130" s="90">
        <f t="shared" si="40"/>
        <v>0</v>
      </c>
      <c r="F130" s="372">
        <f t="shared" si="40"/>
        <v>1744</v>
      </c>
      <c r="G130" s="242">
        <f t="shared" si="40"/>
        <v>0</v>
      </c>
      <c r="H130" s="90">
        <f t="shared" si="40"/>
        <v>0</v>
      </c>
      <c r="I130" s="372">
        <f t="shared" si="40"/>
        <v>0</v>
      </c>
      <c r="J130" s="133">
        <f t="shared" si="40"/>
        <v>0</v>
      </c>
      <c r="K130" s="79">
        <f t="shared" si="40"/>
        <v>0</v>
      </c>
      <c r="L130" s="185">
        <f t="shared" si="40"/>
        <v>0</v>
      </c>
      <c r="M130" s="242">
        <f t="shared" si="40"/>
        <v>0</v>
      </c>
      <c r="N130" s="79">
        <f t="shared" si="40"/>
        <v>0</v>
      </c>
      <c r="O130" s="90">
        <f t="shared" si="40"/>
        <v>0</v>
      </c>
      <c r="P130" s="299"/>
      <c r="Q130" s="306"/>
      <c r="R130" s="708"/>
    </row>
    <row r="131" spans="1:18" x14ac:dyDescent="0.25">
      <c r="A131" s="30">
        <v>2311</v>
      </c>
      <c r="B131" s="43" t="s">
        <v>127</v>
      </c>
      <c r="C131" s="199">
        <f t="shared" si="35"/>
        <v>1244</v>
      </c>
      <c r="D131" s="273">
        <v>1244</v>
      </c>
      <c r="E131" s="359"/>
      <c r="F131" s="373">
        <f>D131+E131</f>
        <v>1244</v>
      </c>
      <c r="G131" s="239"/>
      <c r="H131" s="359"/>
      <c r="I131" s="373">
        <f>G131+H131</f>
        <v>0</v>
      </c>
      <c r="J131" s="273"/>
      <c r="K131" s="45"/>
      <c r="L131" s="95">
        <f>J131+K131</f>
        <v>0</v>
      </c>
      <c r="M131" s="239"/>
      <c r="N131" s="45"/>
      <c r="O131" s="91">
        <f>M131+N131</f>
        <v>0</v>
      </c>
      <c r="P131" s="300"/>
      <c r="Q131" s="306"/>
      <c r="R131" s="708"/>
    </row>
    <row r="132" spans="1:18" x14ac:dyDescent="0.25">
      <c r="A132" s="30">
        <v>2312</v>
      </c>
      <c r="B132" s="43" t="s">
        <v>128</v>
      </c>
      <c r="C132" s="199">
        <f t="shared" si="35"/>
        <v>500</v>
      </c>
      <c r="D132" s="273">
        <v>500</v>
      </c>
      <c r="E132" s="359"/>
      <c r="F132" s="373">
        <f>D132+E132</f>
        <v>500</v>
      </c>
      <c r="G132" s="239"/>
      <c r="H132" s="359"/>
      <c r="I132" s="373">
        <f>G132+H132</f>
        <v>0</v>
      </c>
      <c r="J132" s="273"/>
      <c r="K132" s="45"/>
      <c r="L132" s="95">
        <f>J132+K132</f>
        <v>0</v>
      </c>
      <c r="M132" s="239"/>
      <c r="N132" s="45"/>
      <c r="O132" s="91">
        <f>M132+N132</f>
        <v>0</v>
      </c>
      <c r="P132" s="300"/>
      <c r="Q132" s="306"/>
      <c r="R132" s="708"/>
    </row>
    <row r="133" spans="1:18" hidden="1" x14ac:dyDescent="0.25">
      <c r="A133" s="30">
        <v>2313</v>
      </c>
      <c r="B133" s="43" t="s">
        <v>129</v>
      </c>
      <c r="C133" s="199">
        <f t="shared" si="35"/>
        <v>0</v>
      </c>
      <c r="D133" s="273"/>
      <c r="E133" s="45"/>
      <c r="F133" s="95">
        <f>D133+E133</f>
        <v>0</v>
      </c>
      <c r="G133" s="239"/>
      <c r="H133" s="45"/>
      <c r="I133" s="91">
        <f>G133+H133</f>
        <v>0</v>
      </c>
      <c r="J133" s="273"/>
      <c r="K133" s="45"/>
      <c r="L133" s="95">
        <f>J133+K133</f>
        <v>0</v>
      </c>
      <c r="M133" s="239"/>
      <c r="N133" s="45"/>
      <c r="O133" s="91">
        <f>M133+N133</f>
        <v>0</v>
      </c>
      <c r="P133" s="300"/>
      <c r="Q133" s="306"/>
      <c r="R133" s="708"/>
    </row>
    <row r="134" spans="1:18" ht="47.25" hidden="1" customHeight="1" x14ac:dyDescent="0.25">
      <c r="A134" s="30">
        <v>2314</v>
      </c>
      <c r="B134" s="43" t="s">
        <v>309</v>
      </c>
      <c r="C134" s="199">
        <f t="shared" si="35"/>
        <v>0</v>
      </c>
      <c r="D134" s="273"/>
      <c r="E134" s="45"/>
      <c r="F134" s="95">
        <f>D134+E134</f>
        <v>0</v>
      </c>
      <c r="G134" s="239"/>
      <c r="H134" s="45"/>
      <c r="I134" s="91">
        <f>G134+H134</f>
        <v>0</v>
      </c>
      <c r="J134" s="273"/>
      <c r="K134" s="45"/>
      <c r="L134" s="95">
        <f>J134+K134</f>
        <v>0</v>
      </c>
      <c r="M134" s="239"/>
      <c r="N134" s="45"/>
      <c r="O134" s="91">
        <f>M134+N134</f>
        <v>0</v>
      </c>
      <c r="P134" s="300"/>
      <c r="Q134" s="306"/>
      <c r="R134" s="708"/>
    </row>
    <row r="135" spans="1:18" x14ac:dyDescent="0.25">
      <c r="A135" s="75">
        <v>2320</v>
      </c>
      <c r="B135" s="43" t="s">
        <v>130</v>
      </c>
      <c r="C135" s="199">
        <f t="shared" si="35"/>
        <v>1500</v>
      </c>
      <c r="D135" s="134">
        <f t="shared" ref="D135:O135" si="41">SUM(D136:D138)</f>
        <v>1500</v>
      </c>
      <c r="E135" s="91">
        <f t="shared" si="41"/>
        <v>0</v>
      </c>
      <c r="F135" s="373">
        <f t="shared" si="41"/>
        <v>1500</v>
      </c>
      <c r="G135" s="240">
        <f t="shared" si="41"/>
        <v>0</v>
      </c>
      <c r="H135" s="91">
        <f t="shared" si="41"/>
        <v>0</v>
      </c>
      <c r="I135" s="373">
        <f t="shared" si="41"/>
        <v>0</v>
      </c>
      <c r="J135" s="134">
        <f t="shared" si="41"/>
        <v>0</v>
      </c>
      <c r="K135" s="76">
        <f t="shared" si="41"/>
        <v>0</v>
      </c>
      <c r="L135" s="95">
        <f t="shared" si="41"/>
        <v>0</v>
      </c>
      <c r="M135" s="240">
        <f t="shared" si="41"/>
        <v>0</v>
      </c>
      <c r="N135" s="76">
        <f t="shared" si="41"/>
        <v>0</v>
      </c>
      <c r="O135" s="91">
        <f t="shared" si="41"/>
        <v>0</v>
      </c>
      <c r="P135" s="300"/>
      <c r="Q135" s="306"/>
      <c r="R135" s="708"/>
    </row>
    <row r="136" spans="1:18" hidden="1" x14ac:dyDescent="0.25">
      <c r="A136" s="30">
        <v>2321</v>
      </c>
      <c r="B136" s="43" t="s">
        <v>131</v>
      </c>
      <c r="C136" s="199">
        <f t="shared" si="35"/>
        <v>0</v>
      </c>
      <c r="D136" s="273"/>
      <c r="E136" s="45"/>
      <c r="F136" s="95">
        <f>D136+E136</f>
        <v>0</v>
      </c>
      <c r="G136" s="239"/>
      <c r="H136" s="45"/>
      <c r="I136" s="91">
        <f>G136+H136</f>
        <v>0</v>
      </c>
      <c r="J136" s="273"/>
      <c r="K136" s="45"/>
      <c r="L136" s="95">
        <f>J136+K136</f>
        <v>0</v>
      </c>
      <c r="M136" s="239"/>
      <c r="N136" s="45"/>
      <c r="O136" s="91">
        <f>M136+N136</f>
        <v>0</v>
      </c>
      <c r="P136" s="300"/>
      <c r="Q136" s="306"/>
      <c r="R136" s="708"/>
    </row>
    <row r="137" spans="1:18" ht="15.75" customHeight="1" x14ac:dyDescent="0.25">
      <c r="A137" s="30">
        <v>2322</v>
      </c>
      <c r="B137" s="43" t="s">
        <v>132</v>
      </c>
      <c r="C137" s="199">
        <f t="shared" si="35"/>
        <v>1500</v>
      </c>
      <c r="D137" s="273">
        <f>1900-400</f>
        <v>1500</v>
      </c>
      <c r="E137" s="359"/>
      <c r="F137" s="373">
        <f>D137+E137</f>
        <v>1500</v>
      </c>
      <c r="G137" s="239"/>
      <c r="H137" s="359"/>
      <c r="I137" s="373">
        <f>G137+H137</f>
        <v>0</v>
      </c>
      <c r="J137" s="273"/>
      <c r="K137" s="45"/>
      <c r="L137" s="95">
        <f>J137+K137</f>
        <v>0</v>
      </c>
      <c r="M137" s="239"/>
      <c r="N137" s="45"/>
      <c r="O137" s="91">
        <f>M137+N137</f>
        <v>0</v>
      </c>
      <c r="P137" s="854"/>
      <c r="Q137" s="306"/>
      <c r="R137" s="708"/>
    </row>
    <row r="138" spans="1:18" ht="10.5" hidden="1" customHeight="1" x14ac:dyDescent="0.25">
      <c r="A138" s="30">
        <v>2329</v>
      </c>
      <c r="B138" s="43" t="s">
        <v>133</v>
      </c>
      <c r="C138" s="199">
        <f t="shared" si="35"/>
        <v>0</v>
      </c>
      <c r="D138" s="273"/>
      <c r="E138" s="45"/>
      <c r="F138" s="95">
        <f>D138+E138</f>
        <v>0</v>
      </c>
      <c r="G138" s="239"/>
      <c r="H138" s="45"/>
      <c r="I138" s="91">
        <f>G138+H138</f>
        <v>0</v>
      </c>
      <c r="J138" s="273"/>
      <c r="K138" s="45"/>
      <c r="L138" s="95">
        <f>J138+K138</f>
        <v>0</v>
      </c>
      <c r="M138" s="239"/>
      <c r="N138" s="45"/>
      <c r="O138" s="91">
        <f>M138+N138</f>
        <v>0</v>
      </c>
      <c r="P138" s="300"/>
      <c r="Q138" s="306"/>
      <c r="R138" s="708"/>
    </row>
    <row r="139" spans="1:18" hidden="1" x14ac:dyDescent="0.25">
      <c r="A139" s="75">
        <v>2330</v>
      </c>
      <c r="B139" s="43" t="s">
        <v>134</v>
      </c>
      <c r="C139" s="199">
        <f t="shared" si="35"/>
        <v>0</v>
      </c>
      <c r="D139" s="273"/>
      <c r="E139" s="45"/>
      <c r="F139" s="95">
        <f>D139+E139</f>
        <v>0</v>
      </c>
      <c r="G139" s="239"/>
      <c r="H139" s="45"/>
      <c r="I139" s="91">
        <f>G139+H139</f>
        <v>0</v>
      </c>
      <c r="J139" s="273"/>
      <c r="K139" s="45"/>
      <c r="L139" s="95">
        <f>J139+K139</f>
        <v>0</v>
      </c>
      <c r="M139" s="239"/>
      <c r="N139" s="45"/>
      <c r="O139" s="91">
        <f>M139+N139</f>
        <v>0</v>
      </c>
      <c r="P139" s="300"/>
      <c r="Q139" s="306"/>
      <c r="R139" s="708"/>
    </row>
    <row r="140" spans="1:18" ht="36" hidden="1" x14ac:dyDescent="0.25">
      <c r="A140" s="75">
        <v>2340</v>
      </c>
      <c r="B140" s="43" t="s">
        <v>135</v>
      </c>
      <c r="C140" s="199">
        <f t="shared" si="35"/>
        <v>0</v>
      </c>
      <c r="D140" s="134">
        <f t="shared" ref="D140:O140" si="42">SUM(D141:D142)</f>
        <v>0</v>
      </c>
      <c r="E140" s="76">
        <f t="shared" si="42"/>
        <v>0</v>
      </c>
      <c r="F140" s="95">
        <f t="shared" si="42"/>
        <v>0</v>
      </c>
      <c r="G140" s="240">
        <f t="shared" si="42"/>
        <v>0</v>
      </c>
      <c r="H140" s="76">
        <f t="shared" si="42"/>
        <v>0</v>
      </c>
      <c r="I140" s="91">
        <f t="shared" si="42"/>
        <v>0</v>
      </c>
      <c r="J140" s="134">
        <f t="shared" si="42"/>
        <v>0</v>
      </c>
      <c r="K140" s="76">
        <f t="shared" si="42"/>
        <v>0</v>
      </c>
      <c r="L140" s="95">
        <f t="shared" si="42"/>
        <v>0</v>
      </c>
      <c r="M140" s="240">
        <f t="shared" si="42"/>
        <v>0</v>
      </c>
      <c r="N140" s="76">
        <f t="shared" si="42"/>
        <v>0</v>
      </c>
      <c r="O140" s="91">
        <f t="shared" si="42"/>
        <v>0</v>
      </c>
      <c r="P140" s="300"/>
      <c r="Q140" s="306"/>
      <c r="R140" s="708"/>
    </row>
    <row r="141" spans="1:18" hidden="1" x14ac:dyDescent="0.25">
      <c r="A141" s="30">
        <v>2341</v>
      </c>
      <c r="B141" s="43" t="s">
        <v>136</v>
      </c>
      <c r="C141" s="199">
        <f t="shared" si="35"/>
        <v>0</v>
      </c>
      <c r="D141" s="273"/>
      <c r="E141" s="45"/>
      <c r="F141" s="95">
        <f>D141+E141</f>
        <v>0</v>
      </c>
      <c r="G141" s="239"/>
      <c r="H141" s="45"/>
      <c r="I141" s="91">
        <f>G141+H141</f>
        <v>0</v>
      </c>
      <c r="J141" s="273"/>
      <c r="K141" s="45"/>
      <c r="L141" s="95">
        <f>J141+K141</f>
        <v>0</v>
      </c>
      <c r="M141" s="239"/>
      <c r="N141" s="45"/>
      <c r="O141" s="91">
        <f>M141+N141</f>
        <v>0</v>
      </c>
      <c r="P141" s="300"/>
      <c r="Q141" s="306"/>
      <c r="R141" s="708"/>
    </row>
    <row r="142" spans="1:18" ht="24" hidden="1" x14ac:dyDescent="0.25">
      <c r="A142" s="30">
        <v>2344</v>
      </c>
      <c r="B142" s="43" t="s">
        <v>137</v>
      </c>
      <c r="C142" s="199">
        <f t="shared" si="35"/>
        <v>0</v>
      </c>
      <c r="D142" s="273"/>
      <c r="E142" s="45"/>
      <c r="F142" s="95">
        <f>D142+E142</f>
        <v>0</v>
      </c>
      <c r="G142" s="239"/>
      <c r="H142" s="45"/>
      <c r="I142" s="91">
        <f>G142+H142</f>
        <v>0</v>
      </c>
      <c r="J142" s="273"/>
      <c r="K142" s="45"/>
      <c r="L142" s="95">
        <f>J142+K142</f>
        <v>0</v>
      </c>
      <c r="M142" s="239"/>
      <c r="N142" s="45"/>
      <c r="O142" s="91">
        <f>M142+N142</f>
        <v>0</v>
      </c>
      <c r="P142" s="300"/>
      <c r="Q142" s="306"/>
      <c r="R142" s="708"/>
    </row>
    <row r="143" spans="1:18" ht="16.5" customHeight="1" x14ac:dyDescent="0.25">
      <c r="A143" s="73">
        <v>2350</v>
      </c>
      <c r="B143" s="58" t="s">
        <v>138</v>
      </c>
      <c r="C143" s="204">
        <f t="shared" si="35"/>
        <v>620</v>
      </c>
      <c r="D143" s="86">
        <f>SUM(D144:D149)</f>
        <v>620</v>
      </c>
      <c r="E143" s="156">
        <f>SUM(E144:E149)</f>
        <v>0</v>
      </c>
      <c r="F143" s="371">
        <f>SUM(F144:F149)</f>
        <v>620</v>
      </c>
      <c r="G143" s="238">
        <f t="shared" ref="G143:N143" si="43">SUM(G144:G149)</f>
        <v>0</v>
      </c>
      <c r="H143" s="156">
        <f t="shared" si="43"/>
        <v>0</v>
      </c>
      <c r="I143" s="371">
        <f t="shared" si="43"/>
        <v>0</v>
      </c>
      <c r="J143" s="86">
        <f t="shared" si="43"/>
        <v>0</v>
      </c>
      <c r="K143" s="74">
        <f t="shared" si="43"/>
        <v>0</v>
      </c>
      <c r="L143" s="183">
        <f t="shared" si="43"/>
        <v>0</v>
      </c>
      <c r="M143" s="238">
        <f t="shared" si="43"/>
        <v>0</v>
      </c>
      <c r="N143" s="74">
        <f t="shared" si="43"/>
        <v>0</v>
      </c>
      <c r="O143" s="156">
        <f>SUM(O144:O149)</f>
        <v>0</v>
      </c>
      <c r="P143" s="301"/>
      <c r="Q143" s="306"/>
      <c r="R143" s="708"/>
    </row>
    <row r="144" spans="1:18" x14ac:dyDescent="0.25">
      <c r="A144" s="27">
        <v>2351</v>
      </c>
      <c r="B144" s="40" t="s">
        <v>139</v>
      </c>
      <c r="C144" s="198">
        <f t="shared" si="35"/>
        <v>284</v>
      </c>
      <c r="D144" s="272">
        <v>284</v>
      </c>
      <c r="E144" s="358"/>
      <c r="F144" s="372">
        <f t="shared" ref="F144:F149" si="44">D144+E144</f>
        <v>284</v>
      </c>
      <c r="G144" s="229"/>
      <c r="H144" s="358"/>
      <c r="I144" s="372">
        <f t="shared" ref="I144:I149" si="45">G144+H144</f>
        <v>0</v>
      </c>
      <c r="J144" s="272"/>
      <c r="K144" s="42"/>
      <c r="L144" s="185">
        <f t="shared" ref="L144:L149" si="46">J144+K144</f>
        <v>0</v>
      </c>
      <c r="M144" s="229"/>
      <c r="N144" s="42"/>
      <c r="O144" s="90">
        <f t="shared" ref="O144:O149" si="47">M144+N144</f>
        <v>0</v>
      </c>
      <c r="P144" s="299"/>
      <c r="Q144" s="306"/>
      <c r="R144" s="708"/>
    </row>
    <row r="145" spans="1:18" x14ac:dyDescent="0.25">
      <c r="A145" s="30">
        <v>2352</v>
      </c>
      <c r="B145" s="43" t="s">
        <v>140</v>
      </c>
      <c r="C145" s="199">
        <f t="shared" si="35"/>
        <v>336</v>
      </c>
      <c r="D145" s="273">
        <v>336</v>
      </c>
      <c r="E145" s="359"/>
      <c r="F145" s="373">
        <f t="shared" si="44"/>
        <v>336</v>
      </c>
      <c r="G145" s="239"/>
      <c r="H145" s="359"/>
      <c r="I145" s="373">
        <f t="shared" si="45"/>
        <v>0</v>
      </c>
      <c r="J145" s="273"/>
      <c r="K145" s="45"/>
      <c r="L145" s="95">
        <f t="shared" si="46"/>
        <v>0</v>
      </c>
      <c r="M145" s="239"/>
      <c r="N145" s="45"/>
      <c r="O145" s="91">
        <f t="shared" si="47"/>
        <v>0</v>
      </c>
      <c r="P145" s="300"/>
      <c r="Q145" s="306"/>
      <c r="R145" s="708"/>
    </row>
    <row r="146" spans="1:18" hidden="1" x14ac:dyDescent="0.25">
      <c r="A146" s="30">
        <v>2353</v>
      </c>
      <c r="B146" s="43" t="s">
        <v>141</v>
      </c>
      <c r="C146" s="199">
        <f t="shared" si="35"/>
        <v>0</v>
      </c>
      <c r="D146" s="273"/>
      <c r="E146" s="45"/>
      <c r="F146" s="95">
        <f t="shared" si="44"/>
        <v>0</v>
      </c>
      <c r="G146" s="239"/>
      <c r="H146" s="45"/>
      <c r="I146" s="91">
        <f t="shared" si="45"/>
        <v>0</v>
      </c>
      <c r="J146" s="273"/>
      <c r="K146" s="45"/>
      <c r="L146" s="95">
        <f t="shared" si="46"/>
        <v>0</v>
      </c>
      <c r="M146" s="239"/>
      <c r="N146" s="45"/>
      <c r="O146" s="91">
        <f t="shared" si="47"/>
        <v>0</v>
      </c>
      <c r="P146" s="300"/>
      <c r="Q146" s="306"/>
      <c r="R146" s="708"/>
    </row>
    <row r="147" spans="1:18" ht="24" hidden="1" x14ac:dyDescent="0.25">
      <c r="A147" s="30">
        <v>2354</v>
      </c>
      <c r="B147" s="43" t="s">
        <v>142</v>
      </c>
      <c r="C147" s="199">
        <f t="shared" si="35"/>
        <v>0</v>
      </c>
      <c r="D147" s="273"/>
      <c r="E147" s="45"/>
      <c r="F147" s="95">
        <f t="shared" si="44"/>
        <v>0</v>
      </c>
      <c r="G147" s="239"/>
      <c r="H147" s="45"/>
      <c r="I147" s="91">
        <f t="shared" si="45"/>
        <v>0</v>
      </c>
      <c r="J147" s="273"/>
      <c r="K147" s="45"/>
      <c r="L147" s="95">
        <f t="shared" si="46"/>
        <v>0</v>
      </c>
      <c r="M147" s="239"/>
      <c r="N147" s="45"/>
      <c r="O147" s="91">
        <f t="shared" si="47"/>
        <v>0</v>
      </c>
      <c r="P147" s="300"/>
      <c r="Q147" s="306"/>
      <c r="R147" s="708"/>
    </row>
    <row r="148" spans="1:18" hidden="1" x14ac:dyDescent="0.25">
      <c r="A148" s="30">
        <v>2355</v>
      </c>
      <c r="B148" s="43" t="s">
        <v>143</v>
      </c>
      <c r="C148" s="199">
        <f t="shared" si="35"/>
        <v>0</v>
      </c>
      <c r="D148" s="273"/>
      <c r="E148" s="45"/>
      <c r="F148" s="95">
        <f t="shared" si="44"/>
        <v>0</v>
      </c>
      <c r="G148" s="239"/>
      <c r="H148" s="45"/>
      <c r="I148" s="91">
        <f t="shared" si="45"/>
        <v>0</v>
      </c>
      <c r="J148" s="273"/>
      <c r="K148" s="45"/>
      <c r="L148" s="95">
        <f t="shared" si="46"/>
        <v>0</v>
      </c>
      <c r="M148" s="239"/>
      <c r="N148" s="45"/>
      <c r="O148" s="91">
        <f t="shared" si="47"/>
        <v>0</v>
      </c>
      <c r="P148" s="300"/>
      <c r="Q148" s="306"/>
      <c r="R148" s="708"/>
    </row>
    <row r="149" spans="1:18" hidden="1" x14ac:dyDescent="0.25">
      <c r="A149" s="30">
        <v>2359</v>
      </c>
      <c r="B149" s="43" t="s">
        <v>144</v>
      </c>
      <c r="C149" s="199">
        <f t="shared" si="35"/>
        <v>0</v>
      </c>
      <c r="D149" s="273"/>
      <c r="E149" s="45"/>
      <c r="F149" s="95">
        <f t="shared" si="44"/>
        <v>0</v>
      </c>
      <c r="G149" s="239"/>
      <c r="H149" s="45"/>
      <c r="I149" s="91">
        <f t="shared" si="45"/>
        <v>0</v>
      </c>
      <c r="J149" s="273"/>
      <c r="K149" s="45"/>
      <c r="L149" s="95">
        <f t="shared" si="46"/>
        <v>0</v>
      </c>
      <c r="M149" s="239"/>
      <c r="N149" s="45"/>
      <c r="O149" s="91">
        <f t="shared" si="47"/>
        <v>0</v>
      </c>
      <c r="P149" s="300"/>
      <c r="Q149" s="306"/>
      <c r="R149" s="708"/>
    </row>
    <row r="150" spans="1:18" ht="24.75" customHeight="1" x14ac:dyDescent="0.25">
      <c r="A150" s="75">
        <v>2360</v>
      </c>
      <c r="B150" s="43" t="s">
        <v>145</v>
      </c>
      <c r="C150" s="199">
        <f t="shared" si="35"/>
        <v>1700</v>
      </c>
      <c r="D150" s="134">
        <f t="shared" ref="D150:O150" si="48">SUM(D151:D157)</f>
        <v>1700</v>
      </c>
      <c r="E150" s="91">
        <f t="shared" si="48"/>
        <v>0</v>
      </c>
      <c r="F150" s="373">
        <f t="shared" si="48"/>
        <v>1700</v>
      </c>
      <c r="G150" s="240">
        <f t="shared" si="48"/>
        <v>0</v>
      </c>
      <c r="H150" s="91">
        <f t="shared" si="48"/>
        <v>0</v>
      </c>
      <c r="I150" s="373">
        <f t="shared" si="48"/>
        <v>0</v>
      </c>
      <c r="J150" s="134">
        <f t="shared" si="48"/>
        <v>0</v>
      </c>
      <c r="K150" s="76">
        <f t="shared" si="48"/>
        <v>0</v>
      </c>
      <c r="L150" s="95">
        <f t="shared" si="48"/>
        <v>0</v>
      </c>
      <c r="M150" s="240">
        <f t="shared" si="48"/>
        <v>0</v>
      </c>
      <c r="N150" s="76">
        <f t="shared" si="48"/>
        <v>0</v>
      </c>
      <c r="O150" s="91">
        <f t="shared" si="48"/>
        <v>0</v>
      </c>
      <c r="P150" s="300"/>
      <c r="Q150" s="306"/>
      <c r="R150" s="708"/>
    </row>
    <row r="151" spans="1:18" hidden="1" x14ac:dyDescent="0.25">
      <c r="A151" s="29">
        <v>2361</v>
      </c>
      <c r="B151" s="43" t="s">
        <v>146</v>
      </c>
      <c r="C151" s="199">
        <f t="shared" si="35"/>
        <v>0</v>
      </c>
      <c r="D151" s="273"/>
      <c r="E151" s="45"/>
      <c r="F151" s="95">
        <f t="shared" ref="F151:F158" si="49">D151+E151</f>
        <v>0</v>
      </c>
      <c r="G151" s="239"/>
      <c r="H151" s="45"/>
      <c r="I151" s="91">
        <f t="shared" ref="I151:I158" si="50">G151+H151</f>
        <v>0</v>
      </c>
      <c r="J151" s="273"/>
      <c r="K151" s="45"/>
      <c r="L151" s="95">
        <f t="shared" ref="L151:L158" si="51">J151+K151</f>
        <v>0</v>
      </c>
      <c r="M151" s="239"/>
      <c r="N151" s="45"/>
      <c r="O151" s="91">
        <f t="shared" ref="O151:O158" si="52">M151+N151</f>
        <v>0</v>
      </c>
      <c r="P151" s="300"/>
      <c r="Q151" s="306"/>
      <c r="R151" s="708"/>
    </row>
    <row r="152" spans="1:18" hidden="1" x14ac:dyDescent="0.25">
      <c r="A152" s="29">
        <v>2362</v>
      </c>
      <c r="B152" s="43" t="s">
        <v>147</v>
      </c>
      <c r="C152" s="199">
        <f t="shared" si="35"/>
        <v>0</v>
      </c>
      <c r="D152" s="273"/>
      <c r="E152" s="45"/>
      <c r="F152" s="95">
        <f t="shared" si="49"/>
        <v>0</v>
      </c>
      <c r="G152" s="239"/>
      <c r="H152" s="45"/>
      <c r="I152" s="91">
        <f t="shared" si="50"/>
        <v>0</v>
      </c>
      <c r="J152" s="273"/>
      <c r="K152" s="45"/>
      <c r="L152" s="95">
        <f t="shared" si="51"/>
        <v>0</v>
      </c>
      <c r="M152" s="239"/>
      <c r="N152" s="45"/>
      <c r="O152" s="91">
        <f t="shared" si="52"/>
        <v>0</v>
      </c>
      <c r="P152" s="300"/>
      <c r="Q152" s="306"/>
      <c r="R152" s="708"/>
    </row>
    <row r="153" spans="1:18" x14ac:dyDescent="0.25">
      <c r="A153" s="29">
        <v>2363</v>
      </c>
      <c r="B153" s="43" t="s">
        <v>148</v>
      </c>
      <c r="C153" s="199">
        <f t="shared" si="35"/>
        <v>1700</v>
      </c>
      <c r="D153" s="273">
        <v>1700</v>
      </c>
      <c r="E153" s="359"/>
      <c r="F153" s="373">
        <f t="shared" si="49"/>
        <v>1700</v>
      </c>
      <c r="G153" s="239"/>
      <c r="H153" s="359"/>
      <c r="I153" s="373">
        <f t="shared" si="50"/>
        <v>0</v>
      </c>
      <c r="J153" s="273"/>
      <c r="K153" s="45"/>
      <c r="L153" s="95">
        <f t="shared" si="51"/>
        <v>0</v>
      </c>
      <c r="M153" s="239"/>
      <c r="N153" s="45"/>
      <c r="O153" s="91">
        <f t="shared" si="52"/>
        <v>0</v>
      </c>
      <c r="P153" s="300"/>
      <c r="Q153" s="306"/>
      <c r="R153" s="708"/>
    </row>
    <row r="154" spans="1:18" hidden="1" x14ac:dyDescent="0.25">
      <c r="A154" s="29">
        <v>2364</v>
      </c>
      <c r="B154" s="43" t="s">
        <v>149</v>
      </c>
      <c r="C154" s="199">
        <f t="shared" si="35"/>
        <v>0</v>
      </c>
      <c r="D154" s="273"/>
      <c r="E154" s="45"/>
      <c r="F154" s="95">
        <f t="shared" si="49"/>
        <v>0</v>
      </c>
      <c r="G154" s="239"/>
      <c r="H154" s="45"/>
      <c r="I154" s="91">
        <f t="shared" si="50"/>
        <v>0</v>
      </c>
      <c r="J154" s="273"/>
      <c r="K154" s="45"/>
      <c r="L154" s="95">
        <f t="shared" si="51"/>
        <v>0</v>
      </c>
      <c r="M154" s="239"/>
      <c r="N154" s="45"/>
      <c r="O154" s="91">
        <f t="shared" si="52"/>
        <v>0</v>
      </c>
      <c r="P154" s="300"/>
      <c r="Q154" s="306"/>
      <c r="R154" s="708"/>
    </row>
    <row r="155" spans="1:18" ht="12.75" hidden="1" customHeight="1" x14ac:dyDescent="0.25">
      <c r="A155" s="29">
        <v>2365</v>
      </c>
      <c r="B155" s="43" t="s">
        <v>150</v>
      </c>
      <c r="C155" s="199">
        <f t="shared" si="35"/>
        <v>0</v>
      </c>
      <c r="D155" s="273"/>
      <c r="E155" s="45"/>
      <c r="F155" s="95">
        <f t="shared" si="49"/>
        <v>0</v>
      </c>
      <c r="G155" s="239"/>
      <c r="H155" s="45"/>
      <c r="I155" s="91">
        <f t="shared" si="50"/>
        <v>0</v>
      </c>
      <c r="J155" s="273"/>
      <c r="K155" s="45"/>
      <c r="L155" s="95">
        <f t="shared" si="51"/>
        <v>0</v>
      </c>
      <c r="M155" s="239"/>
      <c r="N155" s="45"/>
      <c r="O155" s="91">
        <f t="shared" si="52"/>
        <v>0</v>
      </c>
      <c r="P155" s="300"/>
      <c r="Q155" s="306"/>
      <c r="R155" s="708"/>
    </row>
    <row r="156" spans="1:18" ht="24" hidden="1" x14ac:dyDescent="0.25">
      <c r="A156" s="29">
        <v>2366</v>
      </c>
      <c r="B156" s="43" t="s">
        <v>151</v>
      </c>
      <c r="C156" s="199">
        <f t="shared" si="35"/>
        <v>0</v>
      </c>
      <c r="D156" s="273"/>
      <c r="E156" s="45"/>
      <c r="F156" s="95">
        <f t="shared" si="49"/>
        <v>0</v>
      </c>
      <c r="G156" s="239"/>
      <c r="H156" s="45"/>
      <c r="I156" s="91">
        <f t="shared" si="50"/>
        <v>0</v>
      </c>
      <c r="J156" s="273"/>
      <c r="K156" s="45"/>
      <c r="L156" s="95">
        <f t="shared" si="51"/>
        <v>0</v>
      </c>
      <c r="M156" s="239"/>
      <c r="N156" s="45"/>
      <c r="O156" s="91">
        <f t="shared" si="52"/>
        <v>0</v>
      </c>
      <c r="P156" s="300"/>
      <c r="Q156" s="306"/>
      <c r="R156" s="708"/>
    </row>
    <row r="157" spans="1:18" ht="36" hidden="1" x14ac:dyDescent="0.25">
      <c r="A157" s="29">
        <v>2369</v>
      </c>
      <c r="B157" s="43" t="s">
        <v>152</v>
      </c>
      <c r="C157" s="199">
        <f t="shared" si="35"/>
        <v>0</v>
      </c>
      <c r="D157" s="273"/>
      <c r="E157" s="45"/>
      <c r="F157" s="95">
        <f t="shared" si="49"/>
        <v>0</v>
      </c>
      <c r="G157" s="239"/>
      <c r="H157" s="45"/>
      <c r="I157" s="91">
        <f t="shared" si="50"/>
        <v>0</v>
      </c>
      <c r="J157" s="273"/>
      <c r="K157" s="45"/>
      <c r="L157" s="95">
        <f t="shared" si="51"/>
        <v>0</v>
      </c>
      <c r="M157" s="239"/>
      <c r="N157" s="45"/>
      <c r="O157" s="91">
        <f t="shared" si="52"/>
        <v>0</v>
      </c>
      <c r="P157" s="300"/>
      <c r="Q157" s="306"/>
      <c r="R157" s="708"/>
    </row>
    <row r="158" spans="1:18" hidden="1" x14ac:dyDescent="0.25">
      <c r="A158" s="73">
        <v>2370</v>
      </c>
      <c r="B158" s="58" t="s">
        <v>153</v>
      </c>
      <c r="C158" s="204">
        <f t="shared" si="35"/>
        <v>0</v>
      </c>
      <c r="D158" s="270"/>
      <c r="E158" s="77"/>
      <c r="F158" s="183">
        <f t="shared" si="49"/>
        <v>0</v>
      </c>
      <c r="G158" s="241"/>
      <c r="H158" s="77"/>
      <c r="I158" s="156">
        <f t="shared" si="50"/>
        <v>0</v>
      </c>
      <c r="J158" s="270"/>
      <c r="K158" s="77"/>
      <c r="L158" s="183">
        <f t="shared" si="51"/>
        <v>0</v>
      </c>
      <c r="M158" s="241"/>
      <c r="N158" s="77"/>
      <c r="O158" s="156">
        <f t="shared" si="52"/>
        <v>0</v>
      </c>
      <c r="P158" s="301"/>
      <c r="Q158" s="306"/>
      <c r="R158" s="708"/>
    </row>
    <row r="159" spans="1:18" hidden="1" x14ac:dyDescent="0.25">
      <c r="A159" s="73">
        <v>2380</v>
      </c>
      <c r="B159" s="58" t="s">
        <v>154</v>
      </c>
      <c r="C159" s="204">
        <f t="shared" si="35"/>
        <v>0</v>
      </c>
      <c r="D159" s="86">
        <f t="shared" ref="D159:O159" si="53">SUM(D160:D161)</f>
        <v>0</v>
      </c>
      <c r="E159" s="74">
        <f t="shared" si="53"/>
        <v>0</v>
      </c>
      <c r="F159" s="183">
        <f t="shared" si="53"/>
        <v>0</v>
      </c>
      <c r="G159" s="238">
        <f t="shared" si="53"/>
        <v>0</v>
      </c>
      <c r="H159" s="74">
        <f t="shared" si="53"/>
        <v>0</v>
      </c>
      <c r="I159" s="156">
        <f t="shared" si="53"/>
        <v>0</v>
      </c>
      <c r="J159" s="86">
        <f t="shared" si="53"/>
        <v>0</v>
      </c>
      <c r="K159" s="74">
        <f t="shared" si="53"/>
        <v>0</v>
      </c>
      <c r="L159" s="183">
        <f t="shared" si="53"/>
        <v>0</v>
      </c>
      <c r="M159" s="238">
        <f t="shared" si="53"/>
        <v>0</v>
      </c>
      <c r="N159" s="74">
        <f t="shared" si="53"/>
        <v>0</v>
      </c>
      <c r="O159" s="156">
        <f t="shared" si="53"/>
        <v>0</v>
      </c>
      <c r="P159" s="301"/>
      <c r="Q159" s="306"/>
      <c r="R159" s="708"/>
    </row>
    <row r="160" spans="1:18" hidden="1" x14ac:dyDescent="0.25">
      <c r="A160" s="26">
        <v>2381</v>
      </c>
      <c r="B160" s="40" t="s">
        <v>155</v>
      </c>
      <c r="C160" s="198">
        <f t="shared" si="35"/>
        <v>0</v>
      </c>
      <c r="D160" s="272"/>
      <c r="E160" s="42"/>
      <c r="F160" s="185">
        <f>D160+E160</f>
        <v>0</v>
      </c>
      <c r="G160" s="229"/>
      <c r="H160" s="42"/>
      <c r="I160" s="90">
        <f>G160+H160</f>
        <v>0</v>
      </c>
      <c r="J160" s="272"/>
      <c r="K160" s="42"/>
      <c r="L160" s="185">
        <f>J160+K160</f>
        <v>0</v>
      </c>
      <c r="M160" s="229"/>
      <c r="N160" s="42"/>
      <c r="O160" s="90">
        <f>M160+N160</f>
        <v>0</v>
      </c>
      <c r="P160" s="299"/>
      <c r="Q160" s="306"/>
      <c r="R160" s="708"/>
    </row>
    <row r="161" spans="1:18" ht="24" hidden="1" x14ac:dyDescent="0.25">
      <c r="A161" s="29">
        <v>2389</v>
      </c>
      <c r="B161" s="43" t="s">
        <v>156</v>
      </c>
      <c r="C161" s="199">
        <f t="shared" si="35"/>
        <v>0</v>
      </c>
      <c r="D161" s="273"/>
      <c r="E161" s="45"/>
      <c r="F161" s="95">
        <f>D161+E161</f>
        <v>0</v>
      </c>
      <c r="G161" s="239"/>
      <c r="H161" s="45"/>
      <c r="I161" s="91">
        <f>G161+H161</f>
        <v>0</v>
      </c>
      <c r="J161" s="273"/>
      <c r="K161" s="45"/>
      <c r="L161" s="95">
        <f>J161+K161</f>
        <v>0</v>
      </c>
      <c r="M161" s="239"/>
      <c r="N161" s="45"/>
      <c r="O161" s="91">
        <f>M161+N161</f>
        <v>0</v>
      </c>
      <c r="P161" s="300"/>
      <c r="Q161" s="306"/>
      <c r="R161" s="708"/>
    </row>
    <row r="162" spans="1:18" x14ac:dyDescent="0.25">
      <c r="A162" s="73">
        <v>2390</v>
      </c>
      <c r="B162" s="58" t="s">
        <v>157</v>
      </c>
      <c r="C162" s="204">
        <f t="shared" si="35"/>
        <v>142</v>
      </c>
      <c r="D162" s="270">
        <v>142</v>
      </c>
      <c r="E162" s="356"/>
      <c r="F162" s="371">
        <f>D162+E162</f>
        <v>142</v>
      </c>
      <c r="G162" s="241"/>
      <c r="H162" s="356"/>
      <c r="I162" s="371">
        <f>G162+H162</f>
        <v>0</v>
      </c>
      <c r="J162" s="270"/>
      <c r="K162" s="77"/>
      <c r="L162" s="183">
        <f>J162+K162</f>
        <v>0</v>
      </c>
      <c r="M162" s="241"/>
      <c r="N162" s="77"/>
      <c r="O162" s="156">
        <f>M162+N162</f>
        <v>0</v>
      </c>
      <c r="P162" s="301"/>
      <c r="Q162" s="306"/>
      <c r="R162" s="708"/>
    </row>
    <row r="163" spans="1:18" hidden="1" x14ac:dyDescent="0.25">
      <c r="A163" s="35">
        <v>2400</v>
      </c>
      <c r="B163" s="72" t="s">
        <v>158</v>
      </c>
      <c r="C163" s="197">
        <f t="shared" si="35"/>
        <v>0</v>
      </c>
      <c r="D163" s="257"/>
      <c r="E163" s="80"/>
      <c r="F163" s="184">
        <f>D163+E163</f>
        <v>0</v>
      </c>
      <c r="G163" s="243"/>
      <c r="H163" s="80"/>
      <c r="I163" s="125">
        <f>G163+H163</f>
        <v>0</v>
      </c>
      <c r="J163" s="257"/>
      <c r="K163" s="80"/>
      <c r="L163" s="184">
        <f>J163+K163</f>
        <v>0</v>
      </c>
      <c r="M163" s="243"/>
      <c r="N163" s="80"/>
      <c r="O163" s="125">
        <f>M163+N163</f>
        <v>0</v>
      </c>
      <c r="P163" s="302"/>
      <c r="Q163" s="306"/>
      <c r="R163" s="708"/>
    </row>
    <row r="164" spans="1:18" ht="24" hidden="1" x14ac:dyDescent="0.25">
      <c r="A164" s="35">
        <v>2500</v>
      </c>
      <c r="B164" s="72" t="s">
        <v>159</v>
      </c>
      <c r="C164" s="197">
        <f t="shared" si="35"/>
        <v>0</v>
      </c>
      <c r="D164" s="132">
        <f t="shared" ref="D164:O164" si="54">SUM(D165,D170)</f>
        <v>0</v>
      </c>
      <c r="E164" s="38">
        <f t="shared" si="54"/>
        <v>0</v>
      </c>
      <c r="F164" s="184">
        <f t="shared" si="54"/>
        <v>0</v>
      </c>
      <c r="G164" s="237">
        <f t="shared" si="54"/>
        <v>0</v>
      </c>
      <c r="H164" s="38">
        <f t="shared" si="54"/>
        <v>0</v>
      </c>
      <c r="I164" s="125">
        <f t="shared" si="54"/>
        <v>0</v>
      </c>
      <c r="J164" s="132">
        <f t="shared" si="54"/>
        <v>0</v>
      </c>
      <c r="K164" s="38">
        <f t="shared" si="54"/>
        <v>0</v>
      </c>
      <c r="L164" s="184">
        <f t="shared" si="54"/>
        <v>0</v>
      </c>
      <c r="M164" s="237">
        <f t="shared" si="54"/>
        <v>0</v>
      </c>
      <c r="N164" s="38">
        <f t="shared" si="54"/>
        <v>0</v>
      </c>
      <c r="O164" s="125">
        <f t="shared" si="54"/>
        <v>0</v>
      </c>
      <c r="P164" s="325"/>
      <c r="Q164" s="306"/>
      <c r="R164" s="708"/>
    </row>
    <row r="165" spans="1:18" ht="16.5" hidden="1" customHeight="1" x14ac:dyDescent="0.25">
      <c r="A165" s="404">
        <v>2510</v>
      </c>
      <c r="B165" s="40" t="s">
        <v>160</v>
      </c>
      <c r="C165" s="198">
        <f t="shared" si="35"/>
        <v>0</v>
      </c>
      <c r="D165" s="133">
        <f t="shared" ref="D165:O165" si="55">SUM(D166:D169)</f>
        <v>0</v>
      </c>
      <c r="E165" s="79">
        <f t="shared" si="55"/>
        <v>0</v>
      </c>
      <c r="F165" s="185">
        <f t="shared" si="55"/>
        <v>0</v>
      </c>
      <c r="G165" s="242">
        <f t="shared" si="55"/>
        <v>0</v>
      </c>
      <c r="H165" s="79">
        <f t="shared" si="55"/>
        <v>0</v>
      </c>
      <c r="I165" s="90">
        <f t="shared" si="55"/>
        <v>0</v>
      </c>
      <c r="J165" s="133">
        <f t="shared" si="55"/>
        <v>0</v>
      </c>
      <c r="K165" s="79">
        <f t="shared" si="55"/>
        <v>0</v>
      </c>
      <c r="L165" s="185">
        <f t="shared" si="55"/>
        <v>0</v>
      </c>
      <c r="M165" s="242">
        <f t="shared" si="55"/>
        <v>0</v>
      </c>
      <c r="N165" s="79">
        <f t="shared" si="55"/>
        <v>0</v>
      </c>
      <c r="O165" s="157">
        <f t="shared" si="55"/>
        <v>0</v>
      </c>
      <c r="P165" s="304"/>
      <c r="Q165" s="306"/>
      <c r="R165" s="708"/>
    </row>
    <row r="166" spans="1:18" ht="24" hidden="1" x14ac:dyDescent="0.25">
      <c r="A166" s="30">
        <v>2512</v>
      </c>
      <c r="B166" s="43" t="s">
        <v>161</v>
      </c>
      <c r="C166" s="199">
        <f t="shared" si="35"/>
        <v>0</v>
      </c>
      <c r="D166" s="273"/>
      <c r="E166" s="45"/>
      <c r="F166" s="95">
        <f t="shared" ref="F166:F171" si="56">D166+E166</f>
        <v>0</v>
      </c>
      <c r="G166" s="239"/>
      <c r="H166" s="45"/>
      <c r="I166" s="91">
        <f t="shared" ref="I166:I171" si="57">G166+H166</f>
        <v>0</v>
      </c>
      <c r="J166" s="273"/>
      <c r="K166" s="45"/>
      <c r="L166" s="95">
        <f t="shared" ref="L166:L171" si="58">J166+K166</f>
        <v>0</v>
      </c>
      <c r="M166" s="239"/>
      <c r="N166" s="45"/>
      <c r="O166" s="91">
        <f t="shared" ref="O166:O171" si="59">M166+N166</f>
        <v>0</v>
      </c>
      <c r="P166" s="300"/>
      <c r="Q166" s="306"/>
      <c r="R166" s="708"/>
    </row>
    <row r="167" spans="1:18" ht="36" hidden="1" x14ac:dyDescent="0.25">
      <c r="A167" s="30">
        <v>2513</v>
      </c>
      <c r="B167" s="43" t="s">
        <v>162</v>
      </c>
      <c r="C167" s="199">
        <f t="shared" si="35"/>
        <v>0</v>
      </c>
      <c r="D167" s="273"/>
      <c r="E167" s="45"/>
      <c r="F167" s="95">
        <f t="shared" si="56"/>
        <v>0</v>
      </c>
      <c r="G167" s="239"/>
      <c r="H167" s="45"/>
      <c r="I167" s="91">
        <f t="shared" si="57"/>
        <v>0</v>
      </c>
      <c r="J167" s="273"/>
      <c r="K167" s="45"/>
      <c r="L167" s="95">
        <f t="shared" si="58"/>
        <v>0</v>
      </c>
      <c r="M167" s="239"/>
      <c r="N167" s="45"/>
      <c r="O167" s="91">
        <f t="shared" si="59"/>
        <v>0</v>
      </c>
      <c r="P167" s="300"/>
      <c r="Q167" s="306"/>
      <c r="R167" s="708"/>
    </row>
    <row r="168" spans="1:18" ht="24" hidden="1" x14ac:dyDescent="0.25">
      <c r="A168" s="30">
        <v>2515</v>
      </c>
      <c r="B168" s="43" t="s">
        <v>163</v>
      </c>
      <c r="C168" s="199">
        <f t="shared" si="35"/>
        <v>0</v>
      </c>
      <c r="D168" s="273"/>
      <c r="E168" s="45"/>
      <c r="F168" s="95">
        <f t="shared" si="56"/>
        <v>0</v>
      </c>
      <c r="G168" s="239"/>
      <c r="H168" s="45"/>
      <c r="I168" s="91">
        <f t="shared" si="57"/>
        <v>0</v>
      </c>
      <c r="J168" s="273"/>
      <c r="K168" s="45"/>
      <c r="L168" s="95">
        <f t="shared" si="58"/>
        <v>0</v>
      </c>
      <c r="M168" s="239"/>
      <c r="N168" s="45"/>
      <c r="O168" s="91">
        <f t="shared" si="59"/>
        <v>0</v>
      </c>
      <c r="P168" s="300"/>
      <c r="Q168" s="306"/>
      <c r="R168" s="708"/>
    </row>
    <row r="169" spans="1:18" ht="24" hidden="1" x14ac:dyDescent="0.25">
      <c r="A169" s="30">
        <v>2519</v>
      </c>
      <c r="B169" s="43" t="s">
        <v>164</v>
      </c>
      <c r="C169" s="199">
        <f t="shared" si="35"/>
        <v>0</v>
      </c>
      <c r="D169" s="273"/>
      <c r="E169" s="45"/>
      <c r="F169" s="95">
        <f t="shared" si="56"/>
        <v>0</v>
      </c>
      <c r="G169" s="239"/>
      <c r="H169" s="45"/>
      <c r="I169" s="91">
        <f t="shared" si="57"/>
        <v>0</v>
      </c>
      <c r="J169" s="273"/>
      <c r="K169" s="45"/>
      <c r="L169" s="95">
        <f t="shared" si="58"/>
        <v>0</v>
      </c>
      <c r="M169" s="239"/>
      <c r="N169" s="45"/>
      <c r="O169" s="91">
        <f t="shared" si="59"/>
        <v>0</v>
      </c>
      <c r="P169" s="300"/>
      <c r="Q169" s="306"/>
      <c r="R169" s="708"/>
    </row>
    <row r="170" spans="1:18" hidden="1" x14ac:dyDescent="0.25">
      <c r="A170" s="75">
        <v>2520</v>
      </c>
      <c r="B170" s="43" t="s">
        <v>165</v>
      </c>
      <c r="C170" s="199">
        <f t="shared" si="35"/>
        <v>0</v>
      </c>
      <c r="D170" s="273"/>
      <c r="E170" s="45"/>
      <c r="F170" s="95">
        <f t="shared" si="56"/>
        <v>0</v>
      </c>
      <c r="G170" s="239"/>
      <c r="H170" s="45"/>
      <c r="I170" s="91">
        <f t="shared" si="57"/>
        <v>0</v>
      </c>
      <c r="J170" s="273"/>
      <c r="K170" s="45"/>
      <c r="L170" s="95">
        <f t="shared" si="58"/>
        <v>0</v>
      </c>
      <c r="M170" s="239"/>
      <c r="N170" s="45"/>
      <c r="O170" s="91">
        <f t="shared" si="59"/>
        <v>0</v>
      </c>
      <c r="P170" s="300"/>
      <c r="Q170" s="306"/>
      <c r="R170" s="708"/>
    </row>
    <row r="171" spans="1:18" s="81" customFormat="1" ht="36" hidden="1" x14ac:dyDescent="0.25">
      <c r="A171" s="17">
        <v>2800</v>
      </c>
      <c r="B171" s="40" t="s">
        <v>166</v>
      </c>
      <c r="C171" s="198">
        <f t="shared" si="35"/>
        <v>0</v>
      </c>
      <c r="D171" s="272"/>
      <c r="E171" s="42"/>
      <c r="F171" s="339">
        <f t="shared" si="56"/>
        <v>0</v>
      </c>
      <c r="G171" s="221"/>
      <c r="H171" s="28"/>
      <c r="I171" s="345">
        <f t="shared" si="57"/>
        <v>0</v>
      </c>
      <c r="J171" s="254"/>
      <c r="K171" s="28"/>
      <c r="L171" s="339">
        <f t="shared" si="58"/>
        <v>0</v>
      </c>
      <c r="M171" s="221"/>
      <c r="N171" s="28"/>
      <c r="O171" s="345">
        <f t="shared" si="59"/>
        <v>0</v>
      </c>
      <c r="P171" s="297"/>
      <c r="Q171" s="309"/>
      <c r="R171" s="708"/>
    </row>
    <row r="172" spans="1:18" hidden="1" x14ac:dyDescent="0.25">
      <c r="A172" s="70">
        <v>3000</v>
      </c>
      <c r="B172" s="70" t="s">
        <v>167</v>
      </c>
      <c r="C172" s="209">
        <f t="shared" si="35"/>
        <v>0</v>
      </c>
      <c r="D172" s="139">
        <f t="shared" ref="D172:O172" si="60">SUM(D173,D183)</f>
        <v>0</v>
      </c>
      <c r="E172" s="71">
        <f t="shared" si="60"/>
        <v>0</v>
      </c>
      <c r="F172" s="181">
        <f t="shared" si="60"/>
        <v>0</v>
      </c>
      <c r="G172" s="236">
        <f t="shared" si="60"/>
        <v>0</v>
      </c>
      <c r="H172" s="71">
        <f t="shared" si="60"/>
        <v>0</v>
      </c>
      <c r="I172" s="127">
        <f t="shared" si="60"/>
        <v>0</v>
      </c>
      <c r="J172" s="139">
        <f t="shared" si="60"/>
        <v>0</v>
      </c>
      <c r="K172" s="71">
        <f t="shared" si="60"/>
        <v>0</v>
      </c>
      <c r="L172" s="181">
        <f t="shared" si="60"/>
        <v>0</v>
      </c>
      <c r="M172" s="236">
        <f t="shared" si="60"/>
        <v>0</v>
      </c>
      <c r="N172" s="71">
        <f t="shared" si="60"/>
        <v>0</v>
      </c>
      <c r="O172" s="127">
        <f t="shared" si="60"/>
        <v>0</v>
      </c>
      <c r="P172" s="324"/>
      <c r="Q172" s="306"/>
      <c r="R172" s="708"/>
    </row>
    <row r="173" spans="1:18" ht="24" hidden="1" x14ac:dyDescent="0.25">
      <c r="A173" s="35">
        <v>3200</v>
      </c>
      <c r="B173" s="82" t="s">
        <v>168</v>
      </c>
      <c r="C173" s="197">
        <f t="shared" si="35"/>
        <v>0</v>
      </c>
      <c r="D173" s="132">
        <f t="shared" ref="D173:O173" si="61">SUM(D174,D178)</f>
        <v>0</v>
      </c>
      <c r="E173" s="38">
        <f t="shared" si="61"/>
        <v>0</v>
      </c>
      <c r="F173" s="184">
        <f t="shared" si="61"/>
        <v>0</v>
      </c>
      <c r="G173" s="237">
        <f t="shared" si="61"/>
        <v>0</v>
      </c>
      <c r="H173" s="38">
        <f t="shared" si="61"/>
        <v>0</v>
      </c>
      <c r="I173" s="125">
        <f t="shared" si="61"/>
        <v>0</v>
      </c>
      <c r="J173" s="132">
        <f t="shared" si="61"/>
        <v>0</v>
      </c>
      <c r="K173" s="38">
        <f t="shared" si="61"/>
        <v>0</v>
      </c>
      <c r="L173" s="184">
        <f t="shared" si="61"/>
        <v>0</v>
      </c>
      <c r="M173" s="237">
        <f t="shared" si="61"/>
        <v>0</v>
      </c>
      <c r="N173" s="38">
        <f t="shared" si="61"/>
        <v>0</v>
      </c>
      <c r="O173" s="126">
        <f t="shared" si="61"/>
        <v>0</v>
      </c>
      <c r="P173" s="325"/>
      <c r="Q173" s="306"/>
      <c r="R173" s="708"/>
    </row>
    <row r="174" spans="1:18" ht="36" hidden="1" x14ac:dyDescent="0.25">
      <c r="A174" s="404">
        <v>3260</v>
      </c>
      <c r="B174" s="40" t="s">
        <v>169</v>
      </c>
      <c r="C174" s="198">
        <f t="shared" si="35"/>
        <v>0</v>
      </c>
      <c r="D174" s="133">
        <f t="shared" ref="D174:O174" si="62">SUM(D175:D177)</f>
        <v>0</v>
      </c>
      <c r="E174" s="79">
        <f t="shared" si="62"/>
        <v>0</v>
      </c>
      <c r="F174" s="185">
        <f t="shared" si="62"/>
        <v>0</v>
      </c>
      <c r="G174" s="242">
        <f t="shared" si="62"/>
        <v>0</v>
      </c>
      <c r="H174" s="79">
        <f t="shared" si="62"/>
        <v>0</v>
      </c>
      <c r="I174" s="90">
        <f t="shared" si="62"/>
        <v>0</v>
      </c>
      <c r="J174" s="133">
        <f t="shared" si="62"/>
        <v>0</v>
      </c>
      <c r="K174" s="79">
        <f t="shared" si="62"/>
        <v>0</v>
      </c>
      <c r="L174" s="185">
        <f t="shared" si="62"/>
        <v>0</v>
      </c>
      <c r="M174" s="242">
        <f t="shared" si="62"/>
        <v>0</v>
      </c>
      <c r="N174" s="79">
        <f t="shared" si="62"/>
        <v>0</v>
      </c>
      <c r="O174" s="90">
        <f t="shared" si="62"/>
        <v>0</v>
      </c>
      <c r="P174" s="299"/>
      <c r="Q174" s="306"/>
      <c r="R174" s="708"/>
    </row>
    <row r="175" spans="1:18" ht="24" hidden="1" x14ac:dyDescent="0.25">
      <c r="A175" s="30">
        <v>3261</v>
      </c>
      <c r="B175" s="43" t="s">
        <v>170</v>
      </c>
      <c r="C175" s="199">
        <f t="shared" si="35"/>
        <v>0</v>
      </c>
      <c r="D175" s="273"/>
      <c r="E175" s="45"/>
      <c r="F175" s="95">
        <f>D175+E175</f>
        <v>0</v>
      </c>
      <c r="G175" s="239"/>
      <c r="H175" s="45"/>
      <c r="I175" s="91">
        <f>G175+H175</f>
        <v>0</v>
      </c>
      <c r="J175" s="273"/>
      <c r="K175" s="45"/>
      <c r="L175" s="95">
        <f>J175+K175</f>
        <v>0</v>
      </c>
      <c r="M175" s="239"/>
      <c r="N175" s="45"/>
      <c r="O175" s="91">
        <f>M175+N175</f>
        <v>0</v>
      </c>
      <c r="P175" s="300"/>
      <c r="Q175" s="306"/>
      <c r="R175" s="708"/>
    </row>
    <row r="176" spans="1:18" ht="36" hidden="1" x14ac:dyDescent="0.25">
      <c r="A176" s="30">
        <v>3262</v>
      </c>
      <c r="B176" s="43" t="s">
        <v>171</v>
      </c>
      <c r="C176" s="199">
        <f t="shared" si="35"/>
        <v>0</v>
      </c>
      <c r="D176" s="273"/>
      <c r="E176" s="45"/>
      <c r="F176" s="95">
        <f>D176+E176</f>
        <v>0</v>
      </c>
      <c r="G176" s="239"/>
      <c r="H176" s="45"/>
      <c r="I176" s="91">
        <f>G176+H176</f>
        <v>0</v>
      </c>
      <c r="J176" s="273"/>
      <c r="K176" s="45"/>
      <c r="L176" s="95">
        <f>J176+K176</f>
        <v>0</v>
      </c>
      <c r="M176" s="239"/>
      <c r="N176" s="45"/>
      <c r="O176" s="91">
        <f>M176+N176</f>
        <v>0</v>
      </c>
      <c r="P176" s="300"/>
      <c r="Q176" s="306"/>
      <c r="R176" s="708"/>
    </row>
    <row r="177" spans="1:18" ht="24" hidden="1" x14ac:dyDescent="0.25">
      <c r="A177" s="30">
        <v>3263</v>
      </c>
      <c r="B177" s="43" t="s">
        <v>172</v>
      </c>
      <c r="C177" s="199">
        <f t="shared" ref="C177:C240" si="63">SUM(F177,I177,L177,O177)</f>
        <v>0</v>
      </c>
      <c r="D177" s="273"/>
      <c r="E177" s="45"/>
      <c r="F177" s="95">
        <f>D177+E177</f>
        <v>0</v>
      </c>
      <c r="G177" s="239"/>
      <c r="H177" s="45"/>
      <c r="I177" s="91">
        <f>G177+H177</f>
        <v>0</v>
      </c>
      <c r="J177" s="273"/>
      <c r="K177" s="45"/>
      <c r="L177" s="95">
        <f>J177+K177</f>
        <v>0</v>
      </c>
      <c r="M177" s="239"/>
      <c r="N177" s="45"/>
      <c r="O177" s="91">
        <f>M177+N177</f>
        <v>0</v>
      </c>
      <c r="P177" s="300"/>
      <c r="Q177" s="306"/>
      <c r="R177" s="708"/>
    </row>
    <row r="178" spans="1:18" ht="72" hidden="1" x14ac:dyDescent="0.25">
      <c r="A178" s="404">
        <v>3290</v>
      </c>
      <c r="B178" s="40" t="s">
        <v>302</v>
      </c>
      <c r="C178" s="210">
        <f t="shared" si="63"/>
        <v>0</v>
      </c>
      <c r="D178" s="133">
        <f t="shared" ref="D178:O178" si="64">SUM(D179:D182)</f>
        <v>0</v>
      </c>
      <c r="E178" s="79">
        <f t="shared" si="64"/>
        <v>0</v>
      </c>
      <c r="F178" s="185">
        <f t="shared" si="64"/>
        <v>0</v>
      </c>
      <c r="G178" s="242">
        <f t="shared" si="64"/>
        <v>0</v>
      </c>
      <c r="H178" s="79">
        <f t="shared" si="64"/>
        <v>0</v>
      </c>
      <c r="I178" s="90">
        <f t="shared" si="64"/>
        <v>0</v>
      </c>
      <c r="J178" s="133">
        <f t="shared" si="64"/>
        <v>0</v>
      </c>
      <c r="K178" s="79">
        <f t="shared" si="64"/>
        <v>0</v>
      </c>
      <c r="L178" s="185">
        <f t="shared" si="64"/>
        <v>0</v>
      </c>
      <c r="M178" s="242">
        <f t="shared" si="64"/>
        <v>0</v>
      </c>
      <c r="N178" s="79">
        <f t="shared" si="64"/>
        <v>0</v>
      </c>
      <c r="O178" s="158">
        <f t="shared" si="64"/>
        <v>0</v>
      </c>
      <c r="P178" s="303"/>
      <c r="Q178" s="306"/>
      <c r="R178" s="708"/>
    </row>
    <row r="179" spans="1:18" ht="60" hidden="1" x14ac:dyDescent="0.25">
      <c r="A179" s="30">
        <v>3291</v>
      </c>
      <c r="B179" s="43" t="s">
        <v>173</v>
      </c>
      <c r="C179" s="199">
        <f t="shared" si="63"/>
        <v>0</v>
      </c>
      <c r="D179" s="273"/>
      <c r="E179" s="45"/>
      <c r="F179" s="95">
        <f>D179+E179</f>
        <v>0</v>
      </c>
      <c r="G179" s="239"/>
      <c r="H179" s="45"/>
      <c r="I179" s="91">
        <f>G179+H179</f>
        <v>0</v>
      </c>
      <c r="J179" s="273"/>
      <c r="K179" s="45"/>
      <c r="L179" s="95">
        <f>J179+K179</f>
        <v>0</v>
      </c>
      <c r="M179" s="239"/>
      <c r="N179" s="45"/>
      <c r="O179" s="91">
        <f>M179+N179</f>
        <v>0</v>
      </c>
      <c r="P179" s="300"/>
      <c r="Q179" s="306"/>
      <c r="R179" s="708"/>
    </row>
    <row r="180" spans="1:18" ht="60" hidden="1" x14ac:dyDescent="0.25">
      <c r="A180" s="30">
        <v>3292</v>
      </c>
      <c r="B180" s="43" t="s">
        <v>174</v>
      </c>
      <c r="C180" s="199">
        <f t="shared" si="63"/>
        <v>0</v>
      </c>
      <c r="D180" s="273"/>
      <c r="E180" s="45"/>
      <c r="F180" s="95">
        <f>D180+E180</f>
        <v>0</v>
      </c>
      <c r="G180" s="239"/>
      <c r="H180" s="45"/>
      <c r="I180" s="91">
        <f>G180+H180</f>
        <v>0</v>
      </c>
      <c r="J180" s="273"/>
      <c r="K180" s="45"/>
      <c r="L180" s="95">
        <f>J180+K180</f>
        <v>0</v>
      </c>
      <c r="M180" s="239"/>
      <c r="N180" s="45"/>
      <c r="O180" s="91">
        <f>M180+N180</f>
        <v>0</v>
      </c>
      <c r="P180" s="300"/>
      <c r="Q180" s="306"/>
      <c r="R180" s="708"/>
    </row>
    <row r="181" spans="1:18" ht="60" hidden="1" x14ac:dyDescent="0.25">
      <c r="A181" s="30">
        <v>3293</v>
      </c>
      <c r="B181" s="43" t="s">
        <v>175</v>
      </c>
      <c r="C181" s="199">
        <f t="shared" si="63"/>
        <v>0</v>
      </c>
      <c r="D181" s="273"/>
      <c r="E181" s="45"/>
      <c r="F181" s="95">
        <f>D181+E181</f>
        <v>0</v>
      </c>
      <c r="G181" s="239"/>
      <c r="H181" s="45"/>
      <c r="I181" s="91">
        <f>G181+H181</f>
        <v>0</v>
      </c>
      <c r="J181" s="273"/>
      <c r="K181" s="45"/>
      <c r="L181" s="95">
        <f>J181+K181</f>
        <v>0</v>
      </c>
      <c r="M181" s="239"/>
      <c r="N181" s="45"/>
      <c r="O181" s="91">
        <f>M181+N181</f>
        <v>0</v>
      </c>
      <c r="P181" s="300"/>
      <c r="Q181" s="306"/>
      <c r="R181" s="708"/>
    </row>
    <row r="182" spans="1:18" ht="48" hidden="1" x14ac:dyDescent="0.25">
      <c r="A182" s="83">
        <v>3294</v>
      </c>
      <c r="B182" s="43" t="s">
        <v>176</v>
      </c>
      <c r="C182" s="210">
        <f t="shared" si="63"/>
        <v>0</v>
      </c>
      <c r="D182" s="274"/>
      <c r="E182" s="84"/>
      <c r="F182" s="343">
        <f>D182+E182</f>
        <v>0</v>
      </c>
      <c r="G182" s="244"/>
      <c r="H182" s="84"/>
      <c r="I182" s="158">
        <f>G182+H182</f>
        <v>0</v>
      </c>
      <c r="J182" s="274"/>
      <c r="K182" s="84"/>
      <c r="L182" s="343">
        <f>J182+K182</f>
        <v>0</v>
      </c>
      <c r="M182" s="244"/>
      <c r="N182" s="84"/>
      <c r="O182" s="158">
        <f>M182+N182</f>
        <v>0</v>
      </c>
      <c r="P182" s="303"/>
      <c r="Q182" s="306"/>
      <c r="R182" s="708"/>
    </row>
    <row r="183" spans="1:18" ht="36" hidden="1" x14ac:dyDescent="0.25">
      <c r="A183" s="51">
        <v>3300</v>
      </c>
      <c r="B183" s="82" t="s">
        <v>177</v>
      </c>
      <c r="C183" s="211">
        <f t="shared" si="63"/>
        <v>0</v>
      </c>
      <c r="D183" s="140">
        <f t="shared" ref="D183:O183" si="65">SUM(D184:D185)</f>
        <v>0</v>
      </c>
      <c r="E183" s="85">
        <f t="shared" si="65"/>
        <v>0</v>
      </c>
      <c r="F183" s="182">
        <f t="shared" si="65"/>
        <v>0</v>
      </c>
      <c r="G183" s="245">
        <f t="shared" si="65"/>
        <v>0</v>
      </c>
      <c r="H183" s="85">
        <f t="shared" si="65"/>
        <v>0</v>
      </c>
      <c r="I183" s="126">
        <f t="shared" si="65"/>
        <v>0</v>
      </c>
      <c r="J183" s="140">
        <f t="shared" si="65"/>
        <v>0</v>
      </c>
      <c r="K183" s="85">
        <f t="shared" si="65"/>
        <v>0</v>
      </c>
      <c r="L183" s="182">
        <f t="shared" si="65"/>
        <v>0</v>
      </c>
      <c r="M183" s="245">
        <f t="shared" si="65"/>
        <v>0</v>
      </c>
      <c r="N183" s="85">
        <f t="shared" si="65"/>
        <v>0</v>
      </c>
      <c r="O183" s="126">
        <f t="shared" si="65"/>
        <v>0</v>
      </c>
      <c r="P183" s="325"/>
      <c r="Q183" s="306"/>
      <c r="R183" s="708"/>
    </row>
    <row r="184" spans="1:18" ht="36" hidden="1" x14ac:dyDescent="0.25">
      <c r="A184" s="57">
        <v>3310</v>
      </c>
      <c r="B184" s="58" t="s">
        <v>178</v>
      </c>
      <c r="C184" s="204">
        <f t="shared" si="63"/>
        <v>0</v>
      </c>
      <c r="D184" s="270"/>
      <c r="E184" s="77"/>
      <c r="F184" s="183">
        <f>D184+E184</f>
        <v>0</v>
      </c>
      <c r="G184" s="241"/>
      <c r="H184" s="77"/>
      <c r="I184" s="156">
        <f>G184+H184</f>
        <v>0</v>
      </c>
      <c r="J184" s="270"/>
      <c r="K184" s="77"/>
      <c r="L184" s="183">
        <f>J184+K184</f>
        <v>0</v>
      </c>
      <c r="M184" s="241"/>
      <c r="N184" s="77"/>
      <c r="O184" s="156">
        <f>M184+N184</f>
        <v>0</v>
      </c>
      <c r="P184" s="301"/>
      <c r="Q184" s="306"/>
      <c r="R184" s="708"/>
    </row>
    <row r="185" spans="1:18" ht="48" hidden="1" x14ac:dyDescent="0.25">
      <c r="A185" s="27">
        <v>3320</v>
      </c>
      <c r="B185" s="40" t="s">
        <v>179</v>
      </c>
      <c r="C185" s="198">
        <f t="shared" si="63"/>
        <v>0</v>
      </c>
      <c r="D185" s="272"/>
      <c r="E185" s="42"/>
      <c r="F185" s="185">
        <f>D185+E185</f>
        <v>0</v>
      </c>
      <c r="G185" s="229"/>
      <c r="H185" s="42"/>
      <c r="I185" s="90">
        <f>G185+H185</f>
        <v>0</v>
      </c>
      <c r="J185" s="272"/>
      <c r="K185" s="42"/>
      <c r="L185" s="185">
        <f>J185+K185</f>
        <v>0</v>
      </c>
      <c r="M185" s="229"/>
      <c r="N185" s="42"/>
      <c r="O185" s="90">
        <f>M185+N185</f>
        <v>0</v>
      </c>
      <c r="P185" s="299"/>
      <c r="Q185" s="306"/>
      <c r="R185" s="708"/>
    </row>
    <row r="186" spans="1:18" hidden="1" x14ac:dyDescent="0.25">
      <c r="A186" s="87">
        <v>4000</v>
      </c>
      <c r="B186" s="70" t="s">
        <v>180</v>
      </c>
      <c r="C186" s="209">
        <f t="shared" si="63"/>
        <v>0</v>
      </c>
      <c r="D186" s="139">
        <f t="shared" ref="D186:O186" si="66">SUM(D187,D190)</f>
        <v>0</v>
      </c>
      <c r="E186" s="71">
        <f t="shared" si="66"/>
        <v>0</v>
      </c>
      <c r="F186" s="181">
        <f t="shared" si="66"/>
        <v>0</v>
      </c>
      <c r="G186" s="236">
        <f t="shared" si="66"/>
        <v>0</v>
      </c>
      <c r="H186" s="71">
        <f t="shared" si="66"/>
        <v>0</v>
      </c>
      <c r="I186" s="127">
        <f t="shared" si="66"/>
        <v>0</v>
      </c>
      <c r="J186" s="139">
        <f t="shared" si="66"/>
        <v>0</v>
      </c>
      <c r="K186" s="71">
        <f t="shared" si="66"/>
        <v>0</v>
      </c>
      <c r="L186" s="181">
        <f t="shared" si="66"/>
        <v>0</v>
      </c>
      <c r="M186" s="236">
        <f t="shared" si="66"/>
        <v>0</v>
      </c>
      <c r="N186" s="71">
        <f t="shared" si="66"/>
        <v>0</v>
      </c>
      <c r="O186" s="127">
        <f t="shared" si="66"/>
        <v>0</v>
      </c>
      <c r="P186" s="324"/>
      <c r="Q186" s="306"/>
      <c r="R186" s="708"/>
    </row>
    <row r="187" spans="1:18" hidden="1" x14ac:dyDescent="0.25">
      <c r="A187" s="88">
        <v>4200</v>
      </c>
      <c r="B187" s="72" t="s">
        <v>181</v>
      </c>
      <c r="C187" s="197">
        <f t="shared" si="63"/>
        <v>0</v>
      </c>
      <c r="D187" s="132">
        <f t="shared" ref="D187:O187" si="67">SUM(D188,D189)</f>
        <v>0</v>
      </c>
      <c r="E187" s="38">
        <f t="shared" si="67"/>
        <v>0</v>
      </c>
      <c r="F187" s="184">
        <f t="shared" si="67"/>
        <v>0</v>
      </c>
      <c r="G187" s="237">
        <f t="shared" si="67"/>
        <v>0</v>
      </c>
      <c r="H187" s="38">
        <f t="shared" si="67"/>
        <v>0</v>
      </c>
      <c r="I187" s="125">
        <f t="shared" si="67"/>
        <v>0</v>
      </c>
      <c r="J187" s="132">
        <f t="shared" si="67"/>
        <v>0</v>
      </c>
      <c r="K187" s="38">
        <f t="shared" si="67"/>
        <v>0</v>
      </c>
      <c r="L187" s="184">
        <f t="shared" si="67"/>
        <v>0</v>
      </c>
      <c r="M187" s="237">
        <f t="shared" si="67"/>
        <v>0</v>
      </c>
      <c r="N187" s="38">
        <f t="shared" si="67"/>
        <v>0</v>
      </c>
      <c r="O187" s="125">
        <f t="shared" si="67"/>
        <v>0</v>
      </c>
      <c r="P187" s="302"/>
      <c r="Q187" s="306"/>
      <c r="R187" s="708"/>
    </row>
    <row r="188" spans="1:18" ht="24" hidden="1" x14ac:dyDescent="0.25">
      <c r="A188" s="404">
        <v>4240</v>
      </c>
      <c r="B188" s="40" t="s">
        <v>182</v>
      </c>
      <c r="C188" s="198">
        <f t="shared" si="63"/>
        <v>0</v>
      </c>
      <c r="D188" s="272"/>
      <c r="E188" s="42"/>
      <c r="F188" s="185">
        <f>D188+E188</f>
        <v>0</v>
      </c>
      <c r="G188" s="229"/>
      <c r="H188" s="42"/>
      <c r="I188" s="90">
        <f>G188+H188</f>
        <v>0</v>
      </c>
      <c r="J188" s="272"/>
      <c r="K188" s="42"/>
      <c r="L188" s="185">
        <f>J188+K188</f>
        <v>0</v>
      </c>
      <c r="M188" s="229"/>
      <c r="N188" s="42"/>
      <c r="O188" s="90">
        <f>M188+N188</f>
        <v>0</v>
      </c>
      <c r="P188" s="299"/>
      <c r="Q188" s="306"/>
      <c r="R188" s="708"/>
    </row>
    <row r="189" spans="1:18" hidden="1" x14ac:dyDescent="0.25">
      <c r="A189" s="75">
        <v>4250</v>
      </c>
      <c r="B189" s="43" t="s">
        <v>183</v>
      </c>
      <c r="C189" s="199">
        <f t="shared" si="63"/>
        <v>0</v>
      </c>
      <c r="D189" s="273"/>
      <c r="E189" s="45"/>
      <c r="F189" s="95">
        <f>D189+E189</f>
        <v>0</v>
      </c>
      <c r="G189" s="239"/>
      <c r="H189" s="45"/>
      <c r="I189" s="91">
        <f>G189+H189</f>
        <v>0</v>
      </c>
      <c r="J189" s="273"/>
      <c r="K189" s="45"/>
      <c r="L189" s="95">
        <f>J189+K189</f>
        <v>0</v>
      </c>
      <c r="M189" s="239"/>
      <c r="N189" s="45"/>
      <c r="O189" s="91">
        <f>M189+N189</f>
        <v>0</v>
      </c>
      <c r="P189" s="300"/>
      <c r="Q189" s="306"/>
      <c r="R189" s="708"/>
    </row>
    <row r="190" spans="1:18" hidden="1" x14ac:dyDescent="0.25">
      <c r="A190" s="35">
        <v>4300</v>
      </c>
      <c r="B190" s="72" t="s">
        <v>184</v>
      </c>
      <c r="C190" s="197">
        <f t="shared" si="63"/>
        <v>0</v>
      </c>
      <c r="D190" s="132">
        <f t="shared" ref="D190:O190" si="68">SUM(D191)</f>
        <v>0</v>
      </c>
      <c r="E190" s="38">
        <f t="shared" si="68"/>
        <v>0</v>
      </c>
      <c r="F190" s="184">
        <f t="shared" si="68"/>
        <v>0</v>
      </c>
      <c r="G190" s="237">
        <f t="shared" si="68"/>
        <v>0</v>
      </c>
      <c r="H190" s="38">
        <f t="shared" si="68"/>
        <v>0</v>
      </c>
      <c r="I190" s="125">
        <f t="shared" si="68"/>
        <v>0</v>
      </c>
      <c r="J190" s="132">
        <f t="shared" si="68"/>
        <v>0</v>
      </c>
      <c r="K190" s="38">
        <f t="shared" si="68"/>
        <v>0</v>
      </c>
      <c r="L190" s="184">
        <f t="shared" si="68"/>
        <v>0</v>
      </c>
      <c r="M190" s="237">
        <f t="shared" si="68"/>
        <v>0</v>
      </c>
      <c r="N190" s="38">
        <f t="shared" si="68"/>
        <v>0</v>
      </c>
      <c r="O190" s="125">
        <f t="shared" si="68"/>
        <v>0</v>
      </c>
      <c r="P190" s="302"/>
      <c r="Q190" s="306"/>
      <c r="R190" s="708"/>
    </row>
    <row r="191" spans="1:18" ht="24" hidden="1" x14ac:dyDescent="0.25">
      <c r="A191" s="404">
        <v>4310</v>
      </c>
      <c r="B191" s="40" t="s">
        <v>185</v>
      </c>
      <c r="C191" s="198">
        <f t="shared" si="63"/>
        <v>0</v>
      </c>
      <c r="D191" s="133">
        <f t="shared" ref="D191:O191" si="69">SUM(D192:D192)</f>
        <v>0</v>
      </c>
      <c r="E191" s="79">
        <f t="shared" si="69"/>
        <v>0</v>
      </c>
      <c r="F191" s="185">
        <f t="shared" si="69"/>
        <v>0</v>
      </c>
      <c r="G191" s="242">
        <f t="shared" si="69"/>
        <v>0</v>
      </c>
      <c r="H191" s="79">
        <f t="shared" si="69"/>
        <v>0</v>
      </c>
      <c r="I191" s="90">
        <f t="shared" si="69"/>
        <v>0</v>
      </c>
      <c r="J191" s="133">
        <f t="shared" si="69"/>
        <v>0</v>
      </c>
      <c r="K191" s="79">
        <f t="shared" si="69"/>
        <v>0</v>
      </c>
      <c r="L191" s="185">
        <f t="shared" si="69"/>
        <v>0</v>
      </c>
      <c r="M191" s="242">
        <f t="shared" si="69"/>
        <v>0</v>
      </c>
      <c r="N191" s="79">
        <f t="shared" si="69"/>
        <v>0</v>
      </c>
      <c r="O191" s="90">
        <f t="shared" si="69"/>
        <v>0</v>
      </c>
      <c r="P191" s="299"/>
      <c r="Q191" s="306"/>
      <c r="R191" s="708"/>
    </row>
    <row r="192" spans="1:18" ht="36" hidden="1" x14ac:dyDescent="0.25">
      <c r="A192" s="30">
        <v>4311</v>
      </c>
      <c r="B192" s="43" t="s">
        <v>186</v>
      </c>
      <c r="C192" s="199">
        <f t="shared" si="63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  <c r="R192" s="708"/>
    </row>
    <row r="193" spans="1:18" s="19" customFormat="1" hidden="1" x14ac:dyDescent="0.25">
      <c r="A193" s="89"/>
      <c r="B193" s="17" t="s">
        <v>187</v>
      </c>
      <c r="C193" s="208">
        <f t="shared" si="63"/>
        <v>0</v>
      </c>
      <c r="D193" s="138">
        <f t="shared" ref="D193:O193" si="70">SUM(D194,D229,D268)</f>
        <v>0</v>
      </c>
      <c r="E193" s="69">
        <f t="shared" si="70"/>
        <v>0</v>
      </c>
      <c r="F193" s="180">
        <f t="shared" si="70"/>
        <v>0</v>
      </c>
      <c r="G193" s="235">
        <f t="shared" si="70"/>
        <v>0</v>
      </c>
      <c r="H193" s="69">
        <f t="shared" si="70"/>
        <v>0</v>
      </c>
      <c r="I193" s="284">
        <f t="shared" si="70"/>
        <v>0</v>
      </c>
      <c r="J193" s="138">
        <f t="shared" si="70"/>
        <v>0</v>
      </c>
      <c r="K193" s="69">
        <f t="shared" si="70"/>
        <v>0</v>
      </c>
      <c r="L193" s="180">
        <f t="shared" si="70"/>
        <v>0</v>
      </c>
      <c r="M193" s="235">
        <f t="shared" si="70"/>
        <v>0</v>
      </c>
      <c r="N193" s="69">
        <f t="shared" si="70"/>
        <v>0</v>
      </c>
      <c r="O193" s="159">
        <f t="shared" si="70"/>
        <v>0</v>
      </c>
      <c r="P193" s="327"/>
      <c r="Q193" s="191"/>
      <c r="R193" s="708"/>
    </row>
    <row r="194" spans="1:18" hidden="1" x14ac:dyDescent="0.25">
      <c r="A194" s="70">
        <v>5000</v>
      </c>
      <c r="B194" s="70" t="s">
        <v>188</v>
      </c>
      <c r="C194" s="209">
        <f t="shared" si="63"/>
        <v>0</v>
      </c>
      <c r="D194" s="139">
        <f t="shared" ref="D194:O194" si="71">D195+D203</f>
        <v>0</v>
      </c>
      <c r="E194" s="71">
        <f t="shared" si="71"/>
        <v>0</v>
      </c>
      <c r="F194" s="181">
        <f t="shared" si="71"/>
        <v>0</v>
      </c>
      <c r="G194" s="236">
        <f t="shared" si="71"/>
        <v>0</v>
      </c>
      <c r="H194" s="71">
        <f t="shared" si="71"/>
        <v>0</v>
      </c>
      <c r="I194" s="127">
        <f t="shared" si="71"/>
        <v>0</v>
      </c>
      <c r="J194" s="139">
        <f t="shared" si="71"/>
        <v>0</v>
      </c>
      <c r="K194" s="71">
        <f t="shared" si="71"/>
        <v>0</v>
      </c>
      <c r="L194" s="181">
        <f t="shared" si="71"/>
        <v>0</v>
      </c>
      <c r="M194" s="236">
        <f t="shared" si="71"/>
        <v>0</v>
      </c>
      <c r="N194" s="71">
        <f t="shared" si="71"/>
        <v>0</v>
      </c>
      <c r="O194" s="127">
        <f t="shared" si="71"/>
        <v>0</v>
      </c>
      <c r="P194" s="324"/>
      <c r="Q194" s="306"/>
      <c r="R194" s="708"/>
    </row>
    <row r="195" spans="1:18" hidden="1" x14ac:dyDescent="0.25">
      <c r="A195" s="35">
        <v>5100</v>
      </c>
      <c r="B195" s="72" t="s">
        <v>189</v>
      </c>
      <c r="C195" s="197">
        <f t="shared" si="63"/>
        <v>0</v>
      </c>
      <c r="D195" s="132">
        <f t="shared" ref="D195:O195" si="72">D196+D197+D200+D201+D202</f>
        <v>0</v>
      </c>
      <c r="E195" s="38">
        <f t="shared" si="72"/>
        <v>0</v>
      </c>
      <c r="F195" s="184">
        <f t="shared" si="72"/>
        <v>0</v>
      </c>
      <c r="G195" s="237">
        <f t="shared" si="72"/>
        <v>0</v>
      </c>
      <c r="H195" s="38">
        <f t="shared" si="72"/>
        <v>0</v>
      </c>
      <c r="I195" s="125">
        <f t="shared" si="72"/>
        <v>0</v>
      </c>
      <c r="J195" s="132">
        <f t="shared" si="72"/>
        <v>0</v>
      </c>
      <c r="K195" s="38">
        <f t="shared" si="72"/>
        <v>0</v>
      </c>
      <c r="L195" s="184">
        <f t="shared" si="72"/>
        <v>0</v>
      </c>
      <c r="M195" s="237">
        <f t="shared" si="72"/>
        <v>0</v>
      </c>
      <c r="N195" s="38">
        <f t="shared" si="72"/>
        <v>0</v>
      </c>
      <c r="O195" s="125">
        <f t="shared" si="72"/>
        <v>0</v>
      </c>
      <c r="P195" s="302"/>
      <c r="Q195" s="306"/>
      <c r="R195" s="708"/>
    </row>
    <row r="196" spans="1:18" hidden="1" x14ac:dyDescent="0.25">
      <c r="A196" s="404">
        <v>5110</v>
      </c>
      <c r="B196" s="40" t="s">
        <v>190</v>
      </c>
      <c r="C196" s="198">
        <f t="shared" si="63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  <c r="R196" s="708"/>
    </row>
    <row r="197" spans="1:18" ht="24" hidden="1" x14ac:dyDescent="0.25">
      <c r="A197" s="75">
        <v>5120</v>
      </c>
      <c r="B197" s="43" t="s">
        <v>191</v>
      </c>
      <c r="C197" s="199">
        <f t="shared" si="63"/>
        <v>0</v>
      </c>
      <c r="D197" s="134">
        <f t="shared" ref="D197:O197" si="73">D198+D199</f>
        <v>0</v>
      </c>
      <c r="E197" s="76">
        <f t="shared" si="73"/>
        <v>0</v>
      </c>
      <c r="F197" s="95">
        <f t="shared" si="73"/>
        <v>0</v>
      </c>
      <c r="G197" s="240">
        <f t="shared" si="73"/>
        <v>0</v>
      </c>
      <c r="H197" s="76">
        <f t="shared" si="73"/>
        <v>0</v>
      </c>
      <c r="I197" s="91">
        <f t="shared" si="73"/>
        <v>0</v>
      </c>
      <c r="J197" s="134">
        <f t="shared" si="73"/>
        <v>0</v>
      </c>
      <c r="K197" s="76">
        <f t="shared" si="73"/>
        <v>0</v>
      </c>
      <c r="L197" s="95">
        <f t="shared" si="73"/>
        <v>0</v>
      </c>
      <c r="M197" s="240">
        <f t="shared" si="73"/>
        <v>0</v>
      </c>
      <c r="N197" s="76">
        <f t="shared" si="73"/>
        <v>0</v>
      </c>
      <c r="O197" s="91">
        <f t="shared" si="73"/>
        <v>0</v>
      </c>
      <c r="P197" s="300"/>
      <c r="Q197" s="306"/>
      <c r="R197" s="708"/>
    </row>
    <row r="198" spans="1:18" hidden="1" x14ac:dyDescent="0.25">
      <c r="A198" s="30">
        <v>5121</v>
      </c>
      <c r="B198" s="43" t="s">
        <v>192</v>
      </c>
      <c r="C198" s="199">
        <f t="shared" si="63"/>
        <v>0</v>
      </c>
      <c r="D198" s="273"/>
      <c r="E198" s="45"/>
      <c r="F198" s="95">
        <f>D198+E198</f>
        <v>0</v>
      </c>
      <c r="G198" s="239"/>
      <c r="H198" s="45"/>
      <c r="I198" s="91">
        <f>G198+H198</f>
        <v>0</v>
      </c>
      <c r="J198" s="273"/>
      <c r="K198" s="45"/>
      <c r="L198" s="95">
        <f>J198+K198</f>
        <v>0</v>
      </c>
      <c r="M198" s="239"/>
      <c r="N198" s="45"/>
      <c r="O198" s="91">
        <f>M198+N198</f>
        <v>0</v>
      </c>
      <c r="P198" s="300"/>
      <c r="Q198" s="306"/>
      <c r="R198" s="708"/>
    </row>
    <row r="199" spans="1:18" ht="24" hidden="1" x14ac:dyDescent="0.25">
      <c r="A199" s="30">
        <v>5129</v>
      </c>
      <c r="B199" s="43" t="s">
        <v>193</v>
      </c>
      <c r="C199" s="199">
        <f t="shared" si="63"/>
        <v>0</v>
      </c>
      <c r="D199" s="273"/>
      <c r="E199" s="45"/>
      <c r="F199" s="95">
        <f>D199+E199</f>
        <v>0</v>
      </c>
      <c r="G199" s="239"/>
      <c r="H199" s="45"/>
      <c r="I199" s="91">
        <f>G199+H199</f>
        <v>0</v>
      </c>
      <c r="J199" s="273"/>
      <c r="K199" s="45"/>
      <c r="L199" s="95">
        <f>J199+K199</f>
        <v>0</v>
      </c>
      <c r="M199" s="239"/>
      <c r="N199" s="45"/>
      <c r="O199" s="91">
        <f>M199+N199</f>
        <v>0</v>
      </c>
      <c r="P199" s="300"/>
      <c r="Q199" s="306"/>
      <c r="R199" s="708"/>
    </row>
    <row r="200" spans="1:18" hidden="1" x14ac:dyDescent="0.25">
      <c r="A200" s="75">
        <v>5130</v>
      </c>
      <c r="B200" s="43" t="s">
        <v>194</v>
      </c>
      <c r="C200" s="199">
        <f t="shared" si="63"/>
        <v>0</v>
      </c>
      <c r="D200" s="273"/>
      <c r="E200" s="45"/>
      <c r="F200" s="95">
        <f>D200+E200</f>
        <v>0</v>
      </c>
      <c r="G200" s="239"/>
      <c r="H200" s="45"/>
      <c r="I200" s="91">
        <f>G200+H200</f>
        <v>0</v>
      </c>
      <c r="J200" s="273"/>
      <c r="K200" s="45"/>
      <c r="L200" s="95">
        <f>J200+K200</f>
        <v>0</v>
      </c>
      <c r="M200" s="239"/>
      <c r="N200" s="45"/>
      <c r="O200" s="91">
        <f>M200+N200</f>
        <v>0</v>
      </c>
      <c r="P200" s="300"/>
      <c r="Q200" s="306"/>
      <c r="R200" s="708"/>
    </row>
    <row r="201" spans="1:18" hidden="1" x14ac:dyDescent="0.25">
      <c r="A201" s="75">
        <v>5140</v>
      </c>
      <c r="B201" s="43" t="s">
        <v>195</v>
      </c>
      <c r="C201" s="199">
        <f t="shared" si="63"/>
        <v>0</v>
      </c>
      <c r="D201" s="273"/>
      <c r="E201" s="45"/>
      <c r="F201" s="95">
        <f>D201+E201</f>
        <v>0</v>
      </c>
      <c r="G201" s="239"/>
      <c r="H201" s="45"/>
      <c r="I201" s="91">
        <f>G201+H201</f>
        <v>0</v>
      </c>
      <c r="J201" s="273"/>
      <c r="K201" s="45"/>
      <c r="L201" s="95">
        <f>J201+K201</f>
        <v>0</v>
      </c>
      <c r="M201" s="239"/>
      <c r="N201" s="45"/>
      <c r="O201" s="91">
        <f>M201+N201</f>
        <v>0</v>
      </c>
      <c r="P201" s="300"/>
      <c r="Q201" s="306"/>
      <c r="R201" s="708"/>
    </row>
    <row r="202" spans="1:18" ht="24" hidden="1" x14ac:dyDescent="0.25">
      <c r="A202" s="75">
        <v>5170</v>
      </c>
      <c r="B202" s="43" t="s">
        <v>196</v>
      </c>
      <c r="C202" s="199">
        <f t="shared" si="63"/>
        <v>0</v>
      </c>
      <c r="D202" s="273"/>
      <c r="E202" s="45"/>
      <c r="F202" s="95">
        <f>D202+E202</f>
        <v>0</v>
      </c>
      <c r="G202" s="239"/>
      <c r="H202" s="45"/>
      <c r="I202" s="91">
        <f>G202+H202</f>
        <v>0</v>
      </c>
      <c r="J202" s="273"/>
      <c r="K202" s="45"/>
      <c r="L202" s="95">
        <f>J202+K202</f>
        <v>0</v>
      </c>
      <c r="M202" s="239"/>
      <c r="N202" s="45"/>
      <c r="O202" s="91">
        <f>M202+N202</f>
        <v>0</v>
      </c>
      <c r="P202" s="300"/>
      <c r="Q202" s="306"/>
      <c r="R202" s="708"/>
    </row>
    <row r="203" spans="1:18" hidden="1" x14ac:dyDescent="0.25">
      <c r="A203" s="35">
        <v>5200</v>
      </c>
      <c r="B203" s="72" t="s">
        <v>197</v>
      </c>
      <c r="C203" s="197">
        <f t="shared" si="63"/>
        <v>0</v>
      </c>
      <c r="D203" s="132">
        <f t="shared" ref="D203:O203" si="74">D204+D214+D215+D224+D225+D226+D228</f>
        <v>0</v>
      </c>
      <c r="E203" s="38">
        <f t="shared" si="74"/>
        <v>0</v>
      </c>
      <c r="F203" s="184">
        <f t="shared" si="74"/>
        <v>0</v>
      </c>
      <c r="G203" s="237">
        <f t="shared" si="74"/>
        <v>0</v>
      </c>
      <c r="H203" s="38">
        <f t="shared" si="74"/>
        <v>0</v>
      </c>
      <c r="I203" s="125">
        <f t="shared" si="74"/>
        <v>0</v>
      </c>
      <c r="J203" s="132">
        <f t="shared" si="74"/>
        <v>0</v>
      </c>
      <c r="K203" s="38">
        <f t="shared" si="74"/>
        <v>0</v>
      </c>
      <c r="L203" s="184">
        <f t="shared" si="74"/>
        <v>0</v>
      </c>
      <c r="M203" s="237">
        <f t="shared" si="74"/>
        <v>0</v>
      </c>
      <c r="N203" s="38">
        <f t="shared" si="74"/>
        <v>0</v>
      </c>
      <c r="O203" s="125">
        <f t="shared" si="74"/>
        <v>0</v>
      </c>
      <c r="P203" s="302"/>
      <c r="Q203" s="306"/>
      <c r="R203" s="708"/>
    </row>
    <row r="204" spans="1:18" hidden="1" x14ac:dyDescent="0.25">
      <c r="A204" s="73">
        <v>5210</v>
      </c>
      <c r="B204" s="58" t="s">
        <v>198</v>
      </c>
      <c r="C204" s="204">
        <f t="shared" si="63"/>
        <v>0</v>
      </c>
      <c r="D204" s="86">
        <f>SUM(D205:D213)</f>
        <v>0</v>
      </c>
      <c r="E204" s="74">
        <f>SUM(E205:E213)</f>
        <v>0</v>
      </c>
      <c r="F204" s="183">
        <f t="shared" ref="F204:N204" si="75">SUM(F205:F213)</f>
        <v>0</v>
      </c>
      <c r="G204" s="238">
        <f t="shared" si="75"/>
        <v>0</v>
      </c>
      <c r="H204" s="74">
        <f t="shared" si="75"/>
        <v>0</v>
      </c>
      <c r="I204" s="156">
        <f t="shared" si="75"/>
        <v>0</v>
      </c>
      <c r="J204" s="86">
        <f t="shared" si="75"/>
        <v>0</v>
      </c>
      <c r="K204" s="74">
        <f t="shared" si="75"/>
        <v>0</v>
      </c>
      <c r="L204" s="183">
        <f t="shared" si="75"/>
        <v>0</v>
      </c>
      <c r="M204" s="238">
        <f t="shared" si="75"/>
        <v>0</v>
      </c>
      <c r="N204" s="74">
        <f t="shared" si="75"/>
        <v>0</v>
      </c>
      <c r="O204" s="156">
        <f>SUM(O205:O213)</f>
        <v>0</v>
      </c>
      <c r="P204" s="301"/>
      <c r="Q204" s="306"/>
      <c r="R204" s="708"/>
    </row>
    <row r="205" spans="1:18" hidden="1" x14ac:dyDescent="0.25">
      <c r="A205" s="27">
        <v>5211</v>
      </c>
      <c r="B205" s="40" t="s">
        <v>199</v>
      </c>
      <c r="C205" s="198">
        <f t="shared" si="63"/>
        <v>0</v>
      </c>
      <c r="D205" s="272"/>
      <c r="E205" s="42"/>
      <c r="F205" s="185">
        <f t="shared" ref="F205:F214" si="76">D205+E205</f>
        <v>0</v>
      </c>
      <c r="G205" s="229"/>
      <c r="H205" s="42"/>
      <c r="I205" s="90">
        <f t="shared" ref="I205:I214" si="77">G205+H205</f>
        <v>0</v>
      </c>
      <c r="J205" s="272"/>
      <c r="K205" s="42"/>
      <c r="L205" s="185">
        <f t="shared" ref="L205:L214" si="78">J205+K205</f>
        <v>0</v>
      </c>
      <c r="M205" s="229"/>
      <c r="N205" s="42"/>
      <c r="O205" s="90">
        <f t="shared" ref="O205:O214" si="79">M205+N205</f>
        <v>0</v>
      </c>
      <c r="P205" s="299"/>
      <c r="Q205" s="306"/>
      <c r="R205" s="708"/>
    </row>
    <row r="206" spans="1:18" hidden="1" x14ac:dyDescent="0.25">
      <c r="A206" s="30">
        <v>5212</v>
      </c>
      <c r="B206" s="43" t="s">
        <v>200</v>
      </c>
      <c r="C206" s="199">
        <f t="shared" si="63"/>
        <v>0</v>
      </c>
      <c r="D206" s="273"/>
      <c r="E206" s="45"/>
      <c r="F206" s="95">
        <f t="shared" si="76"/>
        <v>0</v>
      </c>
      <c r="G206" s="239"/>
      <c r="H206" s="45"/>
      <c r="I206" s="91">
        <f t="shared" si="77"/>
        <v>0</v>
      </c>
      <c r="J206" s="273"/>
      <c r="K206" s="45"/>
      <c r="L206" s="95">
        <f t="shared" si="78"/>
        <v>0</v>
      </c>
      <c r="M206" s="239"/>
      <c r="N206" s="45"/>
      <c r="O206" s="91">
        <f t="shared" si="79"/>
        <v>0</v>
      </c>
      <c r="P206" s="300"/>
      <c r="Q206" s="306"/>
      <c r="R206" s="708"/>
    </row>
    <row r="207" spans="1:18" hidden="1" x14ac:dyDescent="0.25">
      <c r="A207" s="30">
        <v>5213</v>
      </c>
      <c r="B207" s="43" t="s">
        <v>201</v>
      </c>
      <c r="C207" s="199">
        <f t="shared" si="63"/>
        <v>0</v>
      </c>
      <c r="D207" s="273"/>
      <c r="E207" s="45"/>
      <c r="F207" s="95">
        <f t="shared" si="76"/>
        <v>0</v>
      </c>
      <c r="G207" s="239"/>
      <c r="H207" s="45"/>
      <c r="I207" s="91">
        <f t="shared" si="77"/>
        <v>0</v>
      </c>
      <c r="J207" s="273"/>
      <c r="K207" s="45"/>
      <c r="L207" s="95">
        <f t="shared" si="78"/>
        <v>0</v>
      </c>
      <c r="M207" s="239"/>
      <c r="N207" s="45"/>
      <c r="O207" s="91">
        <f t="shared" si="79"/>
        <v>0</v>
      </c>
      <c r="P207" s="300"/>
      <c r="Q207" s="306"/>
      <c r="R207" s="708"/>
    </row>
    <row r="208" spans="1:18" hidden="1" x14ac:dyDescent="0.25">
      <c r="A208" s="30">
        <v>5214</v>
      </c>
      <c r="B208" s="43" t="s">
        <v>202</v>
      </c>
      <c r="C208" s="199">
        <f t="shared" si="63"/>
        <v>0</v>
      </c>
      <c r="D208" s="273"/>
      <c r="E208" s="45"/>
      <c r="F208" s="95">
        <f t="shared" si="76"/>
        <v>0</v>
      </c>
      <c r="G208" s="239"/>
      <c r="H208" s="45"/>
      <c r="I208" s="91">
        <f t="shared" si="77"/>
        <v>0</v>
      </c>
      <c r="J208" s="273"/>
      <c r="K208" s="45"/>
      <c r="L208" s="95">
        <f t="shared" si="78"/>
        <v>0</v>
      </c>
      <c r="M208" s="239"/>
      <c r="N208" s="45"/>
      <c r="O208" s="91">
        <f t="shared" si="79"/>
        <v>0</v>
      </c>
      <c r="P208" s="300"/>
      <c r="Q208" s="306"/>
      <c r="R208" s="708"/>
    </row>
    <row r="209" spans="1:18" hidden="1" x14ac:dyDescent="0.25">
      <c r="A209" s="30">
        <v>5215</v>
      </c>
      <c r="B209" s="43" t="s">
        <v>203</v>
      </c>
      <c r="C209" s="199">
        <f t="shared" si="63"/>
        <v>0</v>
      </c>
      <c r="D209" s="273"/>
      <c r="E209" s="45"/>
      <c r="F209" s="95">
        <f t="shared" si="76"/>
        <v>0</v>
      </c>
      <c r="G209" s="239"/>
      <c r="H209" s="45"/>
      <c r="I209" s="91">
        <f t="shared" si="77"/>
        <v>0</v>
      </c>
      <c r="J209" s="273"/>
      <c r="K209" s="45"/>
      <c r="L209" s="95">
        <f t="shared" si="78"/>
        <v>0</v>
      </c>
      <c r="M209" s="239"/>
      <c r="N209" s="45"/>
      <c r="O209" s="91">
        <f t="shared" si="79"/>
        <v>0</v>
      </c>
      <c r="P209" s="300"/>
      <c r="Q209" s="306"/>
      <c r="R209" s="708"/>
    </row>
    <row r="210" spans="1:18" hidden="1" x14ac:dyDescent="0.25">
      <c r="A210" s="30">
        <v>5216</v>
      </c>
      <c r="B210" s="43" t="s">
        <v>204</v>
      </c>
      <c r="C210" s="199">
        <f t="shared" si="63"/>
        <v>0</v>
      </c>
      <c r="D210" s="273"/>
      <c r="E210" s="45"/>
      <c r="F210" s="95">
        <f t="shared" si="76"/>
        <v>0</v>
      </c>
      <c r="G210" s="239"/>
      <c r="H210" s="45"/>
      <c r="I210" s="91">
        <f t="shared" si="77"/>
        <v>0</v>
      </c>
      <c r="J210" s="273"/>
      <c r="K210" s="45"/>
      <c r="L210" s="95">
        <f t="shared" si="78"/>
        <v>0</v>
      </c>
      <c r="M210" s="239"/>
      <c r="N210" s="45"/>
      <c r="O210" s="91">
        <f t="shared" si="79"/>
        <v>0</v>
      </c>
      <c r="P210" s="300"/>
      <c r="Q210" s="306"/>
      <c r="R210" s="708"/>
    </row>
    <row r="211" spans="1:18" hidden="1" x14ac:dyDescent="0.25">
      <c r="A211" s="30">
        <v>5217</v>
      </c>
      <c r="B211" s="43" t="s">
        <v>205</v>
      </c>
      <c r="C211" s="199">
        <f t="shared" si="63"/>
        <v>0</v>
      </c>
      <c r="D211" s="273"/>
      <c r="E211" s="45"/>
      <c r="F211" s="95">
        <f t="shared" si="76"/>
        <v>0</v>
      </c>
      <c r="G211" s="239"/>
      <c r="H211" s="45"/>
      <c r="I211" s="91">
        <f t="shared" si="77"/>
        <v>0</v>
      </c>
      <c r="J211" s="273"/>
      <c r="K211" s="45"/>
      <c r="L211" s="95">
        <f t="shared" si="78"/>
        <v>0</v>
      </c>
      <c r="M211" s="239"/>
      <c r="N211" s="45"/>
      <c r="O211" s="91">
        <f t="shared" si="79"/>
        <v>0</v>
      </c>
      <c r="P211" s="300"/>
      <c r="Q211" s="306"/>
      <c r="R211" s="708"/>
    </row>
    <row r="212" spans="1:18" hidden="1" x14ac:dyDescent="0.25">
      <c r="A212" s="30">
        <v>5218</v>
      </c>
      <c r="B212" s="43" t="s">
        <v>206</v>
      </c>
      <c r="C212" s="199">
        <f t="shared" si="63"/>
        <v>0</v>
      </c>
      <c r="D212" s="273"/>
      <c r="E212" s="45"/>
      <c r="F212" s="95">
        <f t="shared" si="76"/>
        <v>0</v>
      </c>
      <c r="G212" s="239"/>
      <c r="H212" s="45"/>
      <c r="I212" s="91">
        <f t="shared" si="77"/>
        <v>0</v>
      </c>
      <c r="J212" s="273"/>
      <c r="K212" s="45"/>
      <c r="L212" s="95">
        <f t="shared" si="78"/>
        <v>0</v>
      </c>
      <c r="M212" s="239"/>
      <c r="N212" s="45"/>
      <c r="O212" s="91">
        <f t="shared" si="79"/>
        <v>0</v>
      </c>
      <c r="P212" s="300"/>
      <c r="Q212" s="306"/>
      <c r="R212" s="708"/>
    </row>
    <row r="213" spans="1:18" hidden="1" x14ac:dyDescent="0.25">
      <c r="A213" s="30">
        <v>5219</v>
      </c>
      <c r="B213" s="43" t="s">
        <v>207</v>
      </c>
      <c r="C213" s="199">
        <f t="shared" si="63"/>
        <v>0</v>
      </c>
      <c r="D213" s="273"/>
      <c r="E213" s="45"/>
      <c r="F213" s="95">
        <f t="shared" si="76"/>
        <v>0</v>
      </c>
      <c r="G213" s="239"/>
      <c r="H213" s="45"/>
      <c r="I213" s="91">
        <f t="shared" si="77"/>
        <v>0</v>
      </c>
      <c r="J213" s="273"/>
      <c r="K213" s="45"/>
      <c r="L213" s="95">
        <f t="shared" si="78"/>
        <v>0</v>
      </c>
      <c r="M213" s="239"/>
      <c r="N213" s="45"/>
      <c r="O213" s="91">
        <f t="shared" si="79"/>
        <v>0</v>
      </c>
      <c r="P213" s="300"/>
      <c r="Q213" s="306"/>
      <c r="R213" s="708"/>
    </row>
    <row r="214" spans="1:18" ht="13.5" hidden="1" customHeight="1" x14ac:dyDescent="0.25">
      <c r="A214" s="75">
        <v>5220</v>
      </c>
      <c r="B214" s="43" t="s">
        <v>208</v>
      </c>
      <c r="C214" s="199">
        <f t="shared" si="63"/>
        <v>0</v>
      </c>
      <c r="D214" s="273"/>
      <c r="E214" s="45"/>
      <c r="F214" s="95">
        <f t="shared" si="76"/>
        <v>0</v>
      </c>
      <c r="G214" s="239"/>
      <c r="H214" s="45"/>
      <c r="I214" s="91">
        <f t="shared" si="77"/>
        <v>0</v>
      </c>
      <c r="J214" s="273"/>
      <c r="K214" s="45"/>
      <c r="L214" s="95">
        <f t="shared" si="78"/>
        <v>0</v>
      </c>
      <c r="M214" s="239"/>
      <c r="N214" s="45"/>
      <c r="O214" s="91">
        <f t="shared" si="79"/>
        <v>0</v>
      </c>
      <c r="P214" s="300"/>
      <c r="Q214" s="306"/>
      <c r="R214" s="708"/>
    </row>
    <row r="215" spans="1:18" hidden="1" x14ac:dyDescent="0.25">
      <c r="A215" s="75">
        <v>5230</v>
      </c>
      <c r="B215" s="43" t="s">
        <v>209</v>
      </c>
      <c r="C215" s="199">
        <f t="shared" si="63"/>
        <v>0</v>
      </c>
      <c r="D215" s="134">
        <f t="shared" ref="D215:O215" si="80">SUM(D216:D223)</f>
        <v>0</v>
      </c>
      <c r="E215" s="76">
        <f t="shared" si="80"/>
        <v>0</v>
      </c>
      <c r="F215" s="95">
        <f t="shared" si="80"/>
        <v>0</v>
      </c>
      <c r="G215" s="240">
        <f t="shared" si="80"/>
        <v>0</v>
      </c>
      <c r="H215" s="76">
        <f t="shared" si="80"/>
        <v>0</v>
      </c>
      <c r="I215" s="91">
        <f t="shared" si="80"/>
        <v>0</v>
      </c>
      <c r="J215" s="134">
        <f t="shared" si="80"/>
        <v>0</v>
      </c>
      <c r="K215" s="76">
        <f t="shared" si="80"/>
        <v>0</v>
      </c>
      <c r="L215" s="95">
        <f t="shared" si="80"/>
        <v>0</v>
      </c>
      <c r="M215" s="240">
        <f t="shared" si="80"/>
        <v>0</v>
      </c>
      <c r="N215" s="76">
        <f t="shared" si="80"/>
        <v>0</v>
      </c>
      <c r="O215" s="91">
        <f t="shared" si="80"/>
        <v>0</v>
      </c>
      <c r="P215" s="300"/>
      <c r="Q215" s="306"/>
      <c r="R215" s="708"/>
    </row>
    <row r="216" spans="1:18" hidden="1" x14ac:dyDescent="0.25">
      <c r="A216" s="30">
        <v>5231</v>
      </c>
      <c r="B216" s="43" t="s">
        <v>210</v>
      </c>
      <c r="C216" s="199">
        <f t="shared" si="63"/>
        <v>0</v>
      </c>
      <c r="D216" s="273"/>
      <c r="E216" s="45"/>
      <c r="F216" s="95">
        <f t="shared" ref="F216:F225" si="81">D216+E216</f>
        <v>0</v>
      </c>
      <c r="G216" s="239"/>
      <c r="H216" s="45"/>
      <c r="I216" s="91">
        <f t="shared" ref="I216:I225" si="82">G216+H216</f>
        <v>0</v>
      </c>
      <c r="J216" s="273"/>
      <c r="K216" s="45"/>
      <c r="L216" s="95">
        <f t="shared" ref="L216:L225" si="83">J216+K216</f>
        <v>0</v>
      </c>
      <c r="M216" s="239"/>
      <c r="N216" s="45"/>
      <c r="O216" s="91">
        <f t="shared" ref="O216:O225" si="84">M216+N216</f>
        <v>0</v>
      </c>
      <c r="P216" s="300"/>
      <c r="Q216" s="306"/>
      <c r="R216" s="708"/>
    </row>
    <row r="217" spans="1:18" hidden="1" x14ac:dyDescent="0.25">
      <c r="A217" s="30">
        <v>5232</v>
      </c>
      <c r="B217" s="43" t="s">
        <v>211</v>
      </c>
      <c r="C217" s="199">
        <f t="shared" si="63"/>
        <v>0</v>
      </c>
      <c r="D217" s="273"/>
      <c r="E217" s="45"/>
      <c r="F217" s="95">
        <f t="shared" si="81"/>
        <v>0</v>
      </c>
      <c r="G217" s="239"/>
      <c r="H217" s="45"/>
      <c r="I217" s="91">
        <f t="shared" si="82"/>
        <v>0</v>
      </c>
      <c r="J217" s="273"/>
      <c r="K217" s="45"/>
      <c r="L217" s="95">
        <f t="shared" si="83"/>
        <v>0</v>
      </c>
      <c r="M217" s="239"/>
      <c r="N217" s="45"/>
      <c r="O217" s="91">
        <f t="shared" si="84"/>
        <v>0</v>
      </c>
      <c r="P217" s="300"/>
      <c r="Q217" s="306"/>
      <c r="R217" s="708"/>
    </row>
    <row r="218" spans="1:18" hidden="1" x14ac:dyDescent="0.25">
      <c r="A218" s="30">
        <v>5233</v>
      </c>
      <c r="B218" s="43" t="s">
        <v>212</v>
      </c>
      <c r="C218" s="199">
        <f t="shared" si="63"/>
        <v>0</v>
      </c>
      <c r="D218" s="273"/>
      <c r="E218" s="45"/>
      <c r="F218" s="95">
        <f t="shared" si="81"/>
        <v>0</v>
      </c>
      <c r="G218" s="239"/>
      <c r="H218" s="45"/>
      <c r="I218" s="91">
        <f t="shared" si="82"/>
        <v>0</v>
      </c>
      <c r="J218" s="273"/>
      <c r="K218" s="45"/>
      <c r="L218" s="95">
        <f t="shared" si="83"/>
        <v>0</v>
      </c>
      <c r="M218" s="239"/>
      <c r="N218" s="45"/>
      <c r="O218" s="91">
        <f t="shared" si="84"/>
        <v>0</v>
      </c>
      <c r="P218" s="300"/>
      <c r="Q218" s="306"/>
      <c r="R218" s="708"/>
    </row>
    <row r="219" spans="1:18" hidden="1" x14ac:dyDescent="0.25">
      <c r="A219" s="30">
        <v>5234</v>
      </c>
      <c r="B219" s="43" t="s">
        <v>213</v>
      </c>
      <c r="C219" s="199">
        <f t="shared" si="63"/>
        <v>0</v>
      </c>
      <c r="D219" s="273"/>
      <c r="E219" s="45"/>
      <c r="F219" s="95">
        <f t="shared" si="81"/>
        <v>0</v>
      </c>
      <c r="G219" s="239"/>
      <c r="H219" s="45"/>
      <c r="I219" s="91">
        <f t="shared" si="82"/>
        <v>0</v>
      </c>
      <c r="J219" s="273"/>
      <c r="K219" s="45"/>
      <c r="L219" s="95">
        <f t="shared" si="83"/>
        <v>0</v>
      </c>
      <c r="M219" s="239"/>
      <c r="N219" s="45"/>
      <c r="O219" s="91">
        <f t="shared" si="84"/>
        <v>0</v>
      </c>
      <c r="P219" s="300"/>
      <c r="Q219" s="306"/>
      <c r="R219" s="708"/>
    </row>
    <row r="220" spans="1:18" ht="14.25" hidden="1" customHeight="1" x14ac:dyDescent="0.25">
      <c r="A220" s="30">
        <v>5236</v>
      </c>
      <c r="B220" s="43" t="s">
        <v>214</v>
      </c>
      <c r="C220" s="199">
        <f t="shared" si="63"/>
        <v>0</v>
      </c>
      <c r="D220" s="273"/>
      <c r="E220" s="45"/>
      <c r="F220" s="95">
        <f t="shared" si="81"/>
        <v>0</v>
      </c>
      <c r="G220" s="239"/>
      <c r="H220" s="45"/>
      <c r="I220" s="91">
        <f t="shared" si="82"/>
        <v>0</v>
      </c>
      <c r="J220" s="273"/>
      <c r="K220" s="45"/>
      <c r="L220" s="95">
        <f t="shared" si="83"/>
        <v>0</v>
      </c>
      <c r="M220" s="239"/>
      <c r="N220" s="45"/>
      <c r="O220" s="91">
        <f t="shared" si="84"/>
        <v>0</v>
      </c>
      <c r="P220" s="300"/>
      <c r="Q220" s="306"/>
      <c r="R220" s="708"/>
    </row>
    <row r="221" spans="1:18" ht="14.25" hidden="1" customHeight="1" x14ac:dyDescent="0.25">
      <c r="A221" s="30">
        <v>5237</v>
      </c>
      <c r="B221" s="43" t="s">
        <v>215</v>
      </c>
      <c r="C221" s="199">
        <f t="shared" si="63"/>
        <v>0</v>
      </c>
      <c r="D221" s="273"/>
      <c r="E221" s="45"/>
      <c r="F221" s="95">
        <f t="shared" si="81"/>
        <v>0</v>
      </c>
      <c r="G221" s="239"/>
      <c r="H221" s="45"/>
      <c r="I221" s="91">
        <f t="shared" si="82"/>
        <v>0</v>
      </c>
      <c r="J221" s="273"/>
      <c r="K221" s="45"/>
      <c r="L221" s="95">
        <f t="shared" si="83"/>
        <v>0</v>
      </c>
      <c r="M221" s="239"/>
      <c r="N221" s="45"/>
      <c r="O221" s="91">
        <f t="shared" si="84"/>
        <v>0</v>
      </c>
      <c r="P221" s="300"/>
      <c r="Q221" s="306"/>
      <c r="R221" s="708"/>
    </row>
    <row r="222" spans="1:18" hidden="1" x14ac:dyDescent="0.25">
      <c r="A222" s="30">
        <v>5238</v>
      </c>
      <c r="B222" s="43" t="s">
        <v>216</v>
      </c>
      <c r="C222" s="199">
        <f t="shared" si="63"/>
        <v>0</v>
      </c>
      <c r="D222" s="273"/>
      <c r="E222" s="45"/>
      <c r="F222" s="95">
        <f t="shared" si="81"/>
        <v>0</v>
      </c>
      <c r="G222" s="239"/>
      <c r="H222" s="45"/>
      <c r="I222" s="91">
        <f t="shared" si="82"/>
        <v>0</v>
      </c>
      <c r="J222" s="273"/>
      <c r="K222" s="45"/>
      <c r="L222" s="95">
        <f t="shared" si="83"/>
        <v>0</v>
      </c>
      <c r="M222" s="239"/>
      <c r="N222" s="45"/>
      <c r="O222" s="91">
        <f t="shared" si="84"/>
        <v>0</v>
      </c>
      <c r="P222" s="300"/>
      <c r="Q222" s="306"/>
      <c r="R222" s="708"/>
    </row>
    <row r="223" spans="1:18" hidden="1" x14ac:dyDescent="0.25">
      <c r="A223" s="30">
        <v>5239</v>
      </c>
      <c r="B223" s="43" t="s">
        <v>217</v>
      </c>
      <c r="C223" s="199">
        <f t="shared" si="63"/>
        <v>0</v>
      </c>
      <c r="D223" s="273"/>
      <c r="E223" s="45"/>
      <c r="F223" s="95">
        <f t="shared" si="81"/>
        <v>0</v>
      </c>
      <c r="G223" s="239"/>
      <c r="H223" s="45"/>
      <c r="I223" s="91">
        <f t="shared" si="82"/>
        <v>0</v>
      </c>
      <c r="J223" s="273"/>
      <c r="K223" s="45"/>
      <c r="L223" s="95">
        <f t="shared" si="83"/>
        <v>0</v>
      </c>
      <c r="M223" s="239"/>
      <c r="N223" s="45"/>
      <c r="O223" s="91">
        <f t="shared" si="84"/>
        <v>0</v>
      </c>
      <c r="P223" s="300"/>
      <c r="Q223" s="306"/>
      <c r="R223" s="708"/>
    </row>
    <row r="224" spans="1:18" ht="24" hidden="1" x14ac:dyDescent="0.25">
      <c r="A224" s="75">
        <v>5240</v>
      </c>
      <c r="B224" s="43" t="s">
        <v>218</v>
      </c>
      <c r="C224" s="199">
        <f t="shared" si="63"/>
        <v>0</v>
      </c>
      <c r="D224" s="273"/>
      <c r="E224" s="45"/>
      <c r="F224" s="95">
        <f t="shared" si="81"/>
        <v>0</v>
      </c>
      <c r="G224" s="239"/>
      <c r="H224" s="45"/>
      <c r="I224" s="91">
        <f t="shared" si="82"/>
        <v>0</v>
      </c>
      <c r="J224" s="273"/>
      <c r="K224" s="45"/>
      <c r="L224" s="95">
        <f t="shared" si="83"/>
        <v>0</v>
      </c>
      <c r="M224" s="239"/>
      <c r="N224" s="45"/>
      <c r="O224" s="91">
        <f t="shared" si="84"/>
        <v>0</v>
      </c>
      <c r="P224" s="300"/>
      <c r="Q224" s="306"/>
      <c r="R224" s="708"/>
    </row>
    <row r="225" spans="1:18" hidden="1" x14ac:dyDescent="0.25">
      <c r="A225" s="75">
        <v>5250</v>
      </c>
      <c r="B225" s="43" t="s">
        <v>219</v>
      </c>
      <c r="C225" s="199">
        <f t="shared" si="63"/>
        <v>0</v>
      </c>
      <c r="D225" s="273"/>
      <c r="E225" s="45"/>
      <c r="F225" s="95">
        <f t="shared" si="81"/>
        <v>0</v>
      </c>
      <c r="G225" s="239"/>
      <c r="H225" s="45"/>
      <c r="I225" s="91">
        <f t="shared" si="82"/>
        <v>0</v>
      </c>
      <c r="J225" s="273"/>
      <c r="K225" s="45"/>
      <c r="L225" s="95">
        <f t="shared" si="83"/>
        <v>0</v>
      </c>
      <c r="M225" s="239"/>
      <c r="N225" s="45"/>
      <c r="O225" s="91">
        <f t="shared" si="84"/>
        <v>0</v>
      </c>
      <c r="P225" s="300"/>
      <c r="Q225" s="306"/>
      <c r="R225" s="708"/>
    </row>
    <row r="226" spans="1:18" hidden="1" x14ac:dyDescent="0.25">
      <c r="A226" s="75">
        <v>5260</v>
      </c>
      <c r="B226" s="43" t="s">
        <v>220</v>
      </c>
      <c r="C226" s="199">
        <f t="shared" si="63"/>
        <v>0</v>
      </c>
      <c r="D226" s="134">
        <f t="shared" ref="D226:O226" si="85">SUM(D227)</f>
        <v>0</v>
      </c>
      <c r="E226" s="76">
        <f t="shared" si="85"/>
        <v>0</v>
      </c>
      <c r="F226" s="95">
        <f t="shared" si="85"/>
        <v>0</v>
      </c>
      <c r="G226" s="240">
        <f t="shared" si="85"/>
        <v>0</v>
      </c>
      <c r="H226" s="76">
        <f t="shared" si="85"/>
        <v>0</v>
      </c>
      <c r="I226" s="91">
        <f t="shared" si="85"/>
        <v>0</v>
      </c>
      <c r="J226" s="134">
        <f t="shared" si="85"/>
        <v>0</v>
      </c>
      <c r="K226" s="76">
        <f t="shared" si="85"/>
        <v>0</v>
      </c>
      <c r="L226" s="95">
        <f t="shared" si="85"/>
        <v>0</v>
      </c>
      <c r="M226" s="240">
        <f t="shared" si="85"/>
        <v>0</v>
      </c>
      <c r="N226" s="76">
        <f t="shared" si="85"/>
        <v>0</v>
      </c>
      <c r="O226" s="91">
        <f t="shared" si="85"/>
        <v>0</v>
      </c>
      <c r="P226" s="300"/>
      <c r="Q226" s="306"/>
      <c r="R226" s="708"/>
    </row>
    <row r="227" spans="1:18" hidden="1" x14ac:dyDescent="0.25">
      <c r="A227" s="30">
        <v>5269</v>
      </c>
      <c r="B227" s="43" t="s">
        <v>221</v>
      </c>
      <c r="C227" s="199">
        <f t="shared" si="63"/>
        <v>0</v>
      </c>
      <c r="D227" s="273"/>
      <c r="E227" s="45"/>
      <c r="F227" s="95">
        <f>D227+E227</f>
        <v>0</v>
      </c>
      <c r="G227" s="239"/>
      <c r="H227" s="45"/>
      <c r="I227" s="91">
        <f>G227+H227</f>
        <v>0</v>
      </c>
      <c r="J227" s="273"/>
      <c r="K227" s="45"/>
      <c r="L227" s="95">
        <f>J227+K227</f>
        <v>0</v>
      </c>
      <c r="M227" s="239"/>
      <c r="N227" s="45"/>
      <c r="O227" s="91">
        <f>M227+N227</f>
        <v>0</v>
      </c>
      <c r="P227" s="300"/>
      <c r="Q227" s="306"/>
      <c r="R227" s="708"/>
    </row>
    <row r="228" spans="1:18" ht="24" hidden="1" x14ac:dyDescent="0.25">
      <c r="A228" s="73">
        <v>5270</v>
      </c>
      <c r="B228" s="58" t="s">
        <v>222</v>
      </c>
      <c r="C228" s="204">
        <f t="shared" si="63"/>
        <v>0</v>
      </c>
      <c r="D228" s="270"/>
      <c r="E228" s="77"/>
      <c r="F228" s="183">
        <f>D228+E228</f>
        <v>0</v>
      </c>
      <c r="G228" s="241"/>
      <c r="H228" s="77"/>
      <c r="I228" s="156">
        <f>G228+H228</f>
        <v>0</v>
      </c>
      <c r="J228" s="270"/>
      <c r="K228" s="77"/>
      <c r="L228" s="183">
        <f>J228+K228</f>
        <v>0</v>
      </c>
      <c r="M228" s="241"/>
      <c r="N228" s="77"/>
      <c r="O228" s="156">
        <f>M228+N228</f>
        <v>0</v>
      </c>
      <c r="P228" s="301"/>
      <c r="Q228" s="306"/>
      <c r="R228" s="708"/>
    </row>
    <row r="229" spans="1:18" hidden="1" x14ac:dyDescent="0.25">
      <c r="A229" s="70">
        <v>6000</v>
      </c>
      <c r="B229" s="70" t="s">
        <v>223</v>
      </c>
      <c r="C229" s="209">
        <f t="shared" si="63"/>
        <v>0</v>
      </c>
      <c r="D229" s="139">
        <f t="shared" ref="D229:O229" si="86">D230+D250+D258</f>
        <v>0</v>
      </c>
      <c r="E229" s="71">
        <f t="shared" si="86"/>
        <v>0</v>
      </c>
      <c r="F229" s="181">
        <f t="shared" si="86"/>
        <v>0</v>
      </c>
      <c r="G229" s="236">
        <f t="shared" si="86"/>
        <v>0</v>
      </c>
      <c r="H229" s="71">
        <f t="shared" si="86"/>
        <v>0</v>
      </c>
      <c r="I229" s="127">
        <f t="shared" si="86"/>
        <v>0</v>
      </c>
      <c r="J229" s="139">
        <f t="shared" si="86"/>
        <v>0</v>
      </c>
      <c r="K229" s="71">
        <f t="shared" si="86"/>
        <v>0</v>
      </c>
      <c r="L229" s="181">
        <f t="shared" si="86"/>
        <v>0</v>
      </c>
      <c r="M229" s="236">
        <f t="shared" si="86"/>
        <v>0</v>
      </c>
      <c r="N229" s="71">
        <f t="shared" si="86"/>
        <v>0</v>
      </c>
      <c r="O229" s="127">
        <f t="shared" si="86"/>
        <v>0</v>
      </c>
      <c r="P229" s="324"/>
      <c r="Q229" s="306"/>
      <c r="R229" s="708"/>
    </row>
    <row r="230" spans="1:18" ht="14.25" hidden="1" customHeight="1" x14ac:dyDescent="0.25">
      <c r="A230" s="51">
        <v>6200</v>
      </c>
      <c r="B230" s="82" t="s">
        <v>224</v>
      </c>
      <c r="C230" s="211">
        <f t="shared" si="63"/>
        <v>0</v>
      </c>
      <c r="D230" s="140">
        <f t="shared" ref="D230:O230" si="87">SUM(D231,D232,D234,D237,D243,D244,D245)</f>
        <v>0</v>
      </c>
      <c r="E230" s="85">
        <f t="shared" si="87"/>
        <v>0</v>
      </c>
      <c r="F230" s="182">
        <f t="shared" si="87"/>
        <v>0</v>
      </c>
      <c r="G230" s="245">
        <f t="shared" si="87"/>
        <v>0</v>
      </c>
      <c r="H230" s="85">
        <f t="shared" si="87"/>
        <v>0</v>
      </c>
      <c r="I230" s="126">
        <f t="shared" si="87"/>
        <v>0</v>
      </c>
      <c r="J230" s="140">
        <f t="shared" si="87"/>
        <v>0</v>
      </c>
      <c r="K230" s="85">
        <f t="shared" si="87"/>
        <v>0</v>
      </c>
      <c r="L230" s="182">
        <f t="shared" si="87"/>
        <v>0</v>
      </c>
      <c r="M230" s="245">
        <f t="shared" si="87"/>
        <v>0</v>
      </c>
      <c r="N230" s="85">
        <f t="shared" si="87"/>
        <v>0</v>
      </c>
      <c r="O230" s="126">
        <f t="shared" si="87"/>
        <v>0</v>
      </c>
      <c r="P230" s="325"/>
      <c r="Q230" s="306"/>
      <c r="R230" s="708"/>
    </row>
    <row r="231" spans="1:18" hidden="1" x14ac:dyDescent="0.25">
      <c r="A231" s="404">
        <v>6220</v>
      </c>
      <c r="B231" s="40" t="s">
        <v>225</v>
      </c>
      <c r="C231" s="198">
        <f t="shared" si="63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  <c r="R231" s="708"/>
    </row>
    <row r="232" spans="1:18" hidden="1" x14ac:dyDescent="0.25">
      <c r="A232" s="75">
        <v>6230</v>
      </c>
      <c r="B232" s="43" t="s">
        <v>226</v>
      </c>
      <c r="C232" s="199">
        <f t="shared" si="63"/>
        <v>0</v>
      </c>
      <c r="D232" s="134">
        <f t="shared" ref="D232:O232" si="88">SUM(D233)</f>
        <v>0</v>
      </c>
      <c r="E232" s="76">
        <f t="shared" si="88"/>
        <v>0</v>
      </c>
      <c r="F232" s="95">
        <f t="shared" si="88"/>
        <v>0</v>
      </c>
      <c r="G232" s="240">
        <f t="shared" si="88"/>
        <v>0</v>
      </c>
      <c r="H232" s="76">
        <f t="shared" si="88"/>
        <v>0</v>
      </c>
      <c r="I232" s="91">
        <f t="shared" si="88"/>
        <v>0</v>
      </c>
      <c r="J232" s="134">
        <f t="shared" si="88"/>
        <v>0</v>
      </c>
      <c r="K232" s="76">
        <f t="shared" si="88"/>
        <v>0</v>
      </c>
      <c r="L232" s="95">
        <f t="shared" si="88"/>
        <v>0</v>
      </c>
      <c r="M232" s="240">
        <f t="shared" si="88"/>
        <v>0</v>
      </c>
      <c r="N232" s="76">
        <f t="shared" si="88"/>
        <v>0</v>
      </c>
      <c r="O232" s="91">
        <f t="shared" si="88"/>
        <v>0</v>
      </c>
      <c r="P232" s="300"/>
      <c r="Q232" s="306"/>
      <c r="R232" s="708"/>
    </row>
    <row r="233" spans="1:18" hidden="1" x14ac:dyDescent="0.25">
      <c r="A233" s="30">
        <v>6239</v>
      </c>
      <c r="B233" s="40" t="s">
        <v>227</v>
      </c>
      <c r="C233" s="199">
        <f t="shared" si="63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  <c r="R233" s="708"/>
    </row>
    <row r="234" spans="1:18" ht="24" hidden="1" x14ac:dyDescent="0.25">
      <c r="A234" s="75">
        <v>6240</v>
      </c>
      <c r="B234" s="43" t="s">
        <v>228</v>
      </c>
      <c r="C234" s="199">
        <f t="shared" si="63"/>
        <v>0</v>
      </c>
      <c r="D234" s="134">
        <f t="shared" ref="D234:O234" si="89">SUM(D235:D236)</f>
        <v>0</v>
      </c>
      <c r="E234" s="76">
        <f t="shared" si="89"/>
        <v>0</v>
      </c>
      <c r="F234" s="95">
        <f t="shared" si="89"/>
        <v>0</v>
      </c>
      <c r="G234" s="240">
        <f t="shared" si="89"/>
        <v>0</v>
      </c>
      <c r="H234" s="76">
        <f t="shared" si="89"/>
        <v>0</v>
      </c>
      <c r="I234" s="91">
        <f t="shared" si="89"/>
        <v>0</v>
      </c>
      <c r="J234" s="134">
        <f t="shared" si="89"/>
        <v>0</v>
      </c>
      <c r="K234" s="76">
        <f t="shared" si="89"/>
        <v>0</v>
      </c>
      <c r="L234" s="95">
        <f t="shared" si="89"/>
        <v>0</v>
      </c>
      <c r="M234" s="240">
        <f t="shared" si="89"/>
        <v>0</v>
      </c>
      <c r="N234" s="76">
        <f t="shared" si="89"/>
        <v>0</v>
      </c>
      <c r="O234" s="91">
        <f t="shared" si="89"/>
        <v>0</v>
      </c>
      <c r="P234" s="300"/>
      <c r="Q234" s="306"/>
      <c r="R234" s="708"/>
    </row>
    <row r="235" spans="1:18" hidden="1" x14ac:dyDescent="0.25">
      <c r="A235" s="30">
        <v>6241</v>
      </c>
      <c r="B235" s="43" t="s">
        <v>229</v>
      </c>
      <c r="C235" s="199">
        <f t="shared" si="63"/>
        <v>0</v>
      </c>
      <c r="D235" s="273"/>
      <c r="E235" s="45"/>
      <c r="F235" s="95">
        <f>D235+E235</f>
        <v>0</v>
      </c>
      <c r="G235" s="239"/>
      <c r="H235" s="45"/>
      <c r="I235" s="91">
        <f>G235+H235</f>
        <v>0</v>
      </c>
      <c r="J235" s="273"/>
      <c r="K235" s="45"/>
      <c r="L235" s="95">
        <f>J235+K235</f>
        <v>0</v>
      </c>
      <c r="M235" s="239"/>
      <c r="N235" s="45"/>
      <c r="O235" s="91">
        <f>M235+N235</f>
        <v>0</v>
      </c>
      <c r="P235" s="300"/>
      <c r="Q235" s="306"/>
      <c r="R235" s="708"/>
    </row>
    <row r="236" spans="1:18" hidden="1" x14ac:dyDescent="0.25">
      <c r="A236" s="30">
        <v>6242</v>
      </c>
      <c r="B236" s="43" t="s">
        <v>230</v>
      </c>
      <c r="C236" s="199">
        <f t="shared" si="63"/>
        <v>0</v>
      </c>
      <c r="D236" s="273"/>
      <c r="E236" s="45"/>
      <c r="F236" s="95">
        <f>D236+E236</f>
        <v>0</v>
      </c>
      <c r="G236" s="239"/>
      <c r="H236" s="45"/>
      <c r="I236" s="91">
        <f>G236+H236</f>
        <v>0</v>
      </c>
      <c r="J236" s="273"/>
      <c r="K236" s="45"/>
      <c r="L236" s="95">
        <f>J236+K236</f>
        <v>0</v>
      </c>
      <c r="M236" s="239"/>
      <c r="N236" s="45"/>
      <c r="O236" s="91">
        <f>M236+N236</f>
        <v>0</v>
      </c>
      <c r="P236" s="300"/>
      <c r="Q236" s="306"/>
      <c r="R236" s="708"/>
    </row>
    <row r="237" spans="1:18" ht="25.5" hidden="1" customHeight="1" x14ac:dyDescent="0.25">
      <c r="A237" s="75">
        <v>6250</v>
      </c>
      <c r="B237" s="43" t="s">
        <v>231</v>
      </c>
      <c r="C237" s="199">
        <f t="shared" si="63"/>
        <v>0</v>
      </c>
      <c r="D237" s="134">
        <f t="shared" ref="D237:O237" si="90">SUM(D238:D242)</f>
        <v>0</v>
      </c>
      <c r="E237" s="76">
        <f t="shared" si="90"/>
        <v>0</v>
      </c>
      <c r="F237" s="95">
        <f t="shared" si="90"/>
        <v>0</v>
      </c>
      <c r="G237" s="240">
        <f t="shared" si="90"/>
        <v>0</v>
      </c>
      <c r="H237" s="76">
        <f t="shared" si="90"/>
        <v>0</v>
      </c>
      <c r="I237" s="91">
        <f t="shared" si="90"/>
        <v>0</v>
      </c>
      <c r="J237" s="134">
        <f t="shared" si="90"/>
        <v>0</v>
      </c>
      <c r="K237" s="76">
        <f t="shared" si="90"/>
        <v>0</v>
      </c>
      <c r="L237" s="95">
        <f t="shared" si="90"/>
        <v>0</v>
      </c>
      <c r="M237" s="240">
        <f t="shared" si="90"/>
        <v>0</v>
      </c>
      <c r="N237" s="76">
        <f t="shared" si="90"/>
        <v>0</v>
      </c>
      <c r="O237" s="91">
        <f t="shared" si="90"/>
        <v>0</v>
      </c>
      <c r="P237" s="300"/>
      <c r="Q237" s="306"/>
      <c r="R237" s="708"/>
    </row>
    <row r="238" spans="1:18" ht="14.25" hidden="1" customHeight="1" x14ac:dyDescent="0.25">
      <c r="A238" s="30">
        <v>6252</v>
      </c>
      <c r="B238" s="43" t="s">
        <v>232</v>
      </c>
      <c r="C238" s="199">
        <f t="shared" si="63"/>
        <v>0</v>
      </c>
      <c r="D238" s="273"/>
      <c r="E238" s="45"/>
      <c r="F238" s="95">
        <f t="shared" ref="F238:F244" si="91">D238+E238</f>
        <v>0</v>
      </c>
      <c r="G238" s="239"/>
      <c r="H238" s="45"/>
      <c r="I238" s="91">
        <f t="shared" ref="I238:I244" si="92">G238+H238</f>
        <v>0</v>
      </c>
      <c r="J238" s="273"/>
      <c r="K238" s="45"/>
      <c r="L238" s="95">
        <f t="shared" ref="L238:L244" si="93">J238+K238</f>
        <v>0</v>
      </c>
      <c r="M238" s="239"/>
      <c r="N238" s="45"/>
      <c r="O238" s="91">
        <f t="shared" ref="O238:O244" si="94">M238+N238</f>
        <v>0</v>
      </c>
      <c r="P238" s="300"/>
      <c r="Q238" s="306"/>
      <c r="R238" s="708"/>
    </row>
    <row r="239" spans="1:18" ht="14.25" hidden="1" customHeight="1" x14ac:dyDescent="0.25">
      <c r="A239" s="30">
        <v>6253</v>
      </c>
      <c r="B239" s="43" t="s">
        <v>233</v>
      </c>
      <c r="C239" s="199">
        <f t="shared" si="63"/>
        <v>0</v>
      </c>
      <c r="D239" s="273"/>
      <c r="E239" s="45"/>
      <c r="F239" s="95">
        <f t="shared" si="91"/>
        <v>0</v>
      </c>
      <c r="G239" s="239"/>
      <c r="H239" s="45"/>
      <c r="I239" s="91">
        <f t="shared" si="92"/>
        <v>0</v>
      </c>
      <c r="J239" s="273"/>
      <c r="K239" s="45"/>
      <c r="L239" s="95">
        <f t="shared" si="93"/>
        <v>0</v>
      </c>
      <c r="M239" s="239"/>
      <c r="N239" s="45"/>
      <c r="O239" s="91">
        <f t="shared" si="94"/>
        <v>0</v>
      </c>
      <c r="P239" s="300"/>
      <c r="Q239" s="306"/>
      <c r="R239" s="708"/>
    </row>
    <row r="240" spans="1:18" ht="24" hidden="1" x14ac:dyDescent="0.25">
      <c r="A240" s="30">
        <v>6254</v>
      </c>
      <c r="B240" s="43" t="s">
        <v>234</v>
      </c>
      <c r="C240" s="199">
        <f t="shared" si="63"/>
        <v>0</v>
      </c>
      <c r="D240" s="273"/>
      <c r="E240" s="45"/>
      <c r="F240" s="95">
        <f t="shared" si="91"/>
        <v>0</v>
      </c>
      <c r="G240" s="239"/>
      <c r="H240" s="45"/>
      <c r="I240" s="91">
        <f t="shared" si="92"/>
        <v>0</v>
      </c>
      <c r="J240" s="273"/>
      <c r="K240" s="45"/>
      <c r="L240" s="95">
        <f t="shared" si="93"/>
        <v>0</v>
      </c>
      <c r="M240" s="239"/>
      <c r="N240" s="45"/>
      <c r="O240" s="91">
        <f t="shared" si="94"/>
        <v>0</v>
      </c>
      <c r="P240" s="300"/>
      <c r="Q240" s="306"/>
      <c r="R240" s="708"/>
    </row>
    <row r="241" spans="1:18" ht="24" hidden="1" x14ac:dyDescent="0.25">
      <c r="A241" s="30">
        <v>6255</v>
      </c>
      <c r="B241" s="43" t="s">
        <v>235</v>
      </c>
      <c r="C241" s="199">
        <f t="shared" ref="C241:C295" si="95">SUM(F241,I241,L241,O241)</f>
        <v>0</v>
      </c>
      <c r="D241" s="273"/>
      <c r="E241" s="45"/>
      <c r="F241" s="95">
        <f t="shared" si="91"/>
        <v>0</v>
      </c>
      <c r="G241" s="239"/>
      <c r="H241" s="45"/>
      <c r="I241" s="91">
        <f t="shared" si="92"/>
        <v>0</v>
      </c>
      <c r="J241" s="273"/>
      <c r="K241" s="45"/>
      <c r="L241" s="95">
        <f t="shared" si="93"/>
        <v>0</v>
      </c>
      <c r="M241" s="239"/>
      <c r="N241" s="45"/>
      <c r="O241" s="91">
        <f t="shared" si="94"/>
        <v>0</v>
      </c>
      <c r="P241" s="300"/>
      <c r="Q241" s="306"/>
      <c r="R241" s="708"/>
    </row>
    <row r="242" spans="1:18" hidden="1" x14ac:dyDescent="0.25">
      <c r="A242" s="30">
        <v>6259</v>
      </c>
      <c r="B242" s="43" t="s">
        <v>236</v>
      </c>
      <c r="C242" s="199">
        <f t="shared" si="95"/>
        <v>0</v>
      </c>
      <c r="D242" s="273"/>
      <c r="E242" s="45"/>
      <c r="F242" s="95">
        <f t="shared" si="91"/>
        <v>0</v>
      </c>
      <c r="G242" s="239"/>
      <c r="H242" s="45"/>
      <c r="I242" s="91">
        <f t="shared" si="92"/>
        <v>0</v>
      </c>
      <c r="J242" s="273"/>
      <c r="K242" s="45"/>
      <c r="L242" s="95">
        <f t="shared" si="93"/>
        <v>0</v>
      </c>
      <c r="M242" s="239"/>
      <c r="N242" s="45"/>
      <c r="O242" s="91">
        <f t="shared" si="94"/>
        <v>0</v>
      </c>
      <c r="P242" s="300"/>
      <c r="Q242" s="306"/>
      <c r="R242" s="708"/>
    </row>
    <row r="243" spans="1:18" ht="24" hidden="1" x14ac:dyDescent="0.25">
      <c r="A243" s="75">
        <v>6260</v>
      </c>
      <c r="B243" s="43" t="s">
        <v>237</v>
      </c>
      <c r="C243" s="199">
        <f t="shared" si="95"/>
        <v>0</v>
      </c>
      <c r="D243" s="273"/>
      <c r="E243" s="45"/>
      <c r="F243" s="95">
        <f t="shared" si="91"/>
        <v>0</v>
      </c>
      <c r="G243" s="239"/>
      <c r="H243" s="45"/>
      <c r="I243" s="91">
        <f t="shared" si="92"/>
        <v>0</v>
      </c>
      <c r="J243" s="273"/>
      <c r="K243" s="45"/>
      <c r="L243" s="95">
        <f t="shared" si="93"/>
        <v>0</v>
      </c>
      <c r="M243" s="239"/>
      <c r="N243" s="45"/>
      <c r="O243" s="91">
        <f t="shared" si="94"/>
        <v>0</v>
      </c>
      <c r="P243" s="300"/>
      <c r="Q243" s="306"/>
      <c r="R243" s="708"/>
    </row>
    <row r="244" spans="1:18" hidden="1" x14ac:dyDescent="0.25">
      <c r="A244" s="75">
        <v>6270</v>
      </c>
      <c r="B244" s="43" t="s">
        <v>238</v>
      </c>
      <c r="C244" s="199">
        <f t="shared" si="95"/>
        <v>0</v>
      </c>
      <c r="D244" s="273"/>
      <c r="E244" s="45"/>
      <c r="F244" s="95">
        <f t="shared" si="91"/>
        <v>0</v>
      </c>
      <c r="G244" s="239"/>
      <c r="H244" s="45"/>
      <c r="I244" s="91">
        <f t="shared" si="92"/>
        <v>0</v>
      </c>
      <c r="J244" s="273"/>
      <c r="K244" s="45"/>
      <c r="L244" s="95">
        <f t="shared" si="93"/>
        <v>0</v>
      </c>
      <c r="M244" s="239"/>
      <c r="N244" s="45"/>
      <c r="O244" s="91">
        <f t="shared" si="94"/>
        <v>0</v>
      </c>
      <c r="P244" s="300"/>
      <c r="Q244" s="306"/>
      <c r="R244" s="708"/>
    </row>
    <row r="245" spans="1:18" hidden="1" x14ac:dyDescent="0.25">
      <c r="A245" s="404">
        <v>6290</v>
      </c>
      <c r="B245" s="40" t="s">
        <v>239</v>
      </c>
      <c r="C245" s="210">
        <f t="shared" si="95"/>
        <v>0</v>
      </c>
      <c r="D245" s="133">
        <f t="shared" ref="D245:O245" si="96">SUM(D246:D249)</f>
        <v>0</v>
      </c>
      <c r="E245" s="79">
        <f t="shared" si="96"/>
        <v>0</v>
      </c>
      <c r="F245" s="185">
        <f t="shared" si="96"/>
        <v>0</v>
      </c>
      <c r="G245" s="242">
        <f t="shared" si="96"/>
        <v>0</v>
      </c>
      <c r="H245" s="79">
        <f t="shared" si="96"/>
        <v>0</v>
      </c>
      <c r="I245" s="90">
        <f t="shared" si="96"/>
        <v>0</v>
      </c>
      <c r="J245" s="133">
        <f t="shared" si="96"/>
        <v>0</v>
      </c>
      <c r="K245" s="79">
        <f t="shared" si="96"/>
        <v>0</v>
      </c>
      <c r="L245" s="185">
        <f t="shared" si="96"/>
        <v>0</v>
      </c>
      <c r="M245" s="242">
        <f t="shared" si="96"/>
        <v>0</v>
      </c>
      <c r="N245" s="79">
        <f t="shared" si="96"/>
        <v>0</v>
      </c>
      <c r="O245" s="90">
        <f t="shared" si="96"/>
        <v>0</v>
      </c>
      <c r="P245" s="303"/>
      <c r="Q245" s="306"/>
      <c r="R245" s="708"/>
    </row>
    <row r="246" spans="1:18" hidden="1" x14ac:dyDescent="0.25">
      <c r="A246" s="30">
        <v>6291</v>
      </c>
      <c r="B246" s="43" t="s">
        <v>240</v>
      </c>
      <c r="C246" s="199">
        <f t="shared" si="95"/>
        <v>0</v>
      </c>
      <c r="D246" s="273"/>
      <c r="E246" s="45"/>
      <c r="F246" s="95">
        <f>D246+E246</f>
        <v>0</v>
      </c>
      <c r="G246" s="239"/>
      <c r="H246" s="45"/>
      <c r="I246" s="91">
        <f>G246+H246</f>
        <v>0</v>
      </c>
      <c r="J246" s="273"/>
      <c r="K246" s="45"/>
      <c r="L246" s="95">
        <f>J246+K246</f>
        <v>0</v>
      </c>
      <c r="M246" s="239"/>
      <c r="N246" s="45"/>
      <c r="O246" s="91">
        <f>M246+N246</f>
        <v>0</v>
      </c>
      <c r="P246" s="300"/>
      <c r="Q246" s="306"/>
      <c r="R246" s="708"/>
    </row>
    <row r="247" spans="1:18" hidden="1" x14ac:dyDescent="0.25">
      <c r="A247" s="30">
        <v>6292</v>
      </c>
      <c r="B247" s="43" t="s">
        <v>241</v>
      </c>
      <c r="C247" s="199">
        <f t="shared" si="95"/>
        <v>0</v>
      </c>
      <c r="D247" s="273"/>
      <c r="E247" s="45"/>
      <c r="F247" s="95">
        <f>D247+E247</f>
        <v>0</v>
      </c>
      <c r="G247" s="239"/>
      <c r="H247" s="45"/>
      <c r="I247" s="91">
        <f>G247+H247</f>
        <v>0</v>
      </c>
      <c r="J247" s="273"/>
      <c r="K247" s="45"/>
      <c r="L247" s="95">
        <f>J247+K247</f>
        <v>0</v>
      </c>
      <c r="M247" s="239"/>
      <c r="N247" s="45"/>
      <c r="O247" s="91">
        <f>M247+N247</f>
        <v>0</v>
      </c>
      <c r="P247" s="300"/>
      <c r="Q247" s="306"/>
      <c r="R247" s="708"/>
    </row>
    <row r="248" spans="1:18" ht="72" hidden="1" x14ac:dyDescent="0.25">
      <c r="A248" s="30">
        <v>6296</v>
      </c>
      <c r="B248" s="43" t="s">
        <v>242</v>
      </c>
      <c r="C248" s="199">
        <f t="shared" si="95"/>
        <v>0</v>
      </c>
      <c r="D248" s="273"/>
      <c r="E248" s="45"/>
      <c r="F248" s="95">
        <f>D248+E248</f>
        <v>0</v>
      </c>
      <c r="G248" s="239"/>
      <c r="H248" s="45"/>
      <c r="I248" s="91">
        <f>G248+H248</f>
        <v>0</v>
      </c>
      <c r="J248" s="273"/>
      <c r="K248" s="45"/>
      <c r="L248" s="95">
        <f>J248+K248</f>
        <v>0</v>
      </c>
      <c r="M248" s="239"/>
      <c r="N248" s="45"/>
      <c r="O248" s="91">
        <f>M248+N248</f>
        <v>0</v>
      </c>
      <c r="P248" s="300"/>
      <c r="Q248" s="306"/>
      <c r="R248" s="708"/>
    </row>
    <row r="249" spans="1:18" ht="39.75" hidden="1" customHeight="1" x14ac:dyDescent="0.25">
      <c r="A249" s="30">
        <v>6299</v>
      </c>
      <c r="B249" s="43" t="s">
        <v>243</v>
      </c>
      <c r="C249" s="199">
        <f t="shared" si="95"/>
        <v>0</v>
      </c>
      <c r="D249" s="273"/>
      <c r="E249" s="45"/>
      <c r="F249" s="95">
        <f>D249+E249</f>
        <v>0</v>
      </c>
      <c r="G249" s="239"/>
      <c r="H249" s="45"/>
      <c r="I249" s="91">
        <f>G249+H249</f>
        <v>0</v>
      </c>
      <c r="J249" s="273"/>
      <c r="K249" s="45"/>
      <c r="L249" s="95">
        <f>J249+K249</f>
        <v>0</v>
      </c>
      <c r="M249" s="239"/>
      <c r="N249" s="45"/>
      <c r="O249" s="91">
        <f>M249+N249</f>
        <v>0</v>
      </c>
      <c r="P249" s="300"/>
      <c r="Q249" s="306"/>
      <c r="R249" s="708"/>
    </row>
    <row r="250" spans="1:18" hidden="1" x14ac:dyDescent="0.25">
      <c r="A250" s="35">
        <v>6300</v>
      </c>
      <c r="B250" s="72" t="s">
        <v>244</v>
      </c>
      <c r="C250" s="197">
        <f t="shared" si="95"/>
        <v>0</v>
      </c>
      <c r="D250" s="132">
        <f t="shared" ref="D250:O250" si="97">SUM(D251,D256,D257)</f>
        <v>0</v>
      </c>
      <c r="E250" s="38">
        <f t="shared" si="97"/>
        <v>0</v>
      </c>
      <c r="F250" s="184">
        <f t="shared" si="97"/>
        <v>0</v>
      </c>
      <c r="G250" s="237">
        <f t="shared" si="97"/>
        <v>0</v>
      </c>
      <c r="H250" s="38">
        <f t="shared" si="97"/>
        <v>0</v>
      </c>
      <c r="I250" s="125">
        <f t="shared" si="97"/>
        <v>0</v>
      </c>
      <c r="J250" s="132">
        <f t="shared" si="97"/>
        <v>0</v>
      </c>
      <c r="K250" s="38">
        <f t="shared" si="97"/>
        <v>0</v>
      </c>
      <c r="L250" s="184">
        <f t="shared" si="97"/>
        <v>0</v>
      </c>
      <c r="M250" s="237">
        <f t="shared" si="97"/>
        <v>0</v>
      </c>
      <c r="N250" s="38">
        <f t="shared" si="97"/>
        <v>0</v>
      </c>
      <c r="O250" s="125">
        <f t="shared" si="97"/>
        <v>0</v>
      </c>
      <c r="P250" s="326"/>
      <c r="Q250" s="306"/>
      <c r="R250" s="708"/>
    </row>
    <row r="251" spans="1:18" ht="24" hidden="1" x14ac:dyDescent="0.25">
      <c r="A251" s="404">
        <v>6320</v>
      </c>
      <c r="B251" s="40" t="s">
        <v>245</v>
      </c>
      <c r="C251" s="210">
        <f t="shared" si="95"/>
        <v>0</v>
      </c>
      <c r="D251" s="133">
        <f t="shared" ref="D251:O251" si="98">SUM(D252:D255)</f>
        <v>0</v>
      </c>
      <c r="E251" s="79">
        <f t="shared" si="98"/>
        <v>0</v>
      </c>
      <c r="F251" s="185">
        <f t="shared" si="98"/>
        <v>0</v>
      </c>
      <c r="G251" s="242">
        <f t="shared" si="98"/>
        <v>0</v>
      </c>
      <c r="H251" s="79">
        <f t="shared" si="98"/>
        <v>0</v>
      </c>
      <c r="I251" s="90">
        <f t="shared" si="98"/>
        <v>0</v>
      </c>
      <c r="J251" s="133">
        <f t="shared" si="98"/>
        <v>0</v>
      </c>
      <c r="K251" s="79">
        <f t="shared" si="98"/>
        <v>0</v>
      </c>
      <c r="L251" s="185">
        <f t="shared" si="98"/>
        <v>0</v>
      </c>
      <c r="M251" s="242">
        <f t="shared" si="98"/>
        <v>0</v>
      </c>
      <c r="N251" s="79">
        <f t="shared" si="98"/>
        <v>0</v>
      </c>
      <c r="O251" s="90">
        <f t="shared" si="98"/>
        <v>0</v>
      </c>
      <c r="P251" s="299"/>
      <c r="Q251" s="306"/>
      <c r="R251" s="708"/>
    </row>
    <row r="252" spans="1:18" hidden="1" x14ac:dyDescent="0.25">
      <c r="A252" s="30">
        <v>6322</v>
      </c>
      <c r="B252" s="43" t="s">
        <v>246</v>
      </c>
      <c r="C252" s="199">
        <f t="shared" si="95"/>
        <v>0</v>
      </c>
      <c r="D252" s="273"/>
      <c r="E252" s="45"/>
      <c r="F252" s="95">
        <f t="shared" ref="F252:F257" si="99">D252+E252</f>
        <v>0</v>
      </c>
      <c r="G252" s="239"/>
      <c r="H252" s="45"/>
      <c r="I252" s="91">
        <f t="shared" ref="I252:I257" si="100">G252+H252</f>
        <v>0</v>
      </c>
      <c r="J252" s="273"/>
      <c r="K252" s="45"/>
      <c r="L252" s="95">
        <f t="shared" ref="L252:L257" si="101">J252+K252</f>
        <v>0</v>
      </c>
      <c r="M252" s="239"/>
      <c r="N252" s="45"/>
      <c r="O252" s="91">
        <f t="shared" ref="O252:O257" si="102">M252+N252</f>
        <v>0</v>
      </c>
      <c r="P252" s="300"/>
      <c r="Q252" s="306"/>
      <c r="R252" s="708"/>
    </row>
    <row r="253" spans="1:18" ht="24" hidden="1" x14ac:dyDescent="0.25">
      <c r="A253" s="30">
        <v>6323</v>
      </c>
      <c r="B253" s="43" t="s">
        <v>247</v>
      </c>
      <c r="C253" s="199">
        <f t="shared" si="95"/>
        <v>0</v>
      </c>
      <c r="D253" s="273"/>
      <c r="E253" s="45"/>
      <c r="F253" s="95">
        <f t="shared" si="99"/>
        <v>0</v>
      </c>
      <c r="G253" s="239"/>
      <c r="H253" s="45"/>
      <c r="I253" s="91">
        <f t="shared" si="100"/>
        <v>0</v>
      </c>
      <c r="J253" s="273"/>
      <c r="K253" s="45"/>
      <c r="L253" s="95">
        <f t="shared" si="101"/>
        <v>0</v>
      </c>
      <c r="M253" s="239"/>
      <c r="N253" s="45"/>
      <c r="O253" s="91">
        <f t="shared" si="102"/>
        <v>0</v>
      </c>
      <c r="P253" s="300"/>
      <c r="Q253" s="306"/>
      <c r="R253" s="708"/>
    </row>
    <row r="254" spans="1:18" ht="24" hidden="1" x14ac:dyDescent="0.25">
      <c r="A254" s="30">
        <v>6324</v>
      </c>
      <c r="B254" s="43" t="s">
        <v>303</v>
      </c>
      <c r="C254" s="199">
        <f t="shared" si="95"/>
        <v>0</v>
      </c>
      <c r="D254" s="273"/>
      <c r="E254" s="45"/>
      <c r="F254" s="95">
        <f t="shared" si="99"/>
        <v>0</v>
      </c>
      <c r="G254" s="239"/>
      <c r="H254" s="45"/>
      <c r="I254" s="91">
        <f t="shared" si="100"/>
        <v>0</v>
      </c>
      <c r="J254" s="273"/>
      <c r="K254" s="45"/>
      <c r="L254" s="95">
        <f t="shared" si="101"/>
        <v>0</v>
      </c>
      <c r="M254" s="239"/>
      <c r="N254" s="45"/>
      <c r="O254" s="91">
        <f t="shared" si="102"/>
        <v>0</v>
      </c>
      <c r="P254" s="300"/>
      <c r="Q254" s="306"/>
      <c r="R254" s="708"/>
    </row>
    <row r="255" spans="1:18" hidden="1" x14ac:dyDescent="0.25">
      <c r="A255" s="27">
        <v>6329</v>
      </c>
      <c r="B255" s="40" t="s">
        <v>304</v>
      </c>
      <c r="C255" s="198">
        <f t="shared" si="95"/>
        <v>0</v>
      </c>
      <c r="D255" s="272"/>
      <c r="E255" s="42"/>
      <c r="F255" s="185">
        <f t="shared" si="99"/>
        <v>0</v>
      </c>
      <c r="G255" s="229"/>
      <c r="H255" s="42"/>
      <c r="I255" s="90">
        <f t="shared" si="100"/>
        <v>0</v>
      </c>
      <c r="J255" s="272"/>
      <c r="K255" s="42"/>
      <c r="L255" s="185">
        <f t="shared" si="101"/>
        <v>0</v>
      </c>
      <c r="M255" s="229"/>
      <c r="N255" s="42"/>
      <c r="O255" s="90">
        <f t="shared" si="102"/>
        <v>0</v>
      </c>
      <c r="P255" s="299"/>
      <c r="Q255" s="306"/>
      <c r="R255" s="708"/>
    </row>
    <row r="256" spans="1:18" hidden="1" x14ac:dyDescent="0.25">
      <c r="A256" s="92">
        <v>6330</v>
      </c>
      <c r="B256" s="93" t="s">
        <v>248</v>
      </c>
      <c r="C256" s="210">
        <f t="shared" si="95"/>
        <v>0</v>
      </c>
      <c r="D256" s="274"/>
      <c r="E256" s="84"/>
      <c r="F256" s="343">
        <f t="shared" si="99"/>
        <v>0</v>
      </c>
      <c r="G256" s="244"/>
      <c r="H256" s="84"/>
      <c r="I256" s="158">
        <f t="shared" si="100"/>
        <v>0</v>
      </c>
      <c r="J256" s="274"/>
      <c r="K256" s="84"/>
      <c r="L256" s="343">
        <f t="shared" si="101"/>
        <v>0</v>
      </c>
      <c r="M256" s="244"/>
      <c r="N256" s="84"/>
      <c r="O256" s="158">
        <f t="shared" si="102"/>
        <v>0</v>
      </c>
      <c r="P256" s="303"/>
      <c r="Q256" s="306"/>
      <c r="R256" s="708"/>
    </row>
    <row r="257" spans="1:18" hidden="1" x14ac:dyDescent="0.25">
      <c r="A257" s="75">
        <v>6360</v>
      </c>
      <c r="B257" s="43" t="s">
        <v>249</v>
      </c>
      <c r="C257" s="199">
        <f t="shared" si="95"/>
        <v>0</v>
      </c>
      <c r="D257" s="273"/>
      <c r="E257" s="45"/>
      <c r="F257" s="95">
        <f t="shared" si="99"/>
        <v>0</v>
      </c>
      <c r="G257" s="239"/>
      <c r="H257" s="45"/>
      <c r="I257" s="91">
        <f t="shared" si="100"/>
        <v>0</v>
      </c>
      <c r="J257" s="273"/>
      <c r="K257" s="45"/>
      <c r="L257" s="95">
        <f t="shared" si="101"/>
        <v>0</v>
      </c>
      <c r="M257" s="239"/>
      <c r="N257" s="45"/>
      <c r="O257" s="91">
        <f t="shared" si="102"/>
        <v>0</v>
      </c>
      <c r="P257" s="300"/>
      <c r="Q257" s="306"/>
      <c r="R257" s="708"/>
    </row>
    <row r="258" spans="1:18" ht="24" hidden="1" x14ac:dyDescent="0.25">
      <c r="A258" s="35">
        <v>6400</v>
      </c>
      <c r="B258" s="72" t="s">
        <v>250</v>
      </c>
      <c r="C258" s="197">
        <f t="shared" si="95"/>
        <v>0</v>
      </c>
      <c r="D258" s="132">
        <f>SUM(D259,D263)</f>
        <v>0</v>
      </c>
      <c r="E258" s="38">
        <f>SUM(E259,E263)</f>
        <v>0</v>
      </c>
      <c r="F258" s="184">
        <f>SUM(F259,F263)</f>
        <v>0</v>
      </c>
      <c r="G258" s="237">
        <f t="shared" ref="G258:O258" si="103">SUM(G259,G263)</f>
        <v>0</v>
      </c>
      <c r="H258" s="38">
        <f t="shared" si="103"/>
        <v>0</v>
      </c>
      <c r="I258" s="125">
        <f t="shared" si="103"/>
        <v>0</v>
      </c>
      <c r="J258" s="132">
        <f t="shared" si="103"/>
        <v>0</v>
      </c>
      <c r="K258" s="38">
        <f t="shared" si="103"/>
        <v>0</v>
      </c>
      <c r="L258" s="184">
        <f t="shared" si="103"/>
        <v>0</v>
      </c>
      <c r="M258" s="237">
        <f t="shared" si="103"/>
        <v>0</v>
      </c>
      <c r="N258" s="38">
        <f t="shared" si="103"/>
        <v>0</v>
      </c>
      <c r="O258" s="125">
        <f t="shared" si="103"/>
        <v>0</v>
      </c>
      <c r="P258" s="326"/>
      <c r="Q258" s="306"/>
      <c r="R258" s="708"/>
    </row>
    <row r="259" spans="1:18" ht="24" hidden="1" x14ac:dyDescent="0.25">
      <c r="A259" s="404">
        <v>6410</v>
      </c>
      <c r="B259" s="40" t="s">
        <v>251</v>
      </c>
      <c r="C259" s="198">
        <f t="shared" si="95"/>
        <v>0</v>
      </c>
      <c r="D259" s="133">
        <f t="shared" ref="D259:O259" si="104">SUM(D260:D262)</f>
        <v>0</v>
      </c>
      <c r="E259" s="79">
        <f t="shared" si="104"/>
        <v>0</v>
      </c>
      <c r="F259" s="185">
        <f t="shared" si="104"/>
        <v>0</v>
      </c>
      <c r="G259" s="242">
        <f t="shared" si="104"/>
        <v>0</v>
      </c>
      <c r="H259" s="79">
        <f t="shared" si="104"/>
        <v>0</v>
      </c>
      <c r="I259" s="90">
        <f t="shared" si="104"/>
        <v>0</v>
      </c>
      <c r="J259" s="133">
        <f t="shared" si="104"/>
        <v>0</v>
      </c>
      <c r="K259" s="79">
        <f t="shared" si="104"/>
        <v>0</v>
      </c>
      <c r="L259" s="185">
        <f t="shared" si="104"/>
        <v>0</v>
      </c>
      <c r="M259" s="242">
        <f t="shared" si="104"/>
        <v>0</v>
      </c>
      <c r="N259" s="79">
        <f t="shared" si="104"/>
        <v>0</v>
      </c>
      <c r="O259" s="157">
        <f t="shared" si="104"/>
        <v>0</v>
      </c>
      <c r="P259" s="304"/>
      <c r="Q259" s="306"/>
      <c r="R259" s="708"/>
    </row>
    <row r="260" spans="1:18" hidden="1" x14ac:dyDescent="0.25">
      <c r="A260" s="30">
        <v>6411</v>
      </c>
      <c r="B260" s="94" t="s">
        <v>252</v>
      </c>
      <c r="C260" s="199">
        <f t="shared" si="95"/>
        <v>0</v>
      </c>
      <c r="D260" s="273"/>
      <c r="E260" s="45"/>
      <c r="F260" s="95">
        <f>D260+E260</f>
        <v>0</v>
      </c>
      <c r="G260" s="239"/>
      <c r="H260" s="45"/>
      <c r="I260" s="91">
        <f>G260+H260</f>
        <v>0</v>
      </c>
      <c r="J260" s="273"/>
      <c r="K260" s="45"/>
      <c r="L260" s="95">
        <f>J260+K260</f>
        <v>0</v>
      </c>
      <c r="M260" s="239"/>
      <c r="N260" s="45"/>
      <c r="O260" s="91">
        <f>M260+N260</f>
        <v>0</v>
      </c>
      <c r="P260" s="300"/>
      <c r="Q260" s="306"/>
      <c r="R260" s="708"/>
    </row>
    <row r="261" spans="1:18" ht="36" hidden="1" x14ac:dyDescent="0.25">
      <c r="A261" s="30">
        <v>6412</v>
      </c>
      <c r="B261" s="43" t="s">
        <v>253</v>
      </c>
      <c r="C261" s="199">
        <f t="shared" si="95"/>
        <v>0</v>
      </c>
      <c r="D261" s="273"/>
      <c r="E261" s="45"/>
      <c r="F261" s="95">
        <f>D261+E261</f>
        <v>0</v>
      </c>
      <c r="G261" s="239"/>
      <c r="H261" s="45"/>
      <c r="I261" s="91">
        <f>G261+H261</f>
        <v>0</v>
      </c>
      <c r="J261" s="273"/>
      <c r="K261" s="45"/>
      <c r="L261" s="95">
        <f>J261+K261</f>
        <v>0</v>
      </c>
      <c r="M261" s="239"/>
      <c r="N261" s="45"/>
      <c r="O261" s="91">
        <f>M261+N261</f>
        <v>0</v>
      </c>
      <c r="P261" s="300"/>
      <c r="Q261" s="306"/>
      <c r="R261" s="708"/>
    </row>
    <row r="262" spans="1:18" ht="36" hidden="1" x14ac:dyDescent="0.25">
      <c r="A262" s="30">
        <v>6419</v>
      </c>
      <c r="B262" s="43" t="s">
        <v>254</v>
      </c>
      <c r="C262" s="199">
        <f t="shared" si="95"/>
        <v>0</v>
      </c>
      <c r="D262" s="273"/>
      <c r="E262" s="45"/>
      <c r="F262" s="95">
        <f>D262+E262</f>
        <v>0</v>
      </c>
      <c r="G262" s="239"/>
      <c r="H262" s="45"/>
      <c r="I262" s="91">
        <f>G262+H262</f>
        <v>0</v>
      </c>
      <c r="J262" s="273"/>
      <c r="K262" s="45"/>
      <c r="L262" s="95">
        <f>J262+K262</f>
        <v>0</v>
      </c>
      <c r="M262" s="239"/>
      <c r="N262" s="45"/>
      <c r="O262" s="91">
        <f>M262+N262</f>
        <v>0</v>
      </c>
      <c r="P262" s="300"/>
      <c r="Q262" s="306"/>
      <c r="R262" s="708"/>
    </row>
    <row r="263" spans="1:18" ht="36" hidden="1" x14ac:dyDescent="0.25">
      <c r="A263" s="75">
        <v>6420</v>
      </c>
      <c r="B263" s="43" t="s">
        <v>255</v>
      </c>
      <c r="C263" s="199">
        <f t="shared" si="95"/>
        <v>0</v>
      </c>
      <c r="D263" s="134">
        <f t="shared" ref="D263:O263" si="105">SUM(D264:D267)</f>
        <v>0</v>
      </c>
      <c r="E263" s="76">
        <f t="shared" si="105"/>
        <v>0</v>
      </c>
      <c r="F263" s="95">
        <f t="shared" si="105"/>
        <v>0</v>
      </c>
      <c r="G263" s="240">
        <f t="shared" si="105"/>
        <v>0</v>
      </c>
      <c r="H263" s="76">
        <f t="shared" si="105"/>
        <v>0</v>
      </c>
      <c r="I263" s="91">
        <f t="shared" si="105"/>
        <v>0</v>
      </c>
      <c r="J263" s="134">
        <f t="shared" si="105"/>
        <v>0</v>
      </c>
      <c r="K263" s="76">
        <f t="shared" si="105"/>
        <v>0</v>
      </c>
      <c r="L263" s="95">
        <f t="shared" si="105"/>
        <v>0</v>
      </c>
      <c r="M263" s="240">
        <f t="shared" si="105"/>
        <v>0</v>
      </c>
      <c r="N263" s="76">
        <f t="shared" si="105"/>
        <v>0</v>
      </c>
      <c r="O263" s="91">
        <f t="shared" si="105"/>
        <v>0</v>
      </c>
      <c r="P263" s="300"/>
      <c r="Q263" s="306"/>
      <c r="R263" s="708"/>
    </row>
    <row r="264" spans="1:18" hidden="1" x14ac:dyDescent="0.25">
      <c r="A264" s="30">
        <v>6421</v>
      </c>
      <c r="B264" s="43" t="s">
        <v>256</v>
      </c>
      <c r="C264" s="199">
        <f t="shared" si="95"/>
        <v>0</v>
      </c>
      <c r="D264" s="273"/>
      <c r="E264" s="45"/>
      <c r="F264" s="95">
        <f>D264+E264</f>
        <v>0</v>
      </c>
      <c r="G264" s="239"/>
      <c r="H264" s="45"/>
      <c r="I264" s="91">
        <f>G264+H264</f>
        <v>0</v>
      </c>
      <c r="J264" s="273"/>
      <c r="K264" s="45"/>
      <c r="L264" s="95">
        <f>J264+K264</f>
        <v>0</v>
      </c>
      <c r="M264" s="239"/>
      <c r="N264" s="45"/>
      <c r="O264" s="91">
        <f>M264+N264</f>
        <v>0</v>
      </c>
      <c r="P264" s="300"/>
      <c r="Q264" s="306"/>
      <c r="R264" s="708"/>
    </row>
    <row r="265" spans="1:18" hidden="1" x14ac:dyDescent="0.25">
      <c r="A265" s="30">
        <v>6422</v>
      </c>
      <c r="B265" s="43" t="s">
        <v>257</v>
      </c>
      <c r="C265" s="199">
        <f t="shared" si="95"/>
        <v>0</v>
      </c>
      <c r="D265" s="273"/>
      <c r="E265" s="45"/>
      <c r="F265" s="95">
        <f>D265+E265</f>
        <v>0</v>
      </c>
      <c r="G265" s="239"/>
      <c r="H265" s="45"/>
      <c r="I265" s="91">
        <f>G265+H265</f>
        <v>0</v>
      </c>
      <c r="J265" s="273"/>
      <c r="K265" s="45"/>
      <c r="L265" s="95">
        <f>J265+K265</f>
        <v>0</v>
      </c>
      <c r="M265" s="239"/>
      <c r="N265" s="45"/>
      <c r="O265" s="91">
        <f>M265+N265</f>
        <v>0</v>
      </c>
      <c r="P265" s="300"/>
      <c r="Q265" s="306"/>
      <c r="R265" s="708"/>
    </row>
    <row r="266" spans="1:18" hidden="1" x14ac:dyDescent="0.25">
      <c r="A266" s="30">
        <v>6423</v>
      </c>
      <c r="B266" s="43" t="s">
        <v>258</v>
      </c>
      <c r="C266" s="199">
        <f t="shared" si="95"/>
        <v>0</v>
      </c>
      <c r="D266" s="273"/>
      <c r="E266" s="45"/>
      <c r="F266" s="95">
        <f>D266+E266</f>
        <v>0</v>
      </c>
      <c r="G266" s="239"/>
      <c r="H266" s="45"/>
      <c r="I266" s="91">
        <f>G266+H266</f>
        <v>0</v>
      </c>
      <c r="J266" s="273"/>
      <c r="K266" s="45"/>
      <c r="L266" s="95">
        <f>J266+K266</f>
        <v>0</v>
      </c>
      <c r="M266" s="239"/>
      <c r="N266" s="45"/>
      <c r="O266" s="91">
        <f>M266+N266</f>
        <v>0</v>
      </c>
      <c r="P266" s="300"/>
      <c r="Q266" s="306"/>
      <c r="R266" s="708"/>
    </row>
    <row r="267" spans="1:18" ht="24" hidden="1" x14ac:dyDescent="0.25">
      <c r="A267" s="30">
        <v>6424</v>
      </c>
      <c r="B267" s="43" t="s">
        <v>259</v>
      </c>
      <c r="C267" s="199">
        <f t="shared" si="95"/>
        <v>0</v>
      </c>
      <c r="D267" s="273"/>
      <c r="E267" s="45"/>
      <c r="F267" s="95">
        <f>D267+E267</f>
        <v>0</v>
      </c>
      <c r="G267" s="239"/>
      <c r="H267" s="45"/>
      <c r="I267" s="91">
        <f>G267+H267</f>
        <v>0</v>
      </c>
      <c r="J267" s="273"/>
      <c r="K267" s="45"/>
      <c r="L267" s="95">
        <f>J267+K267</f>
        <v>0</v>
      </c>
      <c r="M267" s="239"/>
      <c r="N267" s="45"/>
      <c r="O267" s="91">
        <f>M267+N267</f>
        <v>0</v>
      </c>
      <c r="P267" s="300"/>
      <c r="Q267" s="306"/>
      <c r="R267" s="708"/>
    </row>
    <row r="268" spans="1:18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O268" si="106">SUM(D269,D279)</f>
        <v>0</v>
      </c>
      <c r="E268" s="98">
        <f t="shared" si="106"/>
        <v>0</v>
      </c>
      <c r="F268" s="275">
        <f t="shared" si="106"/>
        <v>0</v>
      </c>
      <c r="G268" s="246">
        <f t="shared" si="106"/>
        <v>0</v>
      </c>
      <c r="H268" s="98">
        <f t="shared" si="106"/>
        <v>0</v>
      </c>
      <c r="I268" s="285">
        <f t="shared" si="106"/>
        <v>0</v>
      </c>
      <c r="J268" s="141">
        <f t="shared" si="106"/>
        <v>0</v>
      </c>
      <c r="K268" s="98">
        <f t="shared" si="106"/>
        <v>0</v>
      </c>
      <c r="L268" s="275">
        <f t="shared" si="106"/>
        <v>0</v>
      </c>
      <c r="M268" s="246">
        <f t="shared" si="106"/>
        <v>0</v>
      </c>
      <c r="N268" s="98">
        <f t="shared" si="106"/>
        <v>0</v>
      </c>
      <c r="O268" s="160">
        <f t="shared" si="106"/>
        <v>0</v>
      </c>
      <c r="P268" s="328"/>
      <c r="Q268" s="306"/>
      <c r="R268" s="708"/>
    </row>
    <row r="269" spans="1:18" hidden="1" x14ac:dyDescent="0.25">
      <c r="A269" s="35">
        <v>7200</v>
      </c>
      <c r="B269" s="72" t="s">
        <v>261</v>
      </c>
      <c r="C269" s="197">
        <f t="shared" si="95"/>
        <v>0</v>
      </c>
      <c r="D269" s="132">
        <f t="shared" ref="D269:N269" si="107">SUM(D270,D271,D274,D275,D278)</f>
        <v>0</v>
      </c>
      <c r="E269" s="38">
        <f t="shared" si="107"/>
        <v>0</v>
      </c>
      <c r="F269" s="184">
        <f>SUM(F270,F271,F274,F275,F278)</f>
        <v>0</v>
      </c>
      <c r="G269" s="237">
        <f t="shared" si="107"/>
        <v>0</v>
      </c>
      <c r="H269" s="38">
        <f t="shared" si="107"/>
        <v>0</v>
      </c>
      <c r="I269" s="125">
        <f>SUM(I270,I271,I274,I275,I278)</f>
        <v>0</v>
      </c>
      <c r="J269" s="132">
        <f t="shared" si="107"/>
        <v>0</v>
      </c>
      <c r="K269" s="38">
        <f t="shared" si="107"/>
        <v>0</v>
      </c>
      <c r="L269" s="184">
        <f>SUM(L270,L271,L274,L275,L278)</f>
        <v>0</v>
      </c>
      <c r="M269" s="237">
        <f t="shared" si="107"/>
        <v>0</v>
      </c>
      <c r="N269" s="38">
        <f t="shared" si="107"/>
        <v>0</v>
      </c>
      <c r="O269" s="126">
        <f>SUM(O270,O271,O274,O275,O278)</f>
        <v>0</v>
      </c>
      <c r="P269" s="325"/>
      <c r="Q269" s="306"/>
      <c r="R269" s="708"/>
    </row>
    <row r="270" spans="1:18" ht="24" hidden="1" x14ac:dyDescent="0.25">
      <c r="A270" s="404">
        <v>7210</v>
      </c>
      <c r="B270" s="40" t="s">
        <v>262</v>
      </c>
      <c r="C270" s="198">
        <f t="shared" si="95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  <c r="R270" s="708"/>
    </row>
    <row r="271" spans="1:18" s="856" customFormat="1" ht="24" hidden="1" x14ac:dyDescent="0.25">
      <c r="A271" s="75">
        <v>7220</v>
      </c>
      <c r="B271" s="43" t="s">
        <v>263</v>
      </c>
      <c r="C271" s="199">
        <f t="shared" si="95"/>
        <v>0</v>
      </c>
      <c r="D271" s="134">
        <f t="shared" ref="D271:O271" si="108">SUM(D272:D273)</f>
        <v>0</v>
      </c>
      <c r="E271" s="76">
        <f t="shared" si="108"/>
        <v>0</v>
      </c>
      <c r="F271" s="95">
        <f t="shared" si="108"/>
        <v>0</v>
      </c>
      <c r="G271" s="240">
        <f t="shared" si="108"/>
        <v>0</v>
      </c>
      <c r="H271" s="76">
        <f t="shared" si="108"/>
        <v>0</v>
      </c>
      <c r="I271" s="91">
        <f t="shared" si="108"/>
        <v>0</v>
      </c>
      <c r="J271" s="134">
        <f t="shared" si="108"/>
        <v>0</v>
      </c>
      <c r="K271" s="76">
        <f t="shared" si="108"/>
        <v>0</v>
      </c>
      <c r="L271" s="95">
        <f t="shared" si="108"/>
        <v>0</v>
      </c>
      <c r="M271" s="240">
        <f t="shared" si="108"/>
        <v>0</v>
      </c>
      <c r="N271" s="76">
        <f t="shared" si="108"/>
        <v>0</v>
      </c>
      <c r="O271" s="91">
        <f t="shared" si="108"/>
        <v>0</v>
      </c>
      <c r="P271" s="300"/>
      <c r="Q271" s="855"/>
      <c r="R271" s="708"/>
    </row>
    <row r="272" spans="1:18" s="856" customFormat="1" ht="36" hidden="1" x14ac:dyDescent="0.25">
      <c r="A272" s="30">
        <v>7221</v>
      </c>
      <c r="B272" s="43" t="s">
        <v>264</v>
      </c>
      <c r="C272" s="199">
        <f t="shared" si="95"/>
        <v>0</v>
      </c>
      <c r="D272" s="273"/>
      <c r="E272" s="45"/>
      <c r="F272" s="95">
        <f>D272+E272</f>
        <v>0</v>
      </c>
      <c r="G272" s="239"/>
      <c r="H272" s="45"/>
      <c r="I272" s="91">
        <f>G272+H272</f>
        <v>0</v>
      </c>
      <c r="J272" s="273"/>
      <c r="K272" s="45"/>
      <c r="L272" s="95">
        <f>J272+K272</f>
        <v>0</v>
      </c>
      <c r="M272" s="239"/>
      <c r="N272" s="45"/>
      <c r="O272" s="91">
        <f>M272+N272</f>
        <v>0</v>
      </c>
      <c r="P272" s="300"/>
      <c r="Q272" s="855"/>
      <c r="R272" s="708"/>
    </row>
    <row r="273" spans="1:18" s="856" customFormat="1" ht="36" hidden="1" x14ac:dyDescent="0.25">
      <c r="A273" s="30">
        <v>7222</v>
      </c>
      <c r="B273" s="43" t="s">
        <v>265</v>
      </c>
      <c r="C273" s="199">
        <f t="shared" si="95"/>
        <v>0</v>
      </c>
      <c r="D273" s="273"/>
      <c r="E273" s="45"/>
      <c r="F273" s="95">
        <f>D273+E273</f>
        <v>0</v>
      </c>
      <c r="G273" s="239"/>
      <c r="H273" s="45"/>
      <c r="I273" s="91">
        <f>G273+H273</f>
        <v>0</v>
      </c>
      <c r="J273" s="273"/>
      <c r="K273" s="45"/>
      <c r="L273" s="95">
        <f>J273+K273</f>
        <v>0</v>
      </c>
      <c r="M273" s="239"/>
      <c r="N273" s="45"/>
      <c r="O273" s="91">
        <f>M273+N273</f>
        <v>0</v>
      </c>
      <c r="P273" s="300"/>
      <c r="Q273" s="855"/>
      <c r="R273" s="708"/>
    </row>
    <row r="274" spans="1:18" ht="24" hidden="1" x14ac:dyDescent="0.25">
      <c r="A274" s="75">
        <v>7230</v>
      </c>
      <c r="B274" s="43" t="s">
        <v>310</v>
      </c>
      <c r="C274" s="199">
        <f t="shared" si="95"/>
        <v>0</v>
      </c>
      <c r="D274" s="273"/>
      <c r="E274" s="45"/>
      <c r="F274" s="95">
        <f>D274+E274</f>
        <v>0</v>
      </c>
      <c r="G274" s="239"/>
      <c r="H274" s="45"/>
      <c r="I274" s="91">
        <f>G274+H274</f>
        <v>0</v>
      </c>
      <c r="J274" s="273"/>
      <c r="K274" s="45"/>
      <c r="L274" s="95">
        <f>J274+K274</f>
        <v>0</v>
      </c>
      <c r="M274" s="239"/>
      <c r="N274" s="45"/>
      <c r="O274" s="91">
        <f>M274+N274</f>
        <v>0</v>
      </c>
      <c r="P274" s="300"/>
      <c r="Q274" s="306"/>
      <c r="R274" s="708"/>
    </row>
    <row r="275" spans="1:18" ht="24" hidden="1" x14ac:dyDescent="0.25">
      <c r="A275" s="75">
        <v>7240</v>
      </c>
      <c r="B275" s="43" t="s">
        <v>266</v>
      </c>
      <c r="C275" s="199">
        <f t="shared" si="95"/>
        <v>0</v>
      </c>
      <c r="D275" s="134">
        <f t="shared" ref="D275:O275" si="109">SUM(D276:D277)</f>
        <v>0</v>
      </c>
      <c r="E275" s="76">
        <f t="shared" si="109"/>
        <v>0</v>
      </c>
      <c r="F275" s="95">
        <f t="shared" si="109"/>
        <v>0</v>
      </c>
      <c r="G275" s="240">
        <f t="shared" si="109"/>
        <v>0</v>
      </c>
      <c r="H275" s="76">
        <f t="shared" si="109"/>
        <v>0</v>
      </c>
      <c r="I275" s="91">
        <f t="shared" si="109"/>
        <v>0</v>
      </c>
      <c r="J275" s="134">
        <f t="shared" si="109"/>
        <v>0</v>
      </c>
      <c r="K275" s="76">
        <f t="shared" si="109"/>
        <v>0</v>
      </c>
      <c r="L275" s="95">
        <f t="shared" si="109"/>
        <v>0</v>
      </c>
      <c r="M275" s="240">
        <f t="shared" si="109"/>
        <v>0</v>
      </c>
      <c r="N275" s="76">
        <f t="shared" si="109"/>
        <v>0</v>
      </c>
      <c r="O275" s="91">
        <f t="shared" si="109"/>
        <v>0</v>
      </c>
      <c r="P275" s="300"/>
      <c r="Q275" s="306"/>
      <c r="R275" s="708"/>
    </row>
    <row r="276" spans="1:18" ht="48" hidden="1" x14ac:dyDescent="0.25">
      <c r="A276" s="30">
        <v>7245</v>
      </c>
      <c r="B276" s="43" t="s">
        <v>267</v>
      </c>
      <c r="C276" s="199">
        <f t="shared" si="95"/>
        <v>0</v>
      </c>
      <c r="D276" s="273"/>
      <c r="E276" s="45"/>
      <c r="F276" s="95">
        <f>D276+E276</f>
        <v>0</v>
      </c>
      <c r="G276" s="239"/>
      <c r="H276" s="45"/>
      <c r="I276" s="91">
        <f>G276+H276</f>
        <v>0</v>
      </c>
      <c r="J276" s="273"/>
      <c r="K276" s="45"/>
      <c r="L276" s="95">
        <f>J276+K276</f>
        <v>0</v>
      </c>
      <c r="M276" s="239"/>
      <c r="N276" s="45"/>
      <c r="O276" s="91">
        <f>M276+N276</f>
        <v>0</v>
      </c>
      <c r="P276" s="300"/>
      <c r="Q276" s="306"/>
      <c r="R276" s="708"/>
    </row>
    <row r="277" spans="1:18" ht="72" hidden="1" x14ac:dyDescent="0.25">
      <c r="A277" s="30">
        <v>7246</v>
      </c>
      <c r="B277" s="43" t="s">
        <v>268</v>
      </c>
      <c r="C277" s="199">
        <f t="shared" si="95"/>
        <v>0</v>
      </c>
      <c r="D277" s="273"/>
      <c r="E277" s="45"/>
      <c r="F277" s="95">
        <f>D277+E277</f>
        <v>0</v>
      </c>
      <c r="G277" s="239"/>
      <c r="H277" s="45"/>
      <c r="I277" s="91">
        <f>G277+H277</f>
        <v>0</v>
      </c>
      <c r="J277" s="273"/>
      <c r="K277" s="45"/>
      <c r="L277" s="95">
        <f>J277+K277</f>
        <v>0</v>
      </c>
      <c r="M277" s="239"/>
      <c r="N277" s="45"/>
      <c r="O277" s="91">
        <f>M277+N277</f>
        <v>0</v>
      </c>
      <c r="P277" s="300"/>
      <c r="Q277" s="306"/>
      <c r="R277" s="708"/>
    </row>
    <row r="278" spans="1:18" ht="24" hidden="1" x14ac:dyDescent="0.25">
      <c r="A278" s="92">
        <v>7260</v>
      </c>
      <c r="B278" s="40" t="s">
        <v>269</v>
      </c>
      <c r="C278" s="198">
        <f t="shared" si="95"/>
        <v>0</v>
      </c>
      <c r="D278" s="272"/>
      <c r="E278" s="42"/>
      <c r="F278" s="185">
        <f>D278+E278</f>
        <v>0</v>
      </c>
      <c r="G278" s="229"/>
      <c r="H278" s="42"/>
      <c r="I278" s="90">
        <f>G278+H278</f>
        <v>0</v>
      </c>
      <c r="J278" s="272"/>
      <c r="K278" s="42"/>
      <c r="L278" s="185">
        <f>J278+K278</f>
        <v>0</v>
      </c>
      <c r="M278" s="229"/>
      <c r="N278" s="42"/>
      <c r="O278" s="90">
        <f>M278+N278</f>
        <v>0</v>
      </c>
      <c r="P278" s="299"/>
      <c r="Q278" s="306"/>
      <c r="R278" s="708"/>
    </row>
    <row r="279" spans="1:18" hidden="1" x14ac:dyDescent="0.25">
      <c r="A279" s="55">
        <v>7700</v>
      </c>
      <c r="B279" s="108" t="s">
        <v>300</v>
      </c>
      <c r="C279" s="213">
        <f t="shared" si="95"/>
        <v>0</v>
      </c>
      <c r="D279" s="142">
        <f t="shared" ref="D279:O279" si="110">D280</f>
        <v>0</v>
      </c>
      <c r="E279" s="109">
        <f t="shared" si="110"/>
        <v>0</v>
      </c>
      <c r="F279" s="186">
        <f t="shared" si="110"/>
        <v>0</v>
      </c>
      <c r="G279" s="247">
        <f t="shared" si="110"/>
        <v>0</v>
      </c>
      <c r="H279" s="109">
        <f t="shared" si="110"/>
        <v>0</v>
      </c>
      <c r="I279" s="286">
        <f t="shared" si="110"/>
        <v>0</v>
      </c>
      <c r="J279" s="142">
        <f t="shared" si="110"/>
        <v>0</v>
      </c>
      <c r="K279" s="109">
        <f t="shared" si="110"/>
        <v>0</v>
      </c>
      <c r="L279" s="186">
        <f t="shared" si="110"/>
        <v>0</v>
      </c>
      <c r="M279" s="247">
        <f t="shared" si="110"/>
        <v>0</v>
      </c>
      <c r="N279" s="109">
        <f t="shared" si="110"/>
        <v>0</v>
      </c>
      <c r="O279" s="286">
        <f t="shared" si="110"/>
        <v>0</v>
      </c>
      <c r="P279" s="326"/>
      <c r="Q279" s="306"/>
      <c r="R279" s="708"/>
    </row>
    <row r="280" spans="1:18" hidden="1" x14ac:dyDescent="0.25">
      <c r="A280" s="73">
        <v>7720</v>
      </c>
      <c r="B280" s="40" t="s">
        <v>301</v>
      </c>
      <c r="C280" s="200">
        <f t="shared" si="95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  <c r="R280" s="708"/>
    </row>
    <row r="281" spans="1:18" hidden="1" x14ac:dyDescent="0.25">
      <c r="A281" s="94"/>
      <c r="B281" s="43" t="s">
        <v>270</v>
      </c>
      <c r="C281" s="199">
        <f t="shared" si="95"/>
        <v>0</v>
      </c>
      <c r="D281" s="134">
        <f t="shared" ref="D281:O281" si="111">SUM(D282:D283)</f>
        <v>0</v>
      </c>
      <c r="E281" s="76">
        <f t="shared" si="111"/>
        <v>0</v>
      </c>
      <c r="F281" s="95">
        <f t="shared" si="111"/>
        <v>0</v>
      </c>
      <c r="G281" s="240">
        <f t="shared" si="111"/>
        <v>0</v>
      </c>
      <c r="H281" s="76">
        <f t="shared" si="111"/>
        <v>0</v>
      </c>
      <c r="I281" s="91">
        <f t="shared" si="111"/>
        <v>0</v>
      </c>
      <c r="J281" s="134">
        <f t="shared" si="111"/>
        <v>0</v>
      </c>
      <c r="K281" s="76">
        <f t="shared" si="111"/>
        <v>0</v>
      </c>
      <c r="L281" s="95">
        <f t="shared" si="111"/>
        <v>0</v>
      </c>
      <c r="M281" s="240">
        <f t="shared" si="111"/>
        <v>0</v>
      </c>
      <c r="N281" s="76">
        <f t="shared" si="111"/>
        <v>0</v>
      </c>
      <c r="O281" s="91">
        <f t="shared" si="111"/>
        <v>0</v>
      </c>
      <c r="P281" s="300"/>
      <c r="Q281" s="306"/>
      <c r="R281" s="708"/>
    </row>
    <row r="282" spans="1:18" hidden="1" x14ac:dyDescent="0.25">
      <c r="A282" s="94" t="s">
        <v>271</v>
      </c>
      <c r="B282" s="30" t="s">
        <v>272</v>
      </c>
      <c r="C282" s="199">
        <f t="shared" si="95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  <c r="R282" s="708"/>
    </row>
    <row r="283" spans="1:18" hidden="1" x14ac:dyDescent="0.25">
      <c r="A283" s="94" t="s">
        <v>273</v>
      </c>
      <c r="B283" s="99" t="s">
        <v>274</v>
      </c>
      <c r="C283" s="198">
        <f t="shared" si="95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  <c r="R283" s="708"/>
    </row>
    <row r="284" spans="1:18" ht="12.75" thickBot="1" x14ac:dyDescent="0.3">
      <c r="A284" s="113"/>
      <c r="B284" s="113" t="s">
        <v>275</v>
      </c>
      <c r="C284" s="214">
        <f t="shared" si="95"/>
        <v>52663</v>
      </c>
      <c r="D284" s="143">
        <f t="shared" ref="D284:O284" si="112">SUM(D281,D268,D229,D194,D186,D172,D74,D52)</f>
        <v>52663</v>
      </c>
      <c r="E284" s="287">
        <f t="shared" si="112"/>
        <v>0</v>
      </c>
      <c r="F284" s="374">
        <f t="shared" si="112"/>
        <v>52663</v>
      </c>
      <c r="G284" s="249">
        <f t="shared" si="112"/>
        <v>0</v>
      </c>
      <c r="H284" s="287">
        <f t="shared" si="112"/>
        <v>0</v>
      </c>
      <c r="I284" s="374">
        <f t="shared" si="112"/>
        <v>0</v>
      </c>
      <c r="J284" s="143">
        <f t="shared" si="112"/>
        <v>0</v>
      </c>
      <c r="K284" s="114">
        <f t="shared" si="112"/>
        <v>0</v>
      </c>
      <c r="L284" s="115">
        <f t="shared" si="112"/>
        <v>0</v>
      </c>
      <c r="M284" s="249">
        <f t="shared" si="112"/>
        <v>0</v>
      </c>
      <c r="N284" s="114">
        <f t="shared" si="112"/>
        <v>0</v>
      </c>
      <c r="O284" s="287">
        <f t="shared" si="112"/>
        <v>0</v>
      </c>
      <c r="P284" s="329"/>
      <c r="Q284" s="306"/>
      <c r="R284" s="708"/>
    </row>
    <row r="285" spans="1:18" s="19" customFormat="1" ht="13.5" hidden="1" thickTop="1" thickBot="1" x14ac:dyDescent="0.3">
      <c r="A285" s="871" t="s">
        <v>276</v>
      </c>
      <c r="B285" s="872"/>
      <c r="C285" s="215">
        <f t="shared" si="95"/>
        <v>0</v>
      </c>
      <c r="D285" s="144">
        <f>SUM(D24,D25,D41,D42)-D50</f>
        <v>0</v>
      </c>
      <c r="E285" s="117">
        <f>SUM(E24,E25,E41,E42)-E50</f>
        <v>0</v>
      </c>
      <c r="F285" s="118">
        <f>SUM(F24,F25,F41,F42)-F50</f>
        <v>0</v>
      </c>
      <c r="G285" s="250">
        <f>SUM(G24,G42)-G50</f>
        <v>0</v>
      </c>
      <c r="H285" s="117">
        <f>SUM(H24,H42)-H50</f>
        <v>0</v>
      </c>
      <c r="I285" s="128">
        <f>SUM(I24,I42)-I50</f>
        <v>0</v>
      </c>
      <c r="J285" s="144">
        <f>SUM(J26,J42)-J50</f>
        <v>0</v>
      </c>
      <c r="K285" s="117">
        <f>SUM(K26,K42)-K50</f>
        <v>0</v>
      </c>
      <c r="L285" s="118">
        <f>SUM(L26,L42)-L50</f>
        <v>0</v>
      </c>
      <c r="M285" s="250">
        <f>SUM(M44)-M50</f>
        <v>0</v>
      </c>
      <c r="N285" s="117">
        <f>SUM(N44)-N50</f>
        <v>0</v>
      </c>
      <c r="O285" s="128">
        <f>SUM(O44)-O50</f>
        <v>0</v>
      </c>
      <c r="P285" s="305"/>
      <c r="Q285" s="191"/>
      <c r="R285" s="708"/>
    </row>
    <row r="286" spans="1:18" s="19" customFormat="1" ht="12.75" hidden="1" thickTop="1" x14ac:dyDescent="0.25">
      <c r="A286" s="886" t="s">
        <v>277</v>
      </c>
      <c r="B286" s="887"/>
      <c r="C286" s="216">
        <f t="shared" si="95"/>
        <v>0</v>
      </c>
      <c r="D286" s="145">
        <f>SUM(D287,D288)-D295+D296</f>
        <v>0</v>
      </c>
      <c r="E286" s="103">
        <f t="shared" ref="E286:O286" si="113">SUM(E287,E288)-E295+E296</f>
        <v>0</v>
      </c>
      <c r="F286" s="112">
        <f t="shared" si="113"/>
        <v>0</v>
      </c>
      <c r="G286" s="251">
        <f t="shared" si="113"/>
        <v>0</v>
      </c>
      <c r="H286" s="103">
        <f t="shared" si="113"/>
        <v>0</v>
      </c>
      <c r="I286" s="116">
        <f t="shared" si="113"/>
        <v>0</v>
      </c>
      <c r="J286" s="145">
        <f t="shared" si="113"/>
        <v>0</v>
      </c>
      <c r="K286" s="103">
        <f t="shared" si="113"/>
        <v>0</v>
      </c>
      <c r="L286" s="112">
        <f t="shared" si="113"/>
        <v>0</v>
      </c>
      <c r="M286" s="251">
        <f t="shared" si="113"/>
        <v>0</v>
      </c>
      <c r="N286" s="103">
        <f t="shared" si="113"/>
        <v>0</v>
      </c>
      <c r="O286" s="116">
        <f t="shared" si="113"/>
        <v>0</v>
      </c>
      <c r="P286" s="330"/>
      <c r="Q286" s="191"/>
      <c r="R286" s="708"/>
    </row>
    <row r="287" spans="1:18" s="19" customFormat="1" ht="13.5" hidden="1" thickTop="1" thickBot="1" x14ac:dyDescent="0.3">
      <c r="A287" s="63" t="s">
        <v>278</v>
      </c>
      <c r="B287" s="63" t="s">
        <v>279</v>
      </c>
      <c r="C287" s="206">
        <f t="shared" si="95"/>
        <v>0</v>
      </c>
      <c r="D287" s="136">
        <f t="shared" ref="D287:O287" si="114">D21-D281</f>
        <v>0</v>
      </c>
      <c r="E287" s="64">
        <f t="shared" si="114"/>
        <v>0</v>
      </c>
      <c r="F287" s="178">
        <f t="shared" si="114"/>
        <v>0</v>
      </c>
      <c r="G287" s="233">
        <f t="shared" si="114"/>
        <v>0</v>
      </c>
      <c r="H287" s="64">
        <f t="shared" si="114"/>
        <v>0</v>
      </c>
      <c r="I287" s="120">
        <f t="shared" si="114"/>
        <v>0</v>
      </c>
      <c r="J287" s="136">
        <f t="shared" si="114"/>
        <v>0</v>
      </c>
      <c r="K287" s="64">
        <f t="shared" si="114"/>
        <v>0</v>
      </c>
      <c r="L287" s="178">
        <f t="shared" si="114"/>
        <v>0</v>
      </c>
      <c r="M287" s="233">
        <f t="shared" si="114"/>
        <v>0</v>
      </c>
      <c r="N287" s="64">
        <f t="shared" si="114"/>
        <v>0</v>
      </c>
      <c r="O287" s="120">
        <f t="shared" si="114"/>
        <v>0</v>
      </c>
      <c r="P287" s="321"/>
      <c r="Q287" s="191"/>
      <c r="R287" s="708"/>
    </row>
    <row r="288" spans="1:18" s="19" customFormat="1" ht="12.75" hidden="1" thickTop="1" x14ac:dyDescent="0.25">
      <c r="A288" s="119" t="s">
        <v>280</v>
      </c>
      <c r="B288" s="119" t="s">
        <v>281</v>
      </c>
      <c r="C288" s="216">
        <f t="shared" si="95"/>
        <v>0</v>
      </c>
      <c r="D288" s="145">
        <f t="shared" ref="D288:O288" si="115">SUM(D289,D291,D293)-SUM(D290,D292,D294)</f>
        <v>0</v>
      </c>
      <c r="E288" s="103">
        <f t="shared" si="115"/>
        <v>0</v>
      </c>
      <c r="F288" s="112">
        <f t="shared" si="115"/>
        <v>0</v>
      </c>
      <c r="G288" s="251">
        <f t="shared" si="115"/>
        <v>0</v>
      </c>
      <c r="H288" s="103">
        <f t="shared" si="115"/>
        <v>0</v>
      </c>
      <c r="I288" s="116">
        <f t="shared" si="115"/>
        <v>0</v>
      </c>
      <c r="J288" s="145">
        <f t="shared" si="115"/>
        <v>0</v>
      </c>
      <c r="K288" s="103">
        <f t="shared" si="115"/>
        <v>0</v>
      </c>
      <c r="L288" s="112">
        <f t="shared" si="115"/>
        <v>0</v>
      </c>
      <c r="M288" s="251">
        <f t="shared" si="115"/>
        <v>0</v>
      </c>
      <c r="N288" s="103">
        <f t="shared" si="115"/>
        <v>0</v>
      </c>
      <c r="O288" s="116">
        <f t="shared" si="115"/>
        <v>0</v>
      </c>
      <c r="P288" s="330"/>
      <c r="Q288" s="191"/>
      <c r="R288" s="708"/>
    </row>
    <row r="289" spans="1:18" ht="12.75" hidden="1" thickTop="1" x14ac:dyDescent="0.25">
      <c r="A289" s="100" t="s">
        <v>282</v>
      </c>
      <c r="B289" s="60" t="s">
        <v>283</v>
      </c>
      <c r="C289" s="200">
        <f t="shared" si="95"/>
        <v>0</v>
      </c>
      <c r="D289" s="265"/>
      <c r="E289" s="49"/>
      <c r="F289" s="344">
        <f t="shared" ref="F289:F296" si="116">E289+D289</f>
        <v>0</v>
      </c>
      <c r="G289" s="248"/>
      <c r="H289" s="49"/>
      <c r="I289" s="157">
        <f t="shared" ref="I289:I296" si="117">H289+G289</f>
        <v>0</v>
      </c>
      <c r="J289" s="265"/>
      <c r="K289" s="49"/>
      <c r="L289" s="344">
        <f t="shared" ref="L289:L296" si="118">K289+J289</f>
        <v>0</v>
      </c>
      <c r="M289" s="248"/>
      <c r="N289" s="49"/>
      <c r="O289" s="157">
        <f t="shared" ref="O289:O296" si="119">N289+M289</f>
        <v>0</v>
      </c>
      <c r="P289" s="304"/>
      <c r="Q289" s="306"/>
      <c r="R289" s="708"/>
    </row>
    <row r="290" spans="1:18" ht="12.75" hidden="1" thickTop="1" x14ac:dyDescent="0.25">
      <c r="A290" s="94" t="s">
        <v>284</v>
      </c>
      <c r="B290" s="29" t="s">
        <v>285</v>
      </c>
      <c r="C290" s="199">
        <f t="shared" si="95"/>
        <v>0</v>
      </c>
      <c r="D290" s="273"/>
      <c r="E290" s="45"/>
      <c r="F290" s="95">
        <f t="shared" si="116"/>
        <v>0</v>
      </c>
      <c r="G290" s="239"/>
      <c r="H290" s="45"/>
      <c r="I290" s="91">
        <f t="shared" si="117"/>
        <v>0</v>
      </c>
      <c r="J290" s="273"/>
      <c r="K290" s="45"/>
      <c r="L290" s="95">
        <f t="shared" si="118"/>
        <v>0</v>
      </c>
      <c r="M290" s="239"/>
      <c r="N290" s="45"/>
      <c r="O290" s="91">
        <f t="shared" si="119"/>
        <v>0</v>
      </c>
      <c r="P290" s="300"/>
      <c r="Q290" s="306"/>
      <c r="R290" s="708"/>
    </row>
    <row r="291" spans="1:18" ht="12.75" hidden="1" thickTop="1" x14ac:dyDescent="0.25">
      <c r="A291" s="94" t="s">
        <v>286</v>
      </c>
      <c r="B291" s="29" t="s">
        <v>287</v>
      </c>
      <c r="C291" s="199">
        <f t="shared" si="95"/>
        <v>0</v>
      </c>
      <c r="D291" s="273"/>
      <c r="E291" s="45"/>
      <c r="F291" s="95">
        <f t="shared" si="116"/>
        <v>0</v>
      </c>
      <c r="G291" s="239"/>
      <c r="H291" s="45"/>
      <c r="I291" s="91">
        <f t="shared" si="117"/>
        <v>0</v>
      </c>
      <c r="J291" s="273"/>
      <c r="K291" s="45"/>
      <c r="L291" s="95">
        <f t="shared" si="118"/>
        <v>0</v>
      </c>
      <c r="M291" s="239"/>
      <c r="N291" s="45"/>
      <c r="O291" s="91">
        <f t="shared" si="119"/>
        <v>0</v>
      </c>
      <c r="P291" s="300"/>
      <c r="Q291" s="306"/>
      <c r="R291" s="708"/>
    </row>
    <row r="292" spans="1:18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116"/>
        <v>0</v>
      </c>
      <c r="G292" s="239"/>
      <c r="H292" s="45"/>
      <c r="I292" s="91">
        <f t="shared" si="117"/>
        <v>0</v>
      </c>
      <c r="J292" s="273"/>
      <c r="K292" s="45"/>
      <c r="L292" s="95">
        <f t="shared" si="118"/>
        <v>0</v>
      </c>
      <c r="M292" s="239"/>
      <c r="N292" s="45"/>
      <c r="O292" s="91">
        <f t="shared" si="119"/>
        <v>0</v>
      </c>
      <c r="P292" s="300"/>
      <c r="Q292" s="306"/>
      <c r="R292" s="708"/>
    </row>
    <row r="293" spans="1:18" ht="12.75" hidden="1" thickTop="1" x14ac:dyDescent="0.25">
      <c r="A293" s="94" t="s">
        <v>290</v>
      </c>
      <c r="B293" s="29" t="s">
        <v>291</v>
      </c>
      <c r="C293" s="199">
        <f t="shared" si="95"/>
        <v>0</v>
      </c>
      <c r="D293" s="273"/>
      <c r="E293" s="45"/>
      <c r="F293" s="95">
        <f t="shared" si="116"/>
        <v>0</v>
      </c>
      <c r="G293" s="239"/>
      <c r="H293" s="45"/>
      <c r="I293" s="91">
        <f t="shared" si="117"/>
        <v>0</v>
      </c>
      <c r="J293" s="273"/>
      <c r="K293" s="45"/>
      <c r="L293" s="95">
        <f t="shared" si="118"/>
        <v>0</v>
      </c>
      <c r="M293" s="239"/>
      <c r="N293" s="45"/>
      <c r="O293" s="91">
        <f t="shared" si="119"/>
        <v>0</v>
      </c>
      <c r="P293" s="300"/>
      <c r="Q293" s="306"/>
      <c r="R293" s="708"/>
    </row>
    <row r="294" spans="1:18" ht="12.75" hidden="1" thickTop="1" x14ac:dyDescent="0.25">
      <c r="A294" s="101" t="s">
        <v>292</v>
      </c>
      <c r="B294" s="102" t="s">
        <v>293</v>
      </c>
      <c r="C294" s="210">
        <f t="shared" si="95"/>
        <v>0</v>
      </c>
      <c r="D294" s="274"/>
      <c r="E294" s="84"/>
      <c r="F294" s="343">
        <f t="shared" si="116"/>
        <v>0</v>
      </c>
      <c r="G294" s="244"/>
      <c r="H294" s="84"/>
      <c r="I294" s="158">
        <f t="shared" si="117"/>
        <v>0</v>
      </c>
      <c r="J294" s="274"/>
      <c r="K294" s="84"/>
      <c r="L294" s="343">
        <f t="shared" si="118"/>
        <v>0</v>
      </c>
      <c r="M294" s="244"/>
      <c r="N294" s="84"/>
      <c r="O294" s="158">
        <f t="shared" si="119"/>
        <v>0</v>
      </c>
      <c r="P294" s="303"/>
      <c r="Q294" s="306"/>
      <c r="R294" s="708"/>
    </row>
    <row r="295" spans="1:18" s="19" customFormat="1" ht="13.5" hidden="1" thickTop="1" thickBot="1" x14ac:dyDescent="0.3">
      <c r="A295" s="121" t="s">
        <v>294</v>
      </c>
      <c r="B295" s="121" t="s">
        <v>295</v>
      </c>
      <c r="C295" s="215">
        <f t="shared" si="95"/>
        <v>0</v>
      </c>
      <c r="D295" s="276"/>
      <c r="E295" s="122"/>
      <c r="F295" s="118">
        <f t="shared" si="116"/>
        <v>0</v>
      </c>
      <c r="G295" s="252"/>
      <c r="H295" s="122"/>
      <c r="I295" s="128">
        <f t="shared" si="117"/>
        <v>0</v>
      </c>
      <c r="J295" s="276"/>
      <c r="K295" s="122"/>
      <c r="L295" s="118">
        <f t="shared" si="118"/>
        <v>0</v>
      </c>
      <c r="M295" s="252"/>
      <c r="N295" s="122"/>
      <c r="O295" s="128">
        <f t="shared" si="119"/>
        <v>0</v>
      </c>
      <c r="P295" s="305"/>
      <c r="Q295" s="191"/>
      <c r="R295" s="708"/>
    </row>
    <row r="296" spans="1:18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116"/>
        <v>0</v>
      </c>
      <c r="G296" s="243"/>
      <c r="H296" s="80"/>
      <c r="I296" s="125">
        <f t="shared" si="117"/>
        <v>0</v>
      </c>
      <c r="J296" s="257"/>
      <c r="K296" s="80"/>
      <c r="L296" s="184">
        <f t="shared" si="118"/>
        <v>0</v>
      </c>
      <c r="M296" s="243"/>
      <c r="N296" s="80"/>
      <c r="O296" s="125">
        <f t="shared" si="119"/>
        <v>0</v>
      </c>
      <c r="P296" s="302"/>
      <c r="Q296" s="191"/>
      <c r="R296" s="708"/>
    </row>
    <row r="297" spans="1:18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ctAlk67Arn3IcKmz9EjJDE24jF0GfJ3ZJFvMRdJ8dmsXTDH8MCN/r+9wgKGcR5TpFke5fZ4AQN1kt/3ixXBnIw==" saltValue="Vr+tSYhNA2wMO58xmFywpg==" spinCount="100000" sheet="1" objects="1" scenarios="1" formatCells="0" formatColumns="0" formatRows="0"/>
  <autoFilter ref="A18:P296">
    <filterColumn colId="2">
      <filters blank="1">
        <filter val="1 244"/>
        <filter val="1 310"/>
        <filter val="1 500"/>
        <filter val="1 700"/>
        <filter val="1 744"/>
        <filter val="100"/>
        <filter val="11 458"/>
        <filter val="115"/>
        <filter val="142"/>
        <filter val="200"/>
        <filter val="24"/>
        <filter val="256"/>
        <filter val="26 134"/>
        <filter val="284"/>
        <filter val="307"/>
        <filter val="32 786"/>
        <filter val="336"/>
        <filter val="4 281"/>
        <filter val="4 612"/>
        <filter val="41 205"/>
        <filter val="5 342"/>
        <filter val="5 706"/>
        <filter val="5 752"/>
        <filter val="500"/>
        <filter val="52 663"/>
        <filter val="521"/>
        <filter val="569"/>
        <filter val="620"/>
        <filter val="7 898"/>
        <filter val="8 419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29.pielikums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6" sqref="U6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375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376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377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378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379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6.25" customHeight="1" x14ac:dyDescent="0.25">
      <c r="A7" s="2" t="s">
        <v>4</v>
      </c>
      <c r="B7" s="3"/>
      <c r="C7" s="862" t="s">
        <v>380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381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 t="s">
        <v>382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 t="s">
        <v>383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892521</v>
      </c>
      <c r="D20" s="130">
        <f>SUM(D21,D24,D25,D41,D42)</f>
        <v>357281</v>
      </c>
      <c r="E20" s="22">
        <f>SUM(E21,E24,E25,E41,E42)</f>
        <v>0</v>
      </c>
      <c r="F20" s="170">
        <f>SUM(F21,F24,F25,F41,F42)</f>
        <v>357281</v>
      </c>
      <c r="G20" s="219">
        <f>SUM(G21,G24,G42)</f>
        <v>519729</v>
      </c>
      <c r="H20" s="22">
        <f t="shared" ref="H20:I20" si="0">SUM(H21,H24,H42)</f>
        <v>0</v>
      </c>
      <c r="I20" s="278">
        <f t="shared" si="0"/>
        <v>519729</v>
      </c>
      <c r="J20" s="130">
        <f>SUM(J21,J26,J42)</f>
        <v>15511</v>
      </c>
      <c r="K20" s="22">
        <f t="shared" ref="K20:L20" si="1">SUM(K21,K26,K42)</f>
        <v>0</v>
      </c>
      <c r="L20" s="170">
        <f t="shared" si="1"/>
        <v>15511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3112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3112</v>
      </c>
      <c r="K21" s="25">
        <f t="shared" si="5"/>
        <v>0</v>
      </c>
      <c r="L21" s="171">
        <f t="shared" si="5"/>
        <v>3112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3112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>
        <v>3112</v>
      </c>
      <c r="K23" s="31"/>
      <c r="L23" s="340">
        <f>J23+K23</f>
        <v>3112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877010</v>
      </c>
      <c r="D24" s="256">
        <v>357281</v>
      </c>
      <c r="E24" s="33"/>
      <c r="F24" s="341">
        <f t="shared" si="8"/>
        <v>357281</v>
      </c>
      <c r="G24" s="223">
        <v>519729</v>
      </c>
      <c r="H24" s="33"/>
      <c r="I24" s="346">
        <f t="shared" ref="I24" si="9">G24+H24</f>
        <v>519729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>
        <v>18630</v>
      </c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12399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12399</v>
      </c>
      <c r="K26" s="38">
        <f t="shared" si="10"/>
        <v>0</v>
      </c>
      <c r="L26" s="184">
        <f>SUM(L27,L31,L33,L36)</f>
        <v>12399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7598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7598</v>
      </c>
      <c r="K33" s="38">
        <f t="shared" si="15"/>
        <v>0</v>
      </c>
      <c r="L33" s="184">
        <f>SUM(L34:L35)</f>
        <v>7598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7598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>
        <v>7598</v>
      </c>
      <c r="K34" s="332"/>
      <c r="L34" s="185">
        <f t="shared" ref="L34:L35" si="16">J34+K34</f>
        <v>7598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4801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4801</v>
      </c>
      <c r="K36" s="38">
        <f t="shared" si="17"/>
        <v>0</v>
      </c>
      <c r="L36" s="184">
        <f>SUM(L37:L40)</f>
        <v>4801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x14ac:dyDescent="0.25">
      <c r="A40" s="30">
        <v>21399</v>
      </c>
      <c r="B40" s="43" t="s">
        <v>41</v>
      </c>
      <c r="C40" s="199">
        <f t="shared" si="11"/>
        <v>4801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>
        <v>4801</v>
      </c>
      <c r="K40" s="334"/>
      <c r="L40" s="95">
        <f t="shared" si="18"/>
        <v>4801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892521</v>
      </c>
      <c r="D49" s="136">
        <f t="shared" ref="D49:E49" si="25">SUM(D50,D281)</f>
        <v>357281</v>
      </c>
      <c r="E49" s="64">
        <f t="shared" si="25"/>
        <v>0</v>
      </c>
      <c r="F49" s="178">
        <f>SUM(F50,F281)</f>
        <v>357281</v>
      </c>
      <c r="G49" s="233">
        <f t="shared" ref="G49:O49" si="26">SUM(G50,G281)</f>
        <v>519729</v>
      </c>
      <c r="H49" s="64">
        <f t="shared" si="26"/>
        <v>0</v>
      </c>
      <c r="I49" s="120">
        <f t="shared" si="26"/>
        <v>519729</v>
      </c>
      <c r="J49" s="136">
        <f t="shared" si="26"/>
        <v>15511</v>
      </c>
      <c r="K49" s="64">
        <f t="shared" si="26"/>
        <v>0</v>
      </c>
      <c r="L49" s="178">
        <f t="shared" si="26"/>
        <v>15511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892521</v>
      </c>
      <c r="D50" s="137">
        <f t="shared" ref="D50:E50" si="27">SUM(D51,D193)</f>
        <v>357281</v>
      </c>
      <c r="E50" s="67">
        <f t="shared" si="27"/>
        <v>0</v>
      </c>
      <c r="F50" s="179">
        <f>SUM(F51,F193)</f>
        <v>357281</v>
      </c>
      <c r="G50" s="234">
        <f t="shared" ref="G50:O50" si="28">SUM(G51,G193)</f>
        <v>519729</v>
      </c>
      <c r="H50" s="67">
        <f t="shared" si="28"/>
        <v>0</v>
      </c>
      <c r="I50" s="283">
        <f t="shared" si="28"/>
        <v>519729</v>
      </c>
      <c r="J50" s="137">
        <f t="shared" si="28"/>
        <v>15511</v>
      </c>
      <c r="K50" s="67">
        <f t="shared" si="28"/>
        <v>0</v>
      </c>
      <c r="L50" s="179">
        <f t="shared" si="28"/>
        <v>15511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883528</v>
      </c>
      <c r="D51" s="138">
        <f t="shared" ref="D51:E51" si="29">SUM(D52,D74,D172,D186)</f>
        <v>351278</v>
      </c>
      <c r="E51" s="69">
        <f t="shared" si="29"/>
        <v>0</v>
      </c>
      <c r="F51" s="180">
        <f>SUM(F52,F74,F172,F186)</f>
        <v>351278</v>
      </c>
      <c r="G51" s="235">
        <f t="shared" ref="G51:O51" si="30">SUM(G52,G74,G172,G186)</f>
        <v>517489</v>
      </c>
      <c r="H51" s="69">
        <f t="shared" si="30"/>
        <v>0</v>
      </c>
      <c r="I51" s="284">
        <f t="shared" si="30"/>
        <v>517489</v>
      </c>
      <c r="J51" s="138">
        <f t="shared" si="30"/>
        <v>14761</v>
      </c>
      <c r="K51" s="69">
        <f t="shared" si="30"/>
        <v>0</v>
      </c>
      <c r="L51" s="180">
        <f t="shared" si="30"/>
        <v>14761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779033</v>
      </c>
      <c r="D52" s="139">
        <f t="shared" ref="D52:E52" si="31">SUM(D53,D66)</f>
        <v>265444</v>
      </c>
      <c r="E52" s="71">
        <f t="shared" si="31"/>
        <v>0</v>
      </c>
      <c r="F52" s="181">
        <f>SUM(F53,F66)</f>
        <v>265444</v>
      </c>
      <c r="G52" s="236">
        <f t="shared" ref="G52:O52" si="32">SUM(G53,G66)</f>
        <v>513489</v>
      </c>
      <c r="H52" s="71">
        <f t="shared" si="32"/>
        <v>0</v>
      </c>
      <c r="I52" s="127">
        <f t="shared" si="32"/>
        <v>513489</v>
      </c>
      <c r="J52" s="139">
        <f t="shared" si="32"/>
        <v>100</v>
      </c>
      <c r="K52" s="71">
        <f t="shared" si="32"/>
        <v>0</v>
      </c>
      <c r="L52" s="181">
        <f t="shared" si="32"/>
        <v>100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592239</v>
      </c>
      <c r="D53" s="132">
        <f t="shared" ref="D53:E53" si="33">SUM(D54,D57,D65)</f>
        <v>180444</v>
      </c>
      <c r="E53" s="38">
        <f t="shared" si="33"/>
        <v>0</v>
      </c>
      <c r="F53" s="184">
        <f>SUM(F54,F57,F65)</f>
        <v>180444</v>
      </c>
      <c r="G53" s="237">
        <f t="shared" ref="G53:N53" si="34">SUM(G54,G57,G65)</f>
        <v>411795</v>
      </c>
      <c r="H53" s="38">
        <f t="shared" si="34"/>
        <v>0</v>
      </c>
      <c r="I53" s="125">
        <f t="shared" si="34"/>
        <v>411795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506722</v>
      </c>
      <c r="D54" s="86">
        <f>SUM(D55:D56)</f>
        <v>146751</v>
      </c>
      <c r="E54" s="74">
        <f>SUM(E55:E56)</f>
        <v>0</v>
      </c>
      <c r="F54" s="183">
        <f>SUM(F55:F56)</f>
        <v>146751</v>
      </c>
      <c r="G54" s="238">
        <f t="shared" ref="G54:H54" si="35">SUM(G55:G56)</f>
        <v>359971</v>
      </c>
      <c r="H54" s="74">
        <f t="shared" si="35"/>
        <v>0</v>
      </c>
      <c r="I54" s="156">
        <f>SUM(I55:I56)</f>
        <v>359971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506722</v>
      </c>
      <c r="D56" s="273">
        <v>146751</v>
      </c>
      <c r="E56" s="45"/>
      <c r="F56" s="95">
        <f>D56+E56</f>
        <v>146751</v>
      </c>
      <c r="G56" s="239">
        <v>359971</v>
      </c>
      <c r="H56" s="45"/>
      <c r="I56" s="91">
        <f>G56+H56</f>
        <v>359971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82807</v>
      </c>
      <c r="D57" s="134">
        <f t="shared" ref="D57:E57" si="38">SUM(D58:D64)</f>
        <v>30983</v>
      </c>
      <c r="E57" s="76">
        <f t="shared" si="38"/>
        <v>0</v>
      </c>
      <c r="F57" s="95">
        <f>SUM(F58:F64)</f>
        <v>30983</v>
      </c>
      <c r="G57" s="240">
        <f t="shared" ref="G57:N57" si="39">SUM(G58:G64)</f>
        <v>51824</v>
      </c>
      <c r="H57" s="76">
        <f t="shared" si="39"/>
        <v>0</v>
      </c>
      <c r="I57" s="91">
        <f t="shared" si="39"/>
        <v>51824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3809</v>
      </c>
      <c r="D58" s="273">
        <v>3809</v>
      </c>
      <c r="E58" s="45"/>
      <c r="F58" s="95">
        <f t="shared" ref="F58:F65" si="40">D58+E58</f>
        <v>3809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1026</v>
      </c>
      <c r="D59" s="273">
        <v>1026</v>
      </c>
      <c r="E59" s="45"/>
      <c r="F59" s="95">
        <f t="shared" si="40"/>
        <v>1026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3212</v>
      </c>
      <c r="D62" s="273">
        <v>3212</v>
      </c>
      <c r="E62" s="45"/>
      <c r="F62" s="95">
        <f t="shared" si="40"/>
        <v>3212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22696</v>
      </c>
      <c r="D63" s="273">
        <v>22696</v>
      </c>
      <c r="E63" s="45"/>
      <c r="F63" s="95">
        <f t="shared" si="40"/>
        <v>22696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52064</v>
      </c>
      <c r="D64" s="273">
        <v>240</v>
      </c>
      <c r="E64" s="45"/>
      <c r="F64" s="95">
        <f t="shared" si="40"/>
        <v>240</v>
      </c>
      <c r="G64" s="239">
        <v>51824</v>
      </c>
      <c r="H64" s="45"/>
      <c r="I64" s="91">
        <f t="shared" si="41"/>
        <v>51824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2710</v>
      </c>
      <c r="D65" s="270">
        <v>2710</v>
      </c>
      <c r="E65" s="77"/>
      <c r="F65" s="183">
        <f t="shared" si="40"/>
        <v>2710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186794</v>
      </c>
      <c r="D66" s="132">
        <f t="shared" ref="D66:E66" si="44">SUM(D67:D68)</f>
        <v>85000</v>
      </c>
      <c r="E66" s="38">
        <f t="shared" si="44"/>
        <v>0</v>
      </c>
      <c r="F66" s="184">
        <f>SUM(F67:F68)</f>
        <v>85000</v>
      </c>
      <c r="G66" s="237">
        <f t="shared" ref="G66:N66" si="45">SUM(G67:G68)</f>
        <v>101694</v>
      </c>
      <c r="H66" s="38">
        <f t="shared" si="45"/>
        <v>0</v>
      </c>
      <c r="I66" s="125">
        <f t="shared" si="45"/>
        <v>101694</v>
      </c>
      <c r="J66" s="132">
        <f t="shared" si="45"/>
        <v>100</v>
      </c>
      <c r="K66" s="38">
        <f t="shared" si="45"/>
        <v>0</v>
      </c>
      <c r="L66" s="184">
        <f t="shared" si="45"/>
        <v>100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147927</v>
      </c>
      <c r="D67" s="272">
        <v>49446</v>
      </c>
      <c r="E67" s="42">
        <v>-213</v>
      </c>
      <c r="F67" s="185">
        <f>D67+E67</f>
        <v>49233</v>
      </c>
      <c r="G67" s="229">
        <v>98694</v>
      </c>
      <c r="H67" s="42"/>
      <c r="I67" s="90">
        <f>G67+H67</f>
        <v>98694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496" t="s">
        <v>384</v>
      </c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38867</v>
      </c>
      <c r="D68" s="134">
        <f t="shared" ref="D68:E68" si="46">SUM(D69:D73)</f>
        <v>35554</v>
      </c>
      <c r="E68" s="76">
        <f t="shared" si="46"/>
        <v>213</v>
      </c>
      <c r="F68" s="95">
        <f>SUM(F69:F73)</f>
        <v>35767</v>
      </c>
      <c r="G68" s="240">
        <f t="shared" ref="G68:O68" si="47">SUM(G69:G73)</f>
        <v>3000</v>
      </c>
      <c r="H68" s="76">
        <f t="shared" si="47"/>
        <v>0</v>
      </c>
      <c r="I68" s="91">
        <f t="shared" si="47"/>
        <v>3000</v>
      </c>
      <c r="J68" s="134">
        <f t="shared" si="47"/>
        <v>100</v>
      </c>
      <c r="K68" s="76">
        <f t="shared" si="47"/>
        <v>0</v>
      </c>
      <c r="L68" s="95">
        <f t="shared" si="47"/>
        <v>100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24154</v>
      </c>
      <c r="D69" s="273">
        <v>21154</v>
      </c>
      <c r="E69" s="45"/>
      <c r="F69" s="95">
        <f t="shared" ref="F69:F73" si="48">D69+E69</f>
        <v>21154</v>
      </c>
      <c r="G69" s="239">
        <v>3000</v>
      </c>
      <c r="H69" s="45"/>
      <c r="I69" s="91">
        <f t="shared" ref="I69:I73" si="49">G69+H69</f>
        <v>3000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13853</v>
      </c>
      <c r="D72" s="273">
        <v>13853</v>
      </c>
      <c r="E72" s="45"/>
      <c r="F72" s="95">
        <f t="shared" si="48"/>
        <v>13853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860</v>
      </c>
      <c r="D73" s="273">
        <v>547</v>
      </c>
      <c r="E73" s="45">
        <v>213</v>
      </c>
      <c r="F73" s="95">
        <f t="shared" si="48"/>
        <v>760</v>
      </c>
      <c r="G73" s="239"/>
      <c r="H73" s="45"/>
      <c r="I73" s="91">
        <f t="shared" si="49"/>
        <v>0</v>
      </c>
      <c r="J73" s="273">
        <v>100</v>
      </c>
      <c r="K73" s="45"/>
      <c r="L73" s="95">
        <f t="shared" si="50"/>
        <v>100</v>
      </c>
      <c r="M73" s="239"/>
      <c r="N73" s="45"/>
      <c r="O73" s="91">
        <f t="shared" si="51"/>
        <v>0</v>
      </c>
      <c r="P73" s="349" t="s">
        <v>385</v>
      </c>
      <c r="Q73" s="306"/>
    </row>
    <row r="74" spans="1:17" x14ac:dyDescent="0.25">
      <c r="A74" s="70">
        <v>2000</v>
      </c>
      <c r="B74" s="70" t="s">
        <v>74</v>
      </c>
      <c r="C74" s="209">
        <f t="shared" si="24"/>
        <v>104495</v>
      </c>
      <c r="D74" s="139">
        <f t="shared" ref="D74:E74" si="52">SUM(D75,D82,D129,D163,D164,D171)</f>
        <v>85834</v>
      </c>
      <c r="E74" s="71">
        <f t="shared" si="52"/>
        <v>0</v>
      </c>
      <c r="F74" s="181">
        <f>SUM(F75,F82,F129,F163,F164,F171)</f>
        <v>85834</v>
      </c>
      <c r="G74" s="236">
        <f t="shared" ref="G74:O74" si="53">SUM(G75,G82,G129,G163,G164,G171)</f>
        <v>4000</v>
      </c>
      <c r="H74" s="71">
        <f t="shared" si="53"/>
        <v>0</v>
      </c>
      <c r="I74" s="127">
        <f t="shared" si="53"/>
        <v>4000</v>
      </c>
      <c r="J74" s="139">
        <f t="shared" si="53"/>
        <v>14661</v>
      </c>
      <c r="K74" s="71">
        <f t="shared" si="53"/>
        <v>0</v>
      </c>
      <c r="L74" s="181">
        <f t="shared" si="53"/>
        <v>14661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1071</v>
      </c>
      <c r="D75" s="132">
        <f t="shared" ref="D75:E75" si="54">SUM(D76,D79)</f>
        <v>118</v>
      </c>
      <c r="E75" s="38">
        <f t="shared" si="54"/>
        <v>0</v>
      </c>
      <c r="F75" s="184">
        <f>SUM(F76,F79)</f>
        <v>118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953</v>
      </c>
      <c r="K75" s="38">
        <f t="shared" si="55"/>
        <v>0</v>
      </c>
      <c r="L75" s="184">
        <f t="shared" si="55"/>
        <v>953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x14ac:dyDescent="0.25">
      <c r="A76" s="404">
        <v>2110</v>
      </c>
      <c r="B76" s="40" t="s">
        <v>76</v>
      </c>
      <c r="C76" s="198">
        <f t="shared" si="24"/>
        <v>246</v>
      </c>
      <c r="D76" s="133">
        <f t="shared" ref="D76:E76" si="56">SUM(D77:D78)</f>
        <v>118</v>
      </c>
      <c r="E76" s="79">
        <f t="shared" si="56"/>
        <v>0</v>
      </c>
      <c r="F76" s="185">
        <f>SUM(F77:F78)</f>
        <v>118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128</v>
      </c>
      <c r="K76" s="79">
        <f t="shared" si="57"/>
        <v>0</v>
      </c>
      <c r="L76" s="185">
        <f t="shared" si="57"/>
        <v>128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x14ac:dyDescent="0.25">
      <c r="A77" s="30">
        <v>2111</v>
      </c>
      <c r="B77" s="43" t="s">
        <v>77</v>
      </c>
      <c r="C77" s="199">
        <f t="shared" si="24"/>
        <v>60</v>
      </c>
      <c r="D77" s="273">
        <v>18</v>
      </c>
      <c r="E77" s="45"/>
      <c r="F77" s="95">
        <f t="shared" ref="F77:F78" si="58">D77+E77</f>
        <v>18</v>
      </c>
      <c r="G77" s="239"/>
      <c r="H77" s="45"/>
      <c r="I77" s="91">
        <f t="shared" ref="I77:I78" si="59">G77+H77</f>
        <v>0</v>
      </c>
      <c r="J77" s="273">
        <v>42</v>
      </c>
      <c r="K77" s="45"/>
      <c r="L77" s="95">
        <f t="shared" ref="L77:L78" si="60">J77+K77</f>
        <v>42</v>
      </c>
      <c r="M77" s="239"/>
      <c r="N77" s="45"/>
      <c r="O77" s="91">
        <f t="shared" ref="O77:O78" si="61">M77+N77</f>
        <v>0</v>
      </c>
      <c r="P77" s="349"/>
      <c r="Q77" s="306"/>
    </row>
    <row r="78" spans="1:17" ht="24" x14ac:dyDescent="0.25">
      <c r="A78" s="30">
        <v>2112</v>
      </c>
      <c r="B78" s="43" t="s">
        <v>78</v>
      </c>
      <c r="C78" s="199">
        <f t="shared" si="24"/>
        <v>186</v>
      </c>
      <c r="D78" s="273">
        <v>100</v>
      </c>
      <c r="E78" s="45"/>
      <c r="F78" s="95">
        <f t="shared" si="58"/>
        <v>100</v>
      </c>
      <c r="G78" s="239"/>
      <c r="H78" s="45"/>
      <c r="I78" s="91">
        <f t="shared" si="59"/>
        <v>0</v>
      </c>
      <c r="J78" s="273">
        <v>86</v>
      </c>
      <c r="K78" s="45"/>
      <c r="L78" s="95">
        <f t="shared" si="60"/>
        <v>86</v>
      </c>
      <c r="M78" s="239"/>
      <c r="N78" s="45"/>
      <c r="O78" s="91">
        <f t="shared" si="61"/>
        <v>0</v>
      </c>
      <c r="P78" s="300"/>
      <c r="Q78" s="306"/>
    </row>
    <row r="79" spans="1:17" ht="24" x14ac:dyDescent="0.25">
      <c r="A79" s="75">
        <v>2120</v>
      </c>
      <c r="B79" s="43" t="s">
        <v>79</v>
      </c>
      <c r="C79" s="199">
        <f t="shared" si="24"/>
        <v>825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825</v>
      </c>
      <c r="K79" s="76">
        <f t="shared" si="63"/>
        <v>0</v>
      </c>
      <c r="L79" s="95">
        <f t="shared" si="63"/>
        <v>825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49"/>
      <c r="Q79" s="306"/>
    </row>
    <row r="80" spans="1:17" x14ac:dyDescent="0.25">
      <c r="A80" s="30">
        <v>2121</v>
      </c>
      <c r="B80" s="43" t="s">
        <v>77</v>
      </c>
      <c r="C80" s="199">
        <f t="shared" si="24"/>
        <v>145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>
        <v>145</v>
      </c>
      <c r="K80" s="45"/>
      <c r="L80" s="95">
        <f t="shared" ref="L80:L81" si="66">J80+K80</f>
        <v>145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x14ac:dyDescent="0.25">
      <c r="A81" s="30">
        <v>2122</v>
      </c>
      <c r="B81" s="43" t="s">
        <v>78</v>
      </c>
      <c r="C81" s="199">
        <f t="shared" si="24"/>
        <v>680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>
        <v>680</v>
      </c>
      <c r="K81" s="45"/>
      <c r="L81" s="95">
        <f t="shared" si="66"/>
        <v>680</v>
      </c>
      <c r="M81" s="239"/>
      <c r="N81" s="45"/>
      <c r="O81" s="91">
        <f t="shared" si="67"/>
        <v>0</v>
      </c>
      <c r="P81" s="349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72097</v>
      </c>
      <c r="D82" s="132">
        <f t="shared" ref="D82:E82" si="68">SUM(D83,D88,D94,D102,D111,D115,D121,D127)</f>
        <v>61317</v>
      </c>
      <c r="E82" s="38">
        <f t="shared" si="68"/>
        <v>0</v>
      </c>
      <c r="F82" s="184">
        <f>SUM(F83,F88,F94,F102,F111,F115,F121,F127)</f>
        <v>61317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10780</v>
      </c>
      <c r="K82" s="38">
        <f t="shared" si="69"/>
        <v>0</v>
      </c>
      <c r="L82" s="184">
        <f t="shared" si="69"/>
        <v>10780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2063</v>
      </c>
      <c r="D83" s="86">
        <f t="shared" ref="D83:E83" si="70">SUM(D84:D87)</f>
        <v>1971</v>
      </c>
      <c r="E83" s="74">
        <f t="shared" si="70"/>
        <v>0</v>
      </c>
      <c r="F83" s="183">
        <f>SUM(F84:F87)</f>
        <v>1971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92</v>
      </c>
      <c r="K83" s="74">
        <f t="shared" si="71"/>
        <v>0</v>
      </c>
      <c r="L83" s="183">
        <f t="shared" si="71"/>
        <v>92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1585</v>
      </c>
      <c r="D85" s="273">
        <v>1565</v>
      </c>
      <c r="E85" s="45"/>
      <c r="F85" s="95">
        <f t="shared" si="72"/>
        <v>1565</v>
      </c>
      <c r="G85" s="239"/>
      <c r="H85" s="45"/>
      <c r="I85" s="91">
        <f t="shared" si="73"/>
        <v>0</v>
      </c>
      <c r="J85" s="273">
        <v>20</v>
      </c>
      <c r="K85" s="45"/>
      <c r="L85" s="95">
        <f t="shared" si="74"/>
        <v>20</v>
      </c>
      <c r="M85" s="239"/>
      <c r="N85" s="45"/>
      <c r="O85" s="91">
        <f t="shared" si="75"/>
        <v>0</v>
      </c>
      <c r="P85" s="300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409</v>
      </c>
      <c r="D86" s="273">
        <v>359</v>
      </c>
      <c r="E86" s="45"/>
      <c r="F86" s="95">
        <f t="shared" si="72"/>
        <v>359</v>
      </c>
      <c r="G86" s="239"/>
      <c r="H86" s="45"/>
      <c r="I86" s="91">
        <f t="shared" si="73"/>
        <v>0</v>
      </c>
      <c r="J86" s="273">
        <v>50</v>
      </c>
      <c r="K86" s="45"/>
      <c r="L86" s="95">
        <f t="shared" si="74"/>
        <v>50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69</v>
      </c>
      <c r="D87" s="273">
        <v>47</v>
      </c>
      <c r="E87" s="45"/>
      <c r="F87" s="95">
        <f t="shared" si="72"/>
        <v>47</v>
      </c>
      <c r="G87" s="239"/>
      <c r="H87" s="45"/>
      <c r="I87" s="91">
        <f t="shared" si="73"/>
        <v>0</v>
      </c>
      <c r="J87" s="273">
        <v>22</v>
      </c>
      <c r="K87" s="45"/>
      <c r="L87" s="95">
        <f t="shared" si="74"/>
        <v>22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58250</v>
      </c>
      <c r="D88" s="134">
        <f t="shared" ref="D88:E88" si="76">SUM(D89:D93)</f>
        <v>50744</v>
      </c>
      <c r="E88" s="76">
        <f t="shared" si="76"/>
        <v>0</v>
      </c>
      <c r="F88" s="95">
        <f>SUM(F89:F93)</f>
        <v>50744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7506</v>
      </c>
      <c r="K88" s="76">
        <f t="shared" si="77"/>
        <v>0</v>
      </c>
      <c r="L88" s="95">
        <f t="shared" si="77"/>
        <v>7506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35120</v>
      </c>
      <c r="D89" s="273">
        <v>33770</v>
      </c>
      <c r="E89" s="45"/>
      <c r="F89" s="95">
        <f t="shared" ref="F89:F93" si="78">D89+E89</f>
        <v>33770</v>
      </c>
      <c r="G89" s="239"/>
      <c r="H89" s="45"/>
      <c r="I89" s="91">
        <f t="shared" ref="I89:I93" si="79">G89+H89</f>
        <v>0</v>
      </c>
      <c r="J89" s="273">
        <v>1350</v>
      </c>
      <c r="K89" s="45"/>
      <c r="L89" s="95">
        <f t="shared" ref="L89:L93" si="80">J89+K89</f>
        <v>1350</v>
      </c>
      <c r="M89" s="239"/>
      <c r="N89" s="45"/>
      <c r="O89" s="91">
        <f t="shared" ref="O89:O93" si="81">M89+N89</f>
        <v>0</v>
      </c>
      <c r="P89" s="30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3881</v>
      </c>
      <c r="D90" s="273">
        <v>2329</v>
      </c>
      <c r="E90" s="45"/>
      <c r="F90" s="95">
        <f t="shared" si="78"/>
        <v>2329</v>
      </c>
      <c r="G90" s="239"/>
      <c r="H90" s="45"/>
      <c r="I90" s="91">
        <f t="shared" si="79"/>
        <v>0</v>
      </c>
      <c r="J90" s="273">
        <v>1552</v>
      </c>
      <c r="K90" s="45"/>
      <c r="L90" s="95">
        <f t="shared" si="80"/>
        <v>1552</v>
      </c>
      <c r="M90" s="239"/>
      <c r="N90" s="45"/>
      <c r="O90" s="91">
        <f t="shared" si="8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18390</v>
      </c>
      <c r="D91" s="273">
        <v>13980</v>
      </c>
      <c r="E91" s="45"/>
      <c r="F91" s="95">
        <f t="shared" si="78"/>
        <v>13980</v>
      </c>
      <c r="G91" s="239"/>
      <c r="H91" s="45"/>
      <c r="I91" s="91">
        <f t="shared" si="79"/>
        <v>0</v>
      </c>
      <c r="J91" s="273">
        <v>4410</v>
      </c>
      <c r="K91" s="45"/>
      <c r="L91" s="95">
        <f t="shared" si="80"/>
        <v>4410</v>
      </c>
      <c r="M91" s="239"/>
      <c r="N91" s="45"/>
      <c r="O91" s="91">
        <f t="shared" si="81"/>
        <v>0</v>
      </c>
      <c r="P91" s="300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859</v>
      </c>
      <c r="D92" s="273">
        <v>665</v>
      </c>
      <c r="E92" s="45"/>
      <c r="F92" s="95">
        <f t="shared" si="78"/>
        <v>665</v>
      </c>
      <c r="G92" s="239"/>
      <c r="H92" s="45"/>
      <c r="I92" s="91">
        <f t="shared" si="79"/>
        <v>0</v>
      </c>
      <c r="J92" s="273">
        <v>194</v>
      </c>
      <c r="K92" s="45"/>
      <c r="L92" s="95">
        <f t="shared" si="80"/>
        <v>194</v>
      </c>
      <c r="M92" s="239"/>
      <c r="N92" s="45"/>
      <c r="O92" s="91">
        <f t="shared" si="81"/>
        <v>0</v>
      </c>
      <c r="P92" s="349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1346</v>
      </c>
      <c r="D94" s="134">
        <f t="shared" ref="D94:E94" si="82">SUM(D95:D101)</f>
        <v>1146</v>
      </c>
      <c r="E94" s="76">
        <f t="shared" si="82"/>
        <v>0</v>
      </c>
      <c r="F94" s="95">
        <f>SUM(F95:F101)</f>
        <v>1146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200</v>
      </c>
      <c r="K94" s="76">
        <f t="shared" si="83"/>
        <v>0</v>
      </c>
      <c r="L94" s="95">
        <f t="shared" si="83"/>
        <v>200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x14ac:dyDescent="0.25">
      <c r="A99" s="30">
        <v>2235</v>
      </c>
      <c r="B99" s="43" t="s">
        <v>96</v>
      </c>
      <c r="C99" s="199">
        <f t="shared" si="24"/>
        <v>200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>
        <v>200</v>
      </c>
      <c r="K99" s="45"/>
      <c r="L99" s="95">
        <f t="shared" si="86"/>
        <v>200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1146</v>
      </c>
      <c r="D101" s="273">
        <v>1146</v>
      </c>
      <c r="E101" s="45"/>
      <c r="F101" s="95">
        <f t="shared" si="84"/>
        <v>1146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8652</v>
      </c>
      <c r="D102" s="134">
        <f t="shared" ref="D102:E102" si="88">SUM(D103:D110)</f>
        <v>6553</v>
      </c>
      <c r="E102" s="76">
        <f t="shared" si="88"/>
        <v>0</v>
      </c>
      <c r="F102" s="95">
        <f>SUM(F103:F110)</f>
        <v>6553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2099</v>
      </c>
      <c r="K102" s="76">
        <f t="shared" si="89"/>
        <v>0</v>
      </c>
      <c r="L102" s="95">
        <f t="shared" si="89"/>
        <v>2099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x14ac:dyDescent="0.25">
      <c r="A104" s="30">
        <v>2242</v>
      </c>
      <c r="B104" s="43" t="s">
        <v>101</v>
      </c>
      <c r="C104" s="199">
        <f t="shared" si="24"/>
        <v>1885</v>
      </c>
      <c r="D104" s="273">
        <v>851</v>
      </c>
      <c r="E104" s="45"/>
      <c r="F104" s="95">
        <f t="shared" si="90"/>
        <v>851</v>
      </c>
      <c r="G104" s="239"/>
      <c r="H104" s="45"/>
      <c r="I104" s="91">
        <f t="shared" si="91"/>
        <v>0</v>
      </c>
      <c r="J104" s="273">
        <v>1034</v>
      </c>
      <c r="K104" s="45"/>
      <c r="L104" s="95">
        <f t="shared" si="92"/>
        <v>1034</v>
      </c>
      <c r="M104" s="239"/>
      <c r="N104" s="45"/>
      <c r="O104" s="91">
        <f t="shared" si="93"/>
        <v>0</v>
      </c>
      <c r="P104" s="349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1457</v>
      </c>
      <c r="D105" s="273">
        <v>944</v>
      </c>
      <c r="E105" s="45"/>
      <c r="F105" s="95">
        <f t="shared" si="90"/>
        <v>944</v>
      </c>
      <c r="G105" s="239"/>
      <c r="H105" s="45"/>
      <c r="I105" s="91">
        <f t="shared" si="91"/>
        <v>0</v>
      </c>
      <c r="J105" s="273">
        <v>513</v>
      </c>
      <c r="K105" s="45"/>
      <c r="L105" s="95">
        <f t="shared" si="92"/>
        <v>513</v>
      </c>
      <c r="M105" s="239"/>
      <c r="N105" s="45"/>
      <c r="O105" s="91">
        <f t="shared" si="93"/>
        <v>0</v>
      </c>
      <c r="P105" s="349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4572</v>
      </c>
      <c r="D106" s="273">
        <v>4572</v>
      </c>
      <c r="E106" s="45"/>
      <c r="F106" s="95">
        <f t="shared" si="90"/>
        <v>4572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x14ac:dyDescent="0.25">
      <c r="A108" s="30">
        <v>2247</v>
      </c>
      <c r="B108" s="43" t="s">
        <v>105</v>
      </c>
      <c r="C108" s="199">
        <f t="shared" si="24"/>
        <v>486</v>
      </c>
      <c r="D108" s="273">
        <v>186</v>
      </c>
      <c r="E108" s="45"/>
      <c r="F108" s="95">
        <f t="shared" si="90"/>
        <v>186</v>
      </c>
      <c r="G108" s="239"/>
      <c r="H108" s="45"/>
      <c r="I108" s="91">
        <f t="shared" si="91"/>
        <v>0</v>
      </c>
      <c r="J108" s="273">
        <v>300</v>
      </c>
      <c r="K108" s="45"/>
      <c r="L108" s="95">
        <f t="shared" si="92"/>
        <v>300</v>
      </c>
      <c r="M108" s="239"/>
      <c r="N108" s="45"/>
      <c r="O108" s="91">
        <f t="shared" si="93"/>
        <v>0</v>
      </c>
      <c r="P108" s="349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x14ac:dyDescent="0.25">
      <c r="A110" s="30">
        <v>2249</v>
      </c>
      <c r="B110" s="43" t="s">
        <v>107</v>
      </c>
      <c r="C110" s="199">
        <f t="shared" si="24"/>
        <v>252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>
        <v>252</v>
      </c>
      <c r="K110" s="45"/>
      <c r="L110" s="95">
        <f t="shared" si="92"/>
        <v>252</v>
      </c>
      <c r="M110" s="239"/>
      <c r="N110" s="45"/>
      <c r="O110" s="91">
        <f t="shared" si="93"/>
        <v>0</v>
      </c>
      <c r="P110" s="300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1014</v>
      </c>
      <c r="D111" s="134">
        <f t="shared" ref="D111:E111" si="94">SUM(D112:D114)</f>
        <v>711</v>
      </c>
      <c r="E111" s="76">
        <f t="shared" si="94"/>
        <v>0</v>
      </c>
      <c r="F111" s="95">
        <f>SUM(F112:F114)</f>
        <v>711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303</v>
      </c>
      <c r="K111" s="76">
        <f t="shared" si="95"/>
        <v>0</v>
      </c>
      <c r="L111" s="95">
        <f t="shared" si="95"/>
        <v>303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85</v>
      </c>
      <c r="D112" s="273">
        <v>85</v>
      </c>
      <c r="E112" s="45"/>
      <c r="F112" s="95">
        <f t="shared" ref="F112:F114" si="96">D112+E112</f>
        <v>85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x14ac:dyDescent="0.25">
      <c r="A114" s="30">
        <v>2259</v>
      </c>
      <c r="B114" s="43" t="s">
        <v>111</v>
      </c>
      <c r="C114" s="199">
        <f t="shared" si="100"/>
        <v>929</v>
      </c>
      <c r="D114" s="273">
        <v>626</v>
      </c>
      <c r="E114" s="45"/>
      <c r="F114" s="95">
        <f t="shared" si="96"/>
        <v>626</v>
      </c>
      <c r="G114" s="239"/>
      <c r="H114" s="45"/>
      <c r="I114" s="91">
        <f t="shared" si="97"/>
        <v>0</v>
      </c>
      <c r="J114" s="273">
        <v>303</v>
      </c>
      <c r="K114" s="45"/>
      <c r="L114" s="95">
        <f t="shared" si="98"/>
        <v>303</v>
      </c>
      <c r="M114" s="239"/>
      <c r="N114" s="45"/>
      <c r="O114" s="91">
        <f t="shared" si="99"/>
        <v>0</v>
      </c>
      <c r="P114" s="349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47</v>
      </c>
      <c r="D115" s="134">
        <f t="shared" ref="D115:E115" si="101">SUM(D116:D120)</f>
        <v>47</v>
      </c>
      <c r="E115" s="76">
        <f t="shared" si="101"/>
        <v>0</v>
      </c>
      <c r="F115" s="95">
        <f>SUM(F116:F120)</f>
        <v>47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00"/>
        <v>47</v>
      </c>
      <c r="D120" s="273">
        <v>47</v>
      </c>
      <c r="E120" s="45"/>
      <c r="F120" s="95">
        <f t="shared" si="103"/>
        <v>47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00"/>
        <v>725</v>
      </c>
      <c r="D121" s="134">
        <f t="shared" ref="D121:E121" si="107">SUM(D122:D126)</f>
        <v>145</v>
      </c>
      <c r="E121" s="76">
        <f t="shared" si="107"/>
        <v>0</v>
      </c>
      <c r="F121" s="95">
        <f>SUM(F122:F126)</f>
        <v>145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580</v>
      </c>
      <c r="K121" s="76">
        <f t="shared" si="108"/>
        <v>0</v>
      </c>
      <c r="L121" s="95">
        <f t="shared" si="108"/>
        <v>580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x14ac:dyDescent="0.25">
      <c r="A124" s="30">
        <v>2275</v>
      </c>
      <c r="B124" s="43" t="s">
        <v>120</v>
      </c>
      <c r="C124" s="199">
        <f t="shared" si="100"/>
        <v>580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>
        <v>580</v>
      </c>
      <c r="K124" s="45"/>
      <c r="L124" s="95">
        <f t="shared" si="111"/>
        <v>580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x14ac:dyDescent="0.25">
      <c r="A126" s="30">
        <v>2279</v>
      </c>
      <c r="B126" s="43" t="s">
        <v>122</v>
      </c>
      <c r="C126" s="199">
        <f t="shared" si="100"/>
        <v>145</v>
      </c>
      <c r="D126" s="273">
        <v>145</v>
      </c>
      <c r="E126" s="497"/>
      <c r="F126" s="95">
        <f t="shared" si="109"/>
        <v>145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31040</v>
      </c>
      <c r="D129" s="132">
        <f t="shared" ref="D129:E129" si="114">SUM(D130,D135,D139,D140,D143,D150,D158,D159,D162)</f>
        <v>24112</v>
      </c>
      <c r="E129" s="38">
        <f t="shared" si="114"/>
        <v>0</v>
      </c>
      <c r="F129" s="184">
        <f>SUM(F130,F135,F139,F140,F143,F150,F158,F159,F162)</f>
        <v>24112</v>
      </c>
      <c r="G129" s="237">
        <f t="shared" ref="G129:N129" si="115">SUM(G130,G135,G139,G140,G143,G150,G158,G159,G162)</f>
        <v>4000</v>
      </c>
      <c r="H129" s="38">
        <f t="shared" si="115"/>
        <v>0</v>
      </c>
      <c r="I129" s="125">
        <f t="shared" si="115"/>
        <v>4000</v>
      </c>
      <c r="J129" s="132">
        <f t="shared" si="115"/>
        <v>2928</v>
      </c>
      <c r="K129" s="38">
        <f t="shared" si="115"/>
        <v>0</v>
      </c>
      <c r="L129" s="184">
        <f t="shared" si="115"/>
        <v>2928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12429</v>
      </c>
      <c r="D130" s="133">
        <f t="shared" ref="D130:O130" si="116">SUM(D131:D134)</f>
        <v>12293</v>
      </c>
      <c r="E130" s="79">
        <f t="shared" si="116"/>
        <v>0</v>
      </c>
      <c r="F130" s="185">
        <f t="shared" si="116"/>
        <v>12293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136</v>
      </c>
      <c r="K130" s="79">
        <f t="shared" si="116"/>
        <v>0</v>
      </c>
      <c r="L130" s="185">
        <f t="shared" si="116"/>
        <v>136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1614</v>
      </c>
      <c r="D131" s="273">
        <v>1614</v>
      </c>
      <c r="E131" s="45"/>
      <c r="F131" s="95">
        <f t="shared" ref="F131:F134" si="117">D131+E131</f>
        <v>1614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10239</v>
      </c>
      <c r="D132" s="273">
        <v>10239</v>
      </c>
      <c r="E132" s="45"/>
      <c r="F132" s="95">
        <f t="shared" si="117"/>
        <v>10239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576</v>
      </c>
      <c r="D134" s="273">
        <v>440</v>
      </c>
      <c r="E134" s="45"/>
      <c r="F134" s="95">
        <f t="shared" si="117"/>
        <v>440</v>
      </c>
      <c r="G134" s="239"/>
      <c r="H134" s="45"/>
      <c r="I134" s="91">
        <f t="shared" si="118"/>
        <v>0</v>
      </c>
      <c r="J134" s="273">
        <v>136</v>
      </c>
      <c r="K134" s="45"/>
      <c r="L134" s="95">
        <f t="shared" si="119"/>
        <v>136</v>
      </c>
      <c r="M134" s="239"/>
      <c r="N134" s="45"/>
      <c r="O134" s="91">
        <f t="shared" si="120"/>
        <v>0</v>
      </c>
      <c r="P134" s="300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4079</v>
      </c>
      <c r="D135" s="134">
        <f t="shared" ref="D135" si="121">SUM(D136:D138)</f>
        <v>2406</v>
      </c>
      <c r="E135" s="76">
        <f>SUM(E136:E138)</f>
        <v>0</v>
      </c>
      <c r="F135" s="95">
        <f>SUM(F136:F138)</f>
        <v>2406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1673</v>
      </c>
      <c r="K135" s="76">
        <f t="shared" si="123"/>
        <v>0</v>
      </c>
      <c r="L135" s="95">
        <f t="shared" si="123"/>
        <v>1673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x14ac:dyDescent="0.25">
      <c r="A137" s="30">
        <v>2322</v>
      </c>
      <c r="B137" s="43" t="s">
        <v>132</v>
      </c>
      <c r="C137" s="199">
        <f t="shared" si="100"/>
        <v>4079</v>
      </c>
      <c r="D137" s="273">
        <v>2406</v>
      </c>
      <c r="E137" s="45"/>
      <c r="F137" s="95">
        <f t="shared" si="124"/>
        <v>2406</v>
      </c>
      <c r="G137" s="239"/>
      <c r="H137" s="45"/>
      <c r="I137" s="91">
        <f t="shared" si="125"/>
        <v>0</v>
      </c>
      <c r="J137" s="273">
        <v>1673</v>
      </c>
      <c r="K137" s="45"/>
      <c r="L137" s="95">
        <f t="shared" si="126"/>
        <v>1673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315</v>
      </c>
      <c r="D140" s="134">
        <f t="shared" ref="D140" si="128">SUM(D141:D142)</f>
        <v>315</v>
      </c>
      <c r="E140" s="76">
        <f>SUM(E141:E142)</f>
        <v>0</v>
      </c>
      <c r="F140" s="95">
        <f>SUM(F141:F142)</f>
        <v>315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x14ac:dyDescent="0.25">
      <c r="A141" s="30">
        <v>2341</v>
      </c>
      <c r="B141" s="43" t="s">
        <v>136</v>
      </c>
      <c r="C141" s="199">
        <f t="shared" si="100"/>
        <v>315</v>
      </c>
      <c r="D141" s="273">
        <v>315</v>
      </c>
      <c r="E141" s="45"/>
      <c r="F141" s="95">
        <f t="shared" ref="F141:F142" si="130">D141+E141</f>
        <v>315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3929</v>
      </c>
      <c r="D143" s="86">
        <f t="shared" ref="D143" si="134">SUM(D144:D149)</f>
        <v>2810</v>
      </c>
      <c r="E143" s="74">
        <f>SUM(E144:E149)</f>
        <v>0</v>
      </c>
      <c r="F143" s="183">
        <f>SUM(F144:F149)</f>
        <v>2810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1119</v>
      </c>
      <c r="K143" s="74">
        <f t="shared" si="135"/>
        <v>0</v>
      </c>
      <c r="L143" s="183">
        <f t="shared" si="135"/>
        <v>1119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x14ac:dyDescent="0.25">
      <c r="A144" s="27">
        <v>2351</v>
      </c>
      <c r="B144" s="40" t="s">
        <v>139</v>
      </c>
      <c r="C144" s="198">
        <f t="shared" si="100"/>
        <v>904</v>
      </c>
      <c r="D144" s="272">
        <v>650</v>
      </c>
      <c r="E144" s="42"/>
      <c r="F144" s="185">
        <f t="shared" ref="F144:F149" si="136">D144+E144</f>
        <v>650</v>
      </c>
      <c r="G144" s="229"/>
      <c r="H144" s="42"/>
      <c r="I144" s="90">
        <f t="shared" ref="I144:I149" si="137">G144+H144</f>
        <v>0</v>
      </c>
      <c r="J144" s="272">
        <v>254</v>
      </c>
      <c r="K144" s="42"/>
      <c r="L144" s="185">
        <f t="shared" ref="L144:L149" si="138">J144+K144</f>
        <v>254</v>
      </c>
      <c r="M144" s="229"/>
      <c r="N144" s="42"/>
      <c r="O144" s="90">
        <f t="shared" ref="O144:O149" si="139">M144+N144</f>
        <v>0</v>
      </c>
      <c r="P144" s="299"/>
      <c r="Q144" s="306"/>
    </row>
    <row r="145" spans="1:17" x14ac:dyDescent="0.25">
      <c r="A145" s="30">
        <v>2352</v>
      </c>
      <c r="B145" s="43" t="s">
        <v>140</v>
      </c>
      <c r="C145" s="199">
        <f t="shared" si="100"/>
        <v>1920</v>
      </c>
      <c r="D145" s="273">
        <v>1720</v>
      </c>
      <c r="E145" s="45"/>
      <c r="F145" s="95">
        <f t="shared" si="136"/>
        <v>1720</v>
      </c>
      <c r="G145" s="239"/>
      <c r="H145" s="45"/>
      <c r="I145" s="91">
        <f t="shared" si="137"/>
        <v>0</v>
      </c>
      <c r="J145" s="273">
        <v>200</v>
      </c>
      <c r="K145" s="45"/>
      <c r="L145" s="95">
        <f t="shared" si="138"/>
        <v>200</v>
      </c>
      <c r="M145" s="239"/>
      <c r="N145" s="45"/>
      <c r="O145" s="91">
        <f t="shared" si="139"/>
        <v>0</v>
      </c>
      <c r="P145" s="300"/>
      <c r="Q145" s="306"/>
    </row>
    <row r="146" spans="1:17" ht="24" x14ac:dyDescent="0.25">
      <c r="A146" s="30">
        <v>2353</v>
      </c>
      <c r="B146" s="43" t="s">
        <v>141</v>
      </c>
      <c r="C146" s="199">
        <f t="shared" si="100"/>
        <v>200</v>
      </c>
      <c r="D146" s="273">
        <v>200</v>
      </c>
      <c r="E146" s="45"/>
      <c r="F146" s="95">
        <f t="shared" si="136"/>
        <v>200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x14ac:dyDescent="0.25">
      <c r="A147" s="30">
        <v>2354</v>
      </c>
      <c r="B147" s="43" t="s">
        <v>142</v>
      </c>
      <c r="C147" s="199">
        <f t="shared" si="100"/>
        <v>665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>
        <v>665</v>
      </c>
      <c r="K147" s="45"/>
      <c r="L147" s="95">
        <f t="shared" si="138"/>
        <v>665</v>
      </c>
      <c r="M147" s="239"/>
      <c r="N147" s="45"/>
      <c r="O147" s="91">
        <f t="shared" si="139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240</v>
      </c>
      <c r="D148" s="273">
        <v>240</v>
      </c>
      <c r="E148" s="45"/>
      <c r="F148" s="95">
        <f t="shared" si="136"/>
        <v>240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customHeight="1" x14ac:dyDescent="0.25">
      <c r="A150" s="75">
        <v>2360</v>
      </c>
      <c r="B150" s="43" t="s">
        <v>145</v>
      </c>
      <c r="C150" s="199">
        <f t="shared" si="100"/>
        <v>1400</v>
      </c>
      <c r="D150" s="134">
        <f t="shared" ref="D150" si="140">SUM(D151:D157)</f>
        <v>1400</v>
      </c>
      <c r="E150" s="76">
        <f>SUM(E151:E157)</f>
        <v>0</v>
      </c>
      <c r="F150" s="95">
        <f>SUM(F151:F157)</f>
        <v>1400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x14ac:dyDescent="0.25">
      <c r="A153" s="29">
        <v>2363</v>
      </c>
      <c r="B153" s="43" t="s">
        <v>148</v>
      </c>
      <c r="C153" s="199">
        <f t="shared" si="100"/>
        <v>1400</v>
      </c>
      <c r="D153" s="273">
        <v>1400</v>
      </c>
      <c r="E153" s="45"/>
      <c r="F153" s="95">
        <f t="shared" si="142"/>
        <v>1400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x14ac:dyDescent="0.25">
      <c r="A158" s="73">
        <v>2370</v>
      </c>
      <c r="B158" s="58" t="s">
        <v>153</v>
      </c>
      <c r="C158" s="204">
        <f t="shared" si="100"/>
        <v>8888</v>
      </c>
      <c r="D158" s="270">
        <v>4888</v>
      </c>
      <c r="E158" s="77"/>
      <c r="F158" s="183">
        <f t="shared" si="142"/>
        <v>4888</v>
      </c>
      <c r="G158" s="241">
        <v>4000</v>
      </c>
      <c r="H158" s="77"/>
      <c r="I158" s="156">
        <f t="shared" si="143"/>
        <v>4000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x14ac:dyDescent="0.25">
      <c r="A163" s="35">
        <v>2400</v>
      </c>
      <c r="B163" s="72" t="s">
        <v>158</v>
      </c>
      <c r="C163" s="197">
        <f t="shared" si="100"/>
        <v>176</v>
      </c>
      <c r="D163" s="257">
        <v>176</v>
      </c>
      <c r="E163" s="80"/>
      <c r="F163" s="184">
        <f t="shared" si="148"/>
        <v>176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x14ac:dyDescent="0.25">
      <c r="A164" s="35">
        <v>2500</v>
      </c>
      <c r="B164" s="72" t="s">
        <v>159</v>
      </c>
      <c r="C164" s="197">
        <f t="shared" si="100"/>
        <v>111</v>
      </c>
      <c r="D164" s="132">
        <f t="shared" ref="D164:E164" si="152">SUM(D165,D170)</f>
        <v>111</v>
      </c>
      <c r="E164" s="38">
        <f t="shared" si="152"/>
        <v>0</v>
      </c>
      <c r="F164" s="184">
        <f>SUM(F165,F170)</f>
        <v>111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customHeight="1" x14ac:dyDescent="0.25">
      <c r="A165" s="404">
        <v>2510</v>
      </c>
      <c r="B165" s="40" t="s">
        <v>160</v>
      </c>
      <c r="C165" s="198">
        <f t="shared" si="100"/>
        <v>111</v>
      </c>
      <c r="D165" s="133">
        <f t="shared" ref="D165:E165" si="154">SUM(D166:D169)</f>
        <v>111</v>
      </c>
      <c r="E165" s="79">
        <f t="shared" si="154"/>
        <v>0</v>
      </c>
      <c r="F165" s="185">
        <f>SUM(F166:F169)</f>
        <v>111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x14ac:dyDescent="0.25">
      <c r="A169" s="30">
        <v>2519</v>
      </c>
      <c r="B169" s="43" t="s">
        <v>164</v>
      </c>
      <c r="C169" s="199">
        <f t="shared" si="100"/>
        <v>111</v>
      </c>
      <c r="D169" s="273">
        <v>111</v>
      </c>
      <c r="E169" s="45"/>
      <c r="F169" s="95">
        <f t="shared" si="156"/>
        <v>111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8993</v>
      </c>
      <c r="D193" s="138">
        <f t="shared" ref="D193:E193" si="195">SUM(D194,D229,D268)</f>
        <v>6003</v>
      </c>
      <c r="E193" s="69">
        <f t="shared" si="195"/>
        <v>0</v>
      </c>
      <c r="F193" s="180">
        <f>SUM(F194,F229,F268)</f>
        <v>6003</v>
      </c>
      <c r="G193" s="235">
        <f t="shared" ref="G193:N193" si="196">SUM(G194,G229,G268)</f>
        <v>2240</v>
      </c>
      <c r="H193" s="69">
        <f t="shared" si="196"/>
        <v>0</v>
      </c>
      <c r="I193" s="284">
        <f t="shared" si="196"/>
        <v>2240</v>
      </c>
      <c r="J193" s="138">
        <f t="shared" si="196"/>
        <v>750</v>
      </c>
      <c r="K193" s="69">
        <f t="shared" si="196"/>
        <v>0</v>
      </c>
      <c r="L193" s="180">
        <f t="shared" si="196"/>
        <v>750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70"/>
        <v>8993</v>
      </c>
      <c r="D194" s="139">
        <f t="shared" ref="D194:E194" si="197">D195+D203</f>
        <v>6003</v>
      </c>
      <c r="E194" s="71">
        <f t="shared" si="197"/>
        <v>0</v>
      </c>
      <c r="F194" s="181">
        <f>F195+F203</f>
        <v>6003</v>
      </c>
      <c r="G194" s="236">
        <f t="shared" ref="G194:N194" si="198">G195+G203</f>
        <v>2240</v>
      </c>
      <c r="H194" s="71">
        <f t="shared" si="198"/>
        <v>0</v>
      </c>
      <c r="I194" s="127">
        <f t="shared" si="198"/>
        <v>2240</v>
      </c>
      <c r="J194" s="139">
        <f t="shared" si="198"/>
        <v>750</v>
      </c>
      <c r="K194" s="71">
        <f t="shared" si="198"/>
        <v>0</v>
      </c>
      <c r="L194" s="181">
        <f t="shared" si="198"/>
        <v>750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x14ac:dyDescent="0.25">
      <c r="A195" s="35">
        <v>5100</v>
      </c>
      <c r="B195" s="72" t="s">
        <v>189</v>
      </c>
      <c r="C195" s="197">
        <f t="shared" si="170"/>
        <v>170</v>
      </c>
      <c r="D195" s="132">
        <f t="shared" ref="D195:E195" si="199">D196+D197+D200+D201+D202</f>
        <v>170</v>
      </c>
      <c r="E195" s="38">
        <f t="shared" si="199"/>
        <v>0</v>
      </c>
      <c r="F195" s="184">
        <f>F196+F197+F200+F201+F202</f>
        <v>170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x14ac:dyDescent="0.25">
      <c r="A197" s="75">
        <v>5120</v>
      </c>
      <c r="B197" s="43" t="s">
        <v>191</v>
      </c>
      <c r="C197" s="199">
        <f t="shared" si="170"/>
        <v>170</v>
      </c>
      <c r="D197" s="134">
        <f t="shared" ref="D197:E197" si="201">D198+D199</f>
        <v>170</v>
      </c>
      <c r="E197" s="76">
        <f t="shared" si="201"/>
        <v>0</v>
      </c>
      <c r="F197" s="95">
        <f>F198+F199</f>
        <v>170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x14ac:dyDescent="0.25">
      <c r="A198" s="30">
        <v>5121</v>
      </c>
      <c r="B198" s="43" t="s">
        <v>192</v>
      </c>
      <c r="C198" s="199">
        <f t="shared" si="170"/>
        <v>170</v>
      </c>
      <c r="D198" s="273">
        <v>170</v>
      </c>
      <c r="E198" s="45"/>
      <c r="F198" s="95">
        <f t="shared" ref="F198:F202" si="203">D198+E198</f>
        <v>170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70"/>
        <v>8823</v>
      </c>
      <c r="D203" s="132">
        <f t="shared" ref="D203:E203" si="207">D204+D214+D215+D224+D225+D226+D228</f>
        <v>5833</v>
      </c>
      <c r="E203" s="38">
        <f t="shared" si="207"/>
        <v>0</v>
      </c>
      <c r="F203" s="184">
        <f>F204+F214+F215+F224+F225+F226+F228</f>
        <v>5833</v>
      </c>
      <c r="G203" s="237">
        <f t="shared" ref="G203:O203" si="208">G204+G214+G215+G224+G225+G226+G228</f>
        <v>2240</v>
      </c>
      <c r="H203" s="38">
        <f t="shared" si="208"/>
        <v>0</v>
      </c>
      <c r="I203" s="125">
        <f t="shared" si="208"/>
        <v>2240</v>
      </c>
      <c r="J203" s="132">
        <f t="shared" si="208"/>
        <v>750</v>
      </c>
      <c r="K203" s="38">
        <f t="shared" si="208"/>
        <v>0</v>
      </c>
      <c r="L203" s="184">
        <f t="shared" si="208"/>
        <v>750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70"/>
        <v>8823</v>
      </c>
      <c r="D215" s="134">
        <f t="shared" ref="D215:E215" si="214">SUM(D216:D223)</f>
        <v>5833</v>
      </c>
      <c r="E215" s="76">
        <f t="shared" si="214"/>
        <v>0</v>
      </c>
      <c r="F215" s="95">
        <f>SUM(F216:F223)</f>
        <v>5833</v>
      </c>
      <c r="G215" s="240">
        <f t="shared" ref="G215:N215" si="215">SUM(G216:G223)</f>
        <v>2240</v>
      </c>
      <c r="H215" s="76">
        <f t="shared" si="215"/>
        <v>0</v>
      </c>
      <c r="I215" s="91">
        <f t="shared" si="215"/>
        <v>2240</v>
      </c>
      <c r="J215" s="134">
        <f t="shared" si="215"/>
        <v>750</v>
      </c>
      <c r="K215" s="76">
        <f t="shared" si="215"/>
        <v>0</v>
      </c>
      <c r="L215" s="95">
        <f t="shared" si="215"/>
        <v>750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x14ac:dyDescent="0.25">
      <c r="A217" s="30">
        <v>5232</v>
      </c>
      <c r="B217" s="43" t="s">
        <v>211</v>
      </c>
      <c r="C217" s="199">
        <f t="shared" si="170"/>
        <v>2733</v>
      </c>
      <c r="D217" s="273">
        <v>1983</v>
      </c>
      <c r="E217" s="45"/>
      <c r="F217" s="95">
        <f t="shared" si="216"/>
        <v>1983</v>
      </c>
      <c r="G217" s="239"/>
      <c r="H217" s="45"/>
      <c r="I217" s="91">
        <f t="shared" si="217"/>
        <v>0</v>
      </c>
      <c r="J217" s="273">
        <v>750</v>
      </c>
      <c r="K217" s="45"/>
      <c r="L217" s="95">
        <f t="shared" si="218"/>
        <v>750</v>
      </c>
      <c r="M217" s="239"/>
      <c r="N217" s="45"/>
      <c r="O217" s="91">
        <f t="shared" si="219"/>
        <v>0</v>
      </c>
      <c r="P217" s="300"/>
      <c r="Q217" s="306"/>
    </row>
    <row r="218" spans="1:17" x14ac:dyDescent="0.25">
      <c r="A218" s="30">
        <v>5233</v>
      </c>
      <c r="B218" s="43" t="s">
        <v>212</v>
      </c>
      <c r="C218" s="199">
        <f t="shared" si="170"/>
        <v>4240</v>
      </c>
      <c r="D218" s="273">
        <v>2000</v>
      </c>
      <c r="E218" s="45"/>
      <c r="F218" s="95">
        <f t="shared" si="216"/>
        <v>2000</v>
      </c>
      <c r="G218" s="239">
        <v>2240</v>
      </c>
      <c r="H218" s="45"/>
      <c r="I218" s="91">
        <f t="shared" si="217"/>
        <v>2240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x14ac:dyDescent="0.25">
      <c r="A222" s="30">
        <v>5238</v>
      </c>
      <c r="B222" s="43" t="s">
        <v>216</v>
      </c>
      <c r="C222" s="199">
        <f t="shared" si="170"/>
        <v>1850</v>
      </c>
      <c r="D222" s="273">
        <v>1850</v>
      </c>
      <c r="E222" s="45"/>
      <c r="F222" s="95">
        <f t="shared" si="216"/>
        <v>1850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E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892521</v>
      </c>
      <c r="D284" s="143">
        <f t="shared" ref="D284:O284" si="290">SUM(D281,D268,D229,D194,D186,D172,D74,D52)</f>
        <v>357281</v>
      </c>
      <c r="E284" s="114">
        <f t="shared" si="290"/>
        <v>0</v>
      </c>
      <c r="F284" s="115">
        <f t="shared" si="290"/>
        <v>357281</v>
      </c>
      <c r="G284" s="249">
        <f t="shared" si="290"/>
        <v>519729</v>
      </c>
      <c r="H284" s="114">
        <f t="shared" si="290"/>
        <v>0</v>
      </c>
      <c r="I284" s="287">
        <f t="shared" si="290"/>
        <v>519729</v>
      </c>
      <c r="J284" s="143">
        <f t="shared" si="290"/>
        <v>15511</v>
      </c>
      <c r="K284" s="114">
        <f t="shared" si="290"/>
        <v>0</v>
      </c>
      <c r="L284" s="115">
        <f t="shared" si="290"/>
        <v>15511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-3112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-3112</v>
      </c>
      <c r="K285" s="117">
        <f t="shared" ref="K285:L285" si="293">SUM(K26,K42)-K50</f>
        <v>0</v>
      </c>
      <c r="L285" s="118">
        <f t="shared" si="293"/>
        <v>-3112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3112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3112</v>
      </c>
      <c r="K286" s="103">
        <f t="shared" si="295"/>
        <v>0</v>
      </c>
      <c r="L286" s="112">
        <f t="shared" si="295"/>
        <v>3112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3112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3112</v>
      </c>
      <c r="K287" s="64">
        <f t="shared" si="296"/>
        <v>0</v>
      </c>
      <c r="L287" s="178">
        <f t="shared" si="296"/>
        <v>3112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I7H41GQIm6YBJn32eGNPlq+BEfJAL/gC+bqL3YknWYWnsd15cUXgwXB6PX+sTTFY1WMkpOJyADa6woogUmH+ow==" saltValue="MKAxKRd46i9dAvEarjvD1w==" spinCount="100000" sheet="1" objects="1" scenarios="1" formatCells="0" formatColumns="0" formatRows="0"/>
  <autoFilter ref="A18:P296">
    <filterColumn colId="2">
      <filters blank="1">
        <filter val="1 014"/>
        <filter val="1 026"/>
        <filter val="1 071"/>
        <filter val="1 146"/>
        <filter val="1 346"/>
        <filter val="1 400"/>
        <filter val="1 457"/>
        <filter val="1 585"/>
        <filter val="1 614"/>
        <filter val="1 850"/>
        <filter val="1 885"/>
        <filter val="1 920"/>
        <filter val="10 239"/>
        <filter val="104 495"/>
        <filter val="111"/>
        <filter val="12 399"/>
        <filter val="12 429"/>
        <filter val="13 853"/>
        <filter val="145"/>
        <filter val="147 927"/>
        <filter val="170"/>
        <filter val="176"/>
        <filter val="18 390"/>
        <filter val="186"/>
        <filter val="186 794"/>
        <filter val="2 063"/>
        <filter val="2 710"/>
        <filter val="2 733"/>
        <filter val="200"/>
        <filter val="22 696"/>
        <filter val="24 154"/>
        <filter val="240"/>
        <filter val="246"/>
        <filter val="252"/>
        <filter val="3 112"/>
        <filter val="-3 112"/>
        <filter val="3 212"/>
        <filter val="3 809"/>
        <filter val="3 881"/>
        <filter val="3 929"/>
        <filter val="31 040"/>
        <filter val="315"/>
        <filter val="35 120"/>
        <filter val="38 867"/>
        <filter val="4 079"/>
        <filter val="4 240"/>
        <filter val="4 572"/>
        <filter val="4 801"/>
        <filter val="409"/>
        <filter val="47"/>
        <filter val="486"/>
        <filter val="506 722"/>
        <filter val="52 064"/>
        <filter val="576"/>
        <filter val="58 250"/>
        <filter val="580"/>
        <filter val="592 239"/>
        <filter val="60"/>
        <filter val="665"/>
        <filter val="680"/>
        <filter val="69"/>
        <filter val="7 598"/>
        <filter val="72 097"/>
        <filter val="725"/>
        <filter val="779 033"/>
        <filter val="8 652"/>
        <filter val="8 823"/>
        <filter val="8 888"/>
        <filter val="8 993"/>
        <filter val="82 807"/>
        <filter val="825"/>
        <filter val="85"/>
        <filter val="859"/>
        <filter val="860"/>
        <filter val="877 010"/>
        <filter val="883 528"/>
        <filter val="892 521"/>
        <filter val="904"/>
        <filter val="929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47.pielikums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U324"/>
  <sheetViews>
    <sheetView showGridLines="0" view="pageLayout" zoomScaleNormal="100" workbookViewId="0">
      <selection activeCell="U5" sqref="U5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21" x14ac:dyDescent="0.25">
      <c r="A1" s="870" t="s">
        <v>386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21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21" ht="12.75" customHeight="1" x14ac:dyDescent="0.25">
      <c r="A3" s="4" t="s">
        <v>0</v>
      </c>
      <c r="B3" s="5"/>
      <c r="C3" s="862" t="s">
        <v>387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21" ht="12.75" customHeight="1" x14ac:dyDescent="0.25">
      <c r="A4" s="4" t="s">
        <v>1</v>
      </c>
      <c r="B4" s="5"/>
      <c r="C4" s="862" t="s">
        <v>388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306"/>
    </row>
    <row r="5" spans="1:21" ht="12.75" customHeight="1" x14ac:dyDescent="0.25">
      <c r="A5" s="2" t="s">
        <v>2</v>
      </c>
      <c r="B5" s="3"/>
      <c r="C5" s="857" t="s">
        <v>389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7"/>
      <c r="Q5" s="306"/>
    </row>
    <row r="6" spans="1:21" ht="12.75" customHeight="1" x14ac:dyDescent="0.25">
      <c r="A6" s="2" t="s">
        <v>3</v>
      </c>
      <c r="B6" s="3"/>
      <c r="C6" s="857" t="s">
        <v>379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7"/>
      <c r="Q6" s="306"/>
    </row>
    <row r="7" spans="1:21" ht="25.5" customHeight="1" x14ac:dyDescent="0.25">
      <c r="A7" s="2" t="s">
        <v>4</v>
      </c>
      <c r="B7" s="3"/>
      <c r="C7" s="862" t="s">
        <v>380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306"/>
    </row>
    <row r="8" spans="1:21" ht="12.75" customHeight="1" x14ac:dyDescent="0.25">
      <c r="A8" s="7" t="s">
        <v>5</v>
      </c>
      <c r="B8" s="3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306"/>
    </row>
    <row r="9" spans="1:21" ht="12.75" customHeight="1" x14ac:dyDescent="0.2">
      <c r="A9" s="2"/>
      <c r="B9" s="3" t="s">
        <v>6</v>
      </c>
      <c r="C9" s="916" t="s">
        <v>390</v>
      </c>
      <c r="D9" s="916"/>
      <c r="E9" s="916"/>
      <c r="F9" s="916"/>
      <c r="G9" s="916"/>
      <c r="H9" s="916"/>
      <c r="I9" s="916"/>
      <c r="J9" s="916"/>
      <c r="K9" s="916"/>
      <c r="L9" s="916"/>
      <c r="M9" s="916"/>
      <c r="N9" s="916"/>
      <c r="O9" s="916"/>
      <c r="P9" s="917"/>
      <c r="Q9" s="498"/>
      <c r="R9" s="499"/>
      <c r="S9" s="499"/>
      <c r="T9" s="499"/>
      <c r="U9" s="499"/>
    </row>
    <row r="10" spans="1:21" ht="12.75" customHeight="1" x14ac:dyDescent="0.25">
      <c r="A10" s="2"/>
      <c r="B10" s="3" t="s">
        <v>7</v>
      </c>
      <c r="C10" s="857" t="s">
        <v>391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7"/>
      <c r="Q10" s="306"/>
    </row>
    <row r="11" spans="1:21" ht="12.75" customHeight="1" x14ac:dyDescent="0.25">
      <c r="A11" s="2"/>
      <c r="B11" s="3" t="s">
        <v>8</v>
      </c>
      <c r="C11" s="857"/>
      <c r="D11" s="857"/>
      <c r="E11" s="857"/>
      <c r="F11" s="857"/>
      <c r="G11" s="857"/>
      <c r="H11" s="857"/>
      <c r="I11" s="857"/>
      <c r="J11" s="857"/>
      <c r="K11" s="857"/>
      <c r="L11" s="857"/>
      <c r="M11" s="857"/>
      <c r="N11" s="857"/>
      <c r="O11" s="857"/>
      <c r="P11" s="857"/>
      <c r="Q11" s="306"/>
    </row>
    <row r="12" spans="1:21" ht="12.75" customHeight="1" x14ac:dyDescent="0.25">
      <c r="A12" s="2"/>
      <c r="B12" s="3" t="s">
        <v>9</v>
      </c>
      <c r="C12" s="857" t="s">
        <v>392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21" ht="12.75" customHeight="1" x14ac:dyDescent="0.25">
      <c r="A13" s="2"/>
      <c r="B13" s="3" t="s">
        <v>10</v>
      </c>
      <c r="C13" s="857" t="s">
        <v>393</v>
      </c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21" ht="12.75" customHeight="1" x14ac:dyDescent="0.25">
      <c r="A14" s="8"/>
      <c r="B14" s="9"/>
      <c r="C14" s="857"/>
      <c r="D14" s="857"/>
      <c r="E14" s="857"/>
      <c r="F14" s="857"/>
      <c r="G14" s="857"/>
      <c r="H14" s="857"/>
      <c r="I14" s="857"/>
      <c r="J14" s="857"/>
      <c r="K14" s="857"/>
      <c r="L14" s="857"/>
      <c r="M14" s="857"/>
      <c r="N14" s="857"/>
      <c r="O14" s="857"/>
      <c r="P14" s="858"/>
      <c r="Q14" s="306"/>
    </row>
    <row r="15" spans="1:21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21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397045</v>
      </c>
      <c r="D20" s="130">
        <f>SUM(D21,D24,D25,D41,D42)</f>
        <v>261150</v>
      </c>
      <c r="E20" s="22">
        <f>SUM(E21,E24,E25,E41,E42)</f>
        <v>0</v>
      </c>
      <c r="F20" s="170">
        <f>SUM(F21,F24,F25,F41,F42)</f>
        <v>261150</v>
      </c>
      <c r="G20" s="219">
        <f>SUM(G21,G24,G42)</f>
        <v>133862</v>
      </c>
      <c r="H20" s="22">
        <f t="shared" ref="H20:I20" si="0">SUM(H21,H24,H42)</f>
        <v>0</v>
      </c>
      <c r="I20" s="278">
        <f t="shared" si="0"/>
        <v>133862</v>
      </c>
      <c r="J20" s="130">
        <f>SUM(J21,J26,J42)</f>
        <v>2033</v>
      </c>
      <c r="K20" s="22">
        <f t="shared" ref="K20:L20" si="1">SUM(K21,K26,K42)</f>
        <v>0</v>
      </c>
      <c r="L20" s="170">
        <f t="shared" si="1"/>
        <v>2033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33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33</v>
      </c>
      <c r="K21" s="25">
        <f t="shared" si="5"/>
        <v>0</v>
      </c>
      <c r="L21" s="171">
        <f t="shared" si="5"/>
        <v>33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33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>
        <v>33</v>
      </c>
      <c r="K23" s="31"/>
      <c r="L23" s="340">
        <f>J23+K23</f>
        <v>33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395012</v>
      </c>
      <c r="D24" s="256">
        <v>261150</v>
      </c>
      <c r="E24" s="33"/>
      <c r="F24" s="341">
        <f t="shared" si="8"/>
        <v>261150</v>
      </c>
      <c r="G24" s="223">
        <v>133862</v>
      </c>
      <c r="H24" s="33"/>
      <c r="I24" s="346">
        <f t="shared" ref="I24" si="9">G24+H24</f>
        <v>133862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500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2000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2000</v>
      </c>
      <c r="K26" s="38">
        <f t="shared" si="10"/>
        <v>0</v>
      </c>
      <c r="L26" s="184">
        <f>SUM(L27,L31,L33,L36)</f>
        <v>2000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1000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1000</v>
      </c>
      <c r="K33" s="38">
        <f t="shared" si="15"/>
        <v>0</v>
      </c>
      <c r="L33" s="184">
        <f>SUM(L34:L35)</f>
        <v>1000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1000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>
        <v>1000</v>
      </c>
      <c r="K34" s="332"/>
      <c r="L34" s="185">
        <f t="shared" ref="L34:L35" si="16">J34+K34</f>
        <v>1000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1000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1000</v>
      </c>
      <c r="K36" s="38">
        <f t="shared" si="17"/>
        <v>0</v>
      </c>
      <c r="L36" s="184">
        <f>SUM(L37:L40)</f>
        <v>1000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x14ac:dyDescent="0.25">
      <c r="A40" s="30">
        <v>21399</v>
      </c>
      <c r="B40" s="43" t="s">
        <v>41</v>
      </c>
      <c r="C40" s="199">
        <f t="shared" si="11"/>
        <v>1000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>
        <v>1000</v>
      </c>
      <c r="K40" s="334"/>
      <c r="L40" s="95">
        <f t="shared" si="18"/>
        <v>1000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397045</v>
      </c>
      <c r="D49" s="136">
        <f t="shared" ref="D49:E49" si="25">SUM(D50,D281)</f>
        <v>261150</v>
      </c>
      <c r="E49" s="64">
        <f t="shared" si="25"/>
        <v>0</v>
      </c>
      <c r="F49" s="178">
        <f>SUM(F50,F281)</f>
        <v>261150</v>
      </c>
      <c r="G49" s="233">
        <f t="shared" ref="G49:O49" si="26">SUM(G50,G281)</f>
        <v>133862</v>
      </c>
      <c r="H49" s="64">
        <f t="shared" si="26"/>
        <v>0</v>
      </c>
      <c r="I49" s="120">
        <f t="shared" si="26"/>
        <v>133862</v>
      </c>
      <c r="J49" s="136">
        <f t="shared" si="26"/>
        <v>2033</v>
      </c>
      <c r="K49" s="64">
        <f t="shared" si="26"/>
        <v>0</v>
      </c>
      <c r="L49" s="178">
        <f t="shared" si="26"/>
        <v>2033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397045</v>
      </c>
      <c r="D50" s="137">
        <f t="shared" ref="D50:E50" si="27">SUM(D51,D193)</f>
        <v>261150</v>
      </c>
      <c r="E50" s="67">
        <f t="shared" si="27"/>
        <v>0</v>
      </c>
      <c r="F50" s="179">
        <f>SUM(F51,F193)</f>
        <v>261150</v>
      </c>
      <c r="G50" s="234">
        <f t="shared" ref="G50:O50" si="28">SUM(G51,G193)</f>
        <v>133862</v>
      </c>
      <c r="H50" s="67">
        <f t="shared" si="28"/>
        <v>0</v>
      </c>
      <c r="I50" s="283">
        <f t="shared" si="28"/>
        <v>133862</v>
      </c>
      <c r="J50" s="137">
        <f t="shared" si="28"/>
        <v>2033</v>
      </c>
      <c r="K50" s="67">
        <f t="shared" si="28"/>
        <v>0</v>
      </c>
      <c r="L50" s="179">
        <f t="shared" si="28"/>
        <v>2033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387002</v>
      </c>
      <c r="D51" s="138">
        <f t="shared" ref="D51:E51" si="29">SUM(D52,D74,D172,D186)</f>
        <v>252107</v>
      </c>
      <c r="E51" s="69">
        <f t="shared" si="29"/>
        <v>0</v>
      </c>
      <c r="F51" s="180">
        <f>SUM(F52,F74,F172,F186)</f>
        <v>252107</v>
      </c>
      <c r="G51" s="235">
        <f t="shared" ref="G51:O51" si="30">SUM(G52,G74,G172,G186)</f>
        <v>132862</v>
      </c>
      <c r="H51" s="69">
        <f t="shared" si="30"/>
        <v>0</v>
      </c>
      <c r="I51" s="284">
        <f t="shared" si="30"/>
        <v>132862</v>
      </c>
      <c r="J51" s="138">
        <f t="shared" si="30"/>
        <v>2033</v>
      </c>
      <c r="K51" s="69">
        <f t="shared" si="30"/>
        <v>0</v>
      </c>
      <c r="L51" s="180">
        <f t="shared" si="30"/>
        <v>2033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320265</v>
      </c>
      <c r="D52" s="139">
        <f t="shared" ref="D52:E52" si="31">SUM(D53,D66)</f>
        <v>188672</v>
      </c>
      <c r="E52" s="71">
        <f t="shared" si="31"/>
        <v>0</v>
      </c>
      <c r="F52" s="181">
        <f>SUM(F53,F66)</f>
        <v>188672</v>
      </c>
      <c r="G52" s="236">
        <f t="shared" ref="G52:O52" si="32">SUM(G53,G66)</f>
        <v>131593</v>
      </c>
      <c r="H52" s="71">
        <f t="shared" si="32"/>
        <v>0</v>
      </c>
      <c r="I52" s="127">
        <f t="shared" si="32"/>
        <v>131593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242021</v>
      </c>
      <c r="D53" s="132">
        <f t="shared" ref="D53:E53" si="33">SUM(D54,D57,D65)</f>
        <v>136585</v>
      </c>
      <c r="E53" s="38">
        <f t="shared" si="33"/>
        <v>0</v>
      </c>
      <c r="F53" s="184">
        <f>SUM(F54,F57,F65)</f>
        <v>136585</v>
      </c>
      <c r="G53" s="237">
        <f t="shared" ref="G53:N53" si="34">SUM(G54,G57,G65)</f>
        <v>105436</v>
      </c>
      <c r="H53" s="38">
        <f t="shared" si="34"/>
        <v>0</v>
      </c>
      <c r="I53" s="125">
        <f t="shared" si="34"/>
        <v>105436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216916</v>
      </c>
      <c r="D54" s="86">
        <f>SUM(D55:D56)</f>
        <v>116123</v>
      </c>
      <c r="E54" s="74">
        <f>SUM(E55:E56)</f>
        <v>0</v>
      </c>
      <c r="F54" s="183">
        <f>SUM(F55:F56)</f>
        <v>116123</v>
      </c>
      <c r="G54" s="238">
        <f t="shared" ref="G54:H54" si="35">SUM(G55:G56)</f>
        <v>100793</v>
      </c>
      <c r="H54" s="74">
        <f t="shared" si="35"/>
        <v>0</v>
      </c>
      <c r="I54" s="156">
        <f>SUM(I55:I56)</f>
        <v>100793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216916</v>
      </c>
      <c r="D56" s="273">
        <v>116123</v>
      </c>
      <c r="E56" s="45"/>
      <c r="F56" s="95">
        <f>D56+E56</f>
        <v>116123</v>
      </c>
      <c r="G56" s="239">
        <v>100793</v>
      </c>
      <c r="H56" s="45"/>
      <c r="I56" s="91">
        <f>G56+H56</f>
        <v>100793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23830</v>
      </c>
      <c r="D57" s="134">
        <f t="shared" ref="D57:E57" si="38">SUM(D58:D64)</f>
        <v>19187</v>
      </c>
      <c r="E57" s="76">
        <f t="shared" si="38"/>
        <v>0</v>
      </c>
      <c r="F57" s="95">
        <f>SUM(F58:F64)</f>
        <v>19187</v>
      </c>
      <c r="G57" s="240">
        <f t="shared" ref="G57:N57" si="39">SUM(G58:G64)</f>
        <v>4643</v>
      </c>
      <c r="H57" s="76">
        <f t="shared" si="39"/>
        <v>0</v>
      </c>
      <c r="I57" s="91">
        <f t="shared" si="39"/>
        <v>4643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3709</v>
      </c>
      <c r="D58" s="273">
        <v>3709</v>
      </c>
      <c r="E58" s="45"/>
      <c r="F58" s="95">
        <f t="shared" ref="F58:F65" si="40">D58+E58</f>
        <v>3709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976</v>
      </c>
      <c r="D59" s="273">
        <v>976</v>
      </c>
      <c r="E59" s="45"/>
      <c r="F59" s="95">
        <f t="shared" si="40"/>
        <v>976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2422</v>
      </c>
      <c r="D62" s="273">
        <v>2422</v>
      </c>
      <c r="E62" s="45"/>
      <c r="F62" s="95">
        <f t="shared" si="40"/>
        <v>2422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12080</v>
      </c>
      <c r="D63" s="273">
        <v>12080</v>
      </c>
      <c r="E63" s="45"/>
      <c r="F63" s="95">
        <f t="shared" si="40"/>
        <v>12080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4643</v>
      </c>
      <c r="D64" s="273"/>
      <c r="E64" s="45"/>
      <c r="F64" s="95">
        <f t="shared" si="40"/>
        <v>0</v>
      </c>
      <c r="G64" s="239">
        <v>4643</v>
      </c>
      <c r="H64" s="45"/>
      <c r="I64" s="91">
        <f t="shared" si="41"/>
        <v>4643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1275</v>
      </c>
      <c r="D65" s="270">
        <v>1275</v>
      </c>
      <c r="E65" s="77"/>
      <c r="F65" s="183">
        <f t="shared" si="40"/>
        <v>1275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78244</v>
      </c>
      <c r="D66" s="132">
        <f t="shared" ref="D66:E66" si="44">SUM(D67:D68)</f>
        <v>52087</v>
      </c>
      <c r="E66" s="38">
        <f t="shared" si="44"/>
        <v>0</v>
      </c>
      <c r="F66" s="184">
        <f>SUM(F67:F68)</f>
        <v>52087</v>
      </c>
      <c r="G66" s="237">
        <f t="shared" ref="G66:N66" si="45">SUM(G67:G68)</f>
        <v>26157</v>
      </c>
      <c r="H66" s="38">
        <f t="shared" si="45"/>
        <v>0</v>
      </c>
      <c r="I66" s="125">
        <f t="shared" si="45"/>
        <v>26157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60711</v>
      </c>
      <c r="D67" s="272">
        <v>35594</v>
      </c>
      <c r="E67" s="42"/>
      <c r="F67" s="185">
        <f>D67+E67</f>
        <v>35594</v>
      </c>
      <c r="G67" s="229">
        <v>25117</v>
      </c>
      <c r="H67" s="42"/>
      <c r="I67" s="90">
        <f>G67+H67</f>
        <v>25117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17533</v>
      </c>
      <c r="D68" s="134">
        <f t="shared" ref="D68:E68" si="46">SUM(D69:D73)</f>
        <v>16493</v>
      </c>
      <c r="E68" s="76">
        <f t="shared" si="46"/>
        <v>0</v>
      </c>
      <c r="F68" s="95">
        <f>SUM(F69:F73)</f>
        <v>16493</v>
      </c>
      <c r="G68" s="240">
        <f t="shared" ref="G68:O68" si="47">SUM(G69:G73)</f>
        <v>1040</v>
      </c>
      <c r="H68" s="76">
        <f t="shared" si="47"/>
        <v>0</v>
      </c>
      <c r="I68" s="91">
        <f t="shared" si="47"/>
        <v>1040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10403</v>
      </c>
      <c r="D69" s="273">
        <v>9363</v>
      </c>
      <c r="E69" s="45"/>
      <c r="F69" s="95">
        <f t="shared" ref="F69:F73" si="48">D69+E69</f>
        <v>9363</v>
      </c>
      <c r="G69" s="239">
        <v>1040</v>
      </c>
      <c r="H69" s="45"/>
      <c r="I69" s="91">
        <f t="shared" ref="I69:I73" si="49">G69+H69</f>
        <v>1040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6703</v>
      </c>
      <c r="D72" s="273">
        <v>6703</v>
      </c>
      <c r="E72" s="45"/>
      <c r="F72" s="95">
        <f t="shared" si="48"/>
        <v>6703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427</v>
      </c>
      <c r="D73" s="273">
        <v>427</v>
      </c>
      <c r="E73" s="45"/>
      <c r="F73" s="95">
        <f t="shared" si="48"/>
        <v>427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66737</v>
      </c>
      <c r="D74" s="139">
        <f t="shared" ref="D74:E74" si="52">SUM(D75,D82,D129,D163,D164,D171)</f>
        <v>63435</v>
      </c>
      <c r="E74" s="71">
        <f t="shared" si="52"/>
        <v>0</v>
      </c>
      <c r="F74" s="181">
        <f>SUM(F75,F82,F129,F163,F164,F171)</f>
        <v>63435</v>
      </c>
      <c r="G74" s="236">
        <f t="shared" ref="G74:O74" si="53">SUM(G75,G82,G129,G163,G164,G171)</f>
        <v>1269</v>
      </c>
      <c r="H74" s="71">
        <f t="shared" si="53"/>
        <v>0</v>
      </c>
      <c r="I74" s="127">
        <f t="shared" si="53"/>
        <v>1269</v>
      </c>
      <c r="J74" s="139">
        <f t="shared" si="53"/>
        <v>2033</v>
      </c>
      <c r="K74" s="71">
        <f t="shared" si="53"/>
        <v>0</v>
      </c>
      <c r="L74" s="181">
        <f t="shared" si="53"/>
        <v>2033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 t="shared" ref="D75:E75" si="54">SUM(D76,D79)</f>
        <v>0</v>
      </c>
      <c r="E75" s="38">
        <f t="shared" si="54"/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50615</v>
      </c>
      <c r="D82" s="132">
        <f t="shared" ref="D82:E82" si="68">SUM(D83,D88,D94,D102,D111,D115,D121,D127)</f>
        <v>49821</v>
      </c>
      <c r="E82" s="38">
        <f t="shared" si="68"/>
        <v>-5</v>
      </c>
      <c r="F82" s="184">
        <f>SUM(F83,F88,F94,F102,F111,F115,F121,F127)</f>
        <v>49816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799</v>
      </c>
      <c r="K82" s="38">
        <f t="shared" si="69"/>
        <v>0</v>
      </c>
      <c r="L82" s="184">
        <f t="shared" si="69"/>
        <v>799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1890</v>
      </c>
      <c r="D83" s="86">
        <f t="shared" ref="D83:E83" si="70">SUM(D84:D87)</f>
        <v>1890</v>
      </c>
      <c r="E83" s="74">
        <f t="shared" si="70"/>
        <v>0</v>
      </c>
      <c r="F83" s="183">
        <f>SUM(F84:F87)</f>
        <v>1890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1562</v>
      </c>
      <c r="D85" s="273">
        <v>1562</v>
      </c>
      <c r="E85" s="45"/>
      <c r="F85" s="95">
        <f t="shared" si="72"/>
        <v>1562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239</v>
      </c>
      <c r="D86" s="273">
        <v>239</v>
      </c>
      <c r="E86" s="45"/>
      <c r="F86" s="95">
        <f t="shared" si="72"/>
        <v>239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89</v>
      </c>
      <c r="D87" s="273">
        <v>89</v>
      </c>
      <c r="E87" s="45"/>
      <c r="F87" s="95">
        <f t="shared" si="72"/>
        <v>89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36845</v>
      </c>
      <c r="D88" s="134">
        <f t="shared" ref="D88:E88" si="76">SUM(D89:D93)</f>
        <v>36212</v>
      </c>
      <c r="E88" s="76">
        <f t="shared" si="76"/>
        <v>0</v>
      </c>
      <c r="F88" s="95">
        <f>SUM(F89:F93)</f>
        <v>36212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633</v>
      </c>
      <c r="K88" s="76">
        <f t="shared" si="77"/>
        <v>0</v>
      </c>
      <c r="L88" s="95">
        <f t="shared" si="77"/>
        <v>633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26998</v>
      </c>
      <c r="D89" s="273">
        <v>26998</v>
      </c>
      <c r="E89" s="45"/>
      <c r="F89" s="95">
        <f t="shared" ref="F89:F93" si="78">D89+E89</f>
        <v>26998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1004</v>
      </c>
      <c r="D90" s="273">
        <v>804</v>
      </c>
      <c r="E90" s="45"/>
      <c r="F90" s="95">
        <f t="shared" si="78"/>
        <v>804</v>
      </c>
      <c r="G90" s="239"/>
      <c r="H90" s="45"/>
      <c r="I90" s="91">
        <f t="shared" si="79"/>
        <v>0</v>
      </c>
      <c r="J90" s="273">
        <v>200</v>
      </c>
      <c r="K90" s="45"/>
      <c r="L90" s="95">
        <f t="shared" si="80"/>
        <v>200</v>
      </c>
      <c r="M90" s="239"/>
      <c r="N90" s="45"/>
      <c r="O90" s="91">
        <f t="shared" si="81"/>
        <v>0</v>
      </c>
      <c r="P90" s="300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8443</v>
      </c>
      <c r="D91" s="273">
        <v>8108</v>
      </c>
      <c r="E91" s="45"/>
      <c r="F91" s="95">
        <f t="shared" si="78"/>
        <v>8108</v>
      </c>
      <c r="G91" s="239"/>
      <c r="H91" s="45"/>
      <c r="I91" s="91">
        <f t="shared" si="79"/>
        <v>0</v>
      </c>
      <c r="J91" s="273">
        <v>335</v>
      </c>
      <c r="K91" s="45"/>
      <c r="L91" s="95">
        <f t="shared" si="80"/>
        <v>335</v>
      </c>
      <c r="M91" s="239"/>
      <c r="N91" s="45"/>
      <c r="O91" s="91">
        <f t="shared" si="81"/>
        <v>0</v>
      </c>
      <c r="P91" s="300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400</v>
      </c>
      <c r="D92" s="273">
        <v>302</v>
      </c>
      <c r="E92" s="45"/>
      <c r="F92" s="95">
        <f t="shared" si="78"/>
        <v>302</v>
      </c>
      <c r="G92" s="239"/>
      <c r="H92" s="45"/>
      <c r="I92" s="91">
        <f t="shared" si="79"/>
        <v>0</v>
      </c>
      <c r="J92" s="273">
        <v>98</v>
      </c>
      <c r="K92" s="45"/>
      <c r="L92" s="95">
        <f t="shared" si="80"/>
        <v>98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2627</v>
      </c>
      <c r="D94" s="134">
        <f t="shared" ref="D94:E94" si="82">SUM(D95:D101)</f>
        <v>2627</v>
      </c>
      <c r="E94" s="76">
        <f t="shared" si="82"/>
        <v>0</v>
      </c>
      <c r="F94" s="95">
        <f>SUM(F95:F101)</f>
        <v>2627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x14ac:dyDescent="0.25">
      <c r="A101" s="30">
        <v>2239</v>
      </c>
      <c r="B101" s="43" t="s">
        <v>98</v>
      </c>
      <c r="C101" s="199">
        <f t="shared" si="24"/>
        <v>2627</v>
      </c>
      <c r="D101" s="273">
        <v>2627</v>
      </c>
      <c r="E101" s="45"/>
      <c r="F101" s="95">
        <f t="shared" si="84"/>
        <v>2627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7721</v>
      </c>
      <c r="D102" s="134">
        <f t="shared" ref="D102:E102" si="88">SUM(D103:D110)</f>
        <v>7560</v>
      </c>
      <c r="E102" s="76">
        <f t="shared" si="88"/>
        <v>-5</v>
      </c>
      <c r="F102" s="95">
        <f>SUM(F103:F110)</f>
        <v>7555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166</v>
      </c>
      <c r="K102" s="76">
        <f t="shared" si="89"/>
        <v>0</v>
      </c>
      <c r="L102" s="95">
        <f t="shared" si="89"/>
        <v>166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x14ac:dyDescent="0.25">
      <c r="A103" s="30">
        <v>2241</v>
      </c>
      <c r="B103" s="43" t="s">
        <v>100</v>
      </c>
      <c r="C103" s="199">
        <f t="shared" si="24"/>
        <v>3100</v>
      </c>
      <c r="D103" s="273">
        <v>3100</v>
      </c>
      <c r="E103" s="45"/>
      <c r="F103" s="95">
        <f t="shared" ref="F103:F110" si="90">D103+E103</f>
        <v>3100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48" x14ac:dyDescent="0.25">
      <c r="A104" s="30">
        <v>2242</v>
      </c>
      <c r="B104" s="43" t="s">
        <v>101</v>
      </c>
      <c r="C104" s="199">
        <f t="shared" si="24"/>
        <v>474</v>
      </c>
      <c r="D104" s="273">
        <v>479</v>
      </c>
      <c r="E104" s="45">
        <v>-5</v>
      </c>
      <c r="F104" s="95">
        <f t="shared" si="90"/>
        <v>474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49" t="s">
        <v>394</v>
      </c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631</v>
      </c>
      <c r="D105" s="273">
        <v>631</v>
      </c>
      <c r="E105" s="45"/>
      <c r="F105" s="95">
        <f t="shared" si="90"/>
        <v>631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3466</v>
      </c>
      <c r="D106" s="273">
        <v>3300</v>
      </c>
      <c r="E106" s="45"/>
      <c r="F106" s="95">
        <f t="shared" si="90"/>
        <v>3300</v>
      </c>
      <c r="G106" s="239"/>
      <c r="H106" s="45"/>
      <c r="I106" s="91">
        <f t="shared" si="91"/>
        <v>0</v>
      </c>
      <c r="J106" s="273">
        <v>166</v>
      </c>
      <c r="K106" s="45"/>
      <c r="L106" s="95">
        <f t="shared" si="92"/>
        <v>166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x14ac:dyDescent="0.25">
      <c r="A108" s="30">
        <v>2247</v>
      </c>
      <c r="B108" s="43" t="s">
        <v>105</v>
      </c>
      <c r="C108" s="199">
        <f t="shared" si="24"/>
        <v>50</v>
      </c>
      <c r="D108" s="273">
        <v>50</v>
      </c>
      <c r="E108" s="45"/>
      <c r="F108" s="95">
        <f t="shared" si="90"/>
        <v>50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713</v>
      </c>
      <c r="D111" s="134">
        <f t="shared" ref="D111:E111" si="94">SUM(D112:D114)</f>
        <v>713</v>
      </c>
      <c r="E111" s="76">
        <f t="shared" si="94"/>
        <v>0</v>
      </c>
      <c r="F111" s="95">
        <f>SUM(F112:F114)</f>
        <v>713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85</v>
      </c>
      <c r="D112" s="273">
        <v>85</v>
      </c>
      <c r="E112" s="45"/>
      <c r="F112" s="95">
        <f t="shared" ref="F112:F114" si="96">D112+E112</f>
        <v>85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x14ac:dyDescent="0.25">
      <c r="A114" s="30">
        <v>2259</v>
      </c>
      <c r="B114" s="43" t="s">
        <v>111</v>
      </c>
      <c r="C114" s="199">
        <f t="shared" si="100"/>
        <v>628</v>
      </c>
      <c r="D114" s="273">
        <v>628</v>
      </c>
      <c r="E114" s="45"/>
      <c r="F114" s="95">
        <f t="shared" si="96"/>
        <v>628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24</v>
      </c>
      <c r="D115" s="134">
        <f t="shared" ref="D115:E115" si="101">SUM(D116:D120)</f>
        <v>24</v>
      </c>
      <c r="E115" s="76">
        <f t="shared" si="101"/>
        <v>0</v>
      </c>
      <c r="F115" s="95">
        <f>SUM(F116:F120)</f>
        <v>24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00"/>
        <v>24</v>
      </c>
      <c r="D120" s="273">
        <v>24</v>
      </c>
      <c r="E120" s="45"/>
      <c r="F120" s="95">
        <f t="shared" si="103"/>
        <v>24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00"/>
        <v>795</v>
      </c>
      <c r="D121" s="134">
        <f t="shared" ref="D121:E121" si="107">SUM(D122:D126)</f>
        <v>795</v>
      </c>
      <c r="E121" s="76">
        <f t="shared" si="107"/>
        <v>0</v>
      </c>
      <c r="F121" s="95">
        <f>SUM(F122:F126)</f>
        <v>795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501"/>
      <c r="Q124" s="306"/>
    </row>
    <row r="125" spans="1:17" ht="29.25" hidden="1" customHeight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68.25" customHeight="1" x14ac:dyDescent="0.25">
      <c r="A126" s="30">
        <v>2279</v>
      </c>
      <c r="B126" s="43" t="s">
        <v>122</v>
      </c>
      <c r="C126" s="199">
        <f t="shared" si="100"/>
        <v>795</v>
      </c>
      <c r="D126" s="273">
        <v>795</v>
      </c>
      <c r="E126" s="45"/>
      <c r="F126" s="95">
        <f t="shared" si="109"/>
        <v>795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49"/>
      <c r="Q126" s="306"/>
    </row>
    <row r="127" spans="1:17" ht="30.75" hidden="1" customHeight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15859</v>
      </c>
      <c r="D129" s="132">
        <f t="shared" ref="D129:E129" si="114">SUM(D130,D135,D139,D140,D143,D150,D158,D159,D162)</f>
        <v>13356</v>
      </c>
      <c r="E129" s="38">
        <f t="shared" si="114"/>
        <v>0</v>
      </c>
      <c r="F129" s="184">
        <f>SUM(F130,F135,F139,F140,F143,F150,F158,F159,F162)</f>
        <v>13356</v>
      </c>
      <c r="G129" s="237">
        <f t="shared" ref="G129:N129" si="115">SUM(G130,G135,G139,G140,G143,G150,G158,G159,G162)</f>
        <v>1269</v>
      </c>
      <c r="H129" s="38">
        <f t="shared" si="115"/>
        <v>0</v>
      </c>
      <c r="I129" s="125">
        <f t="shared" si="115"/>
        <v>1269</v>
      </c>
      <c r="J129" s="132">
        <f t="shared" si="115"/>
        <v>1234</v>
      </c>
      <c r="K129" s="38">
        <f t="shared" si="115"/>
        <v>0</v>
      </c>
      <c r="L129" s="184">
        <f t="shared" si="115"/>
        <v>1234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2773</v>
      </c>
      <c r="D130" s="133">
        <f t="shared" ref="D130:O130" si="116">SUM(D131:D134)</f>
        <v>2623</v>
      </c>
      <c r="E130" s="79">
        <f t="shared" si="116"/>
        <v>0</v>
      </c>
      <c r="F130" s="185">
        <f t="shared" si="116"/>
        <v>2623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150</v>
      </c>
      <c r="K130" s="79">
        <f t="shared" si="116"/>
        <v>0</v>
      </c>
      <c r="L130" s="185">
        <f t="shared" si="116"/>
        <v>150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750</v>
      </c>
      <c r="D131" s="273">
        <v>700</v>
      </c>
      <c r="E131" s="45"/>
      <c r="F131" s="95">
        <f t="shared" ref="F131:F134" si="117">D131+E131</f>
        <v>700</v>
      </c>
      <c r="G131" s="239"/>
      <c r="H131" s="45"/>
      <c r="I131" s="91">
        <f t="shared" ref="I131:I134" si="118">G131+H131</f>
        <v>0</v>
      </c>
      <c r="J131" s="273">
        <v>50</v>
      </c>
      <c r="K131" s="45"/>
      <c r="L131" s="95">
        <f t="shared" ref="L131:L134" si="119">J131+K131</f>
        <v>50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1573</v>
      </c>
      <c r="D132" s="273">
        <v>1473</v>
      </c>
      <c r="E132" s="45"/>
      <c r="F132" s="95">
        <f t="shared" si="117"/>
        <v>1473</v>
      </c>
      <c r="G132" s="239"/>
      <c r="H132" s="45"/>
      <c r="I132" s="91">
        <f t="shared" si="118"/>
        <v>0</v>
      </c>
      <c r="J132" s="273">
        <v>100</v>
      </c>
      <c r="K132" s="45"/>
      <c r="L132" s="95">
        <f t="shared" si="119"/>
        <v>100</v>
      </c>
      <c r="M132" s="239"/>
      <c r="N132" s="45"/>
      <c r="O132" s="91">
        <f t="shared" si="120"/>
        <v>0</v>
      </c>
      <c r="P132" s="349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64.5" customHeight="1" x14ac:dyDescent="0.25">
      <c r="A134" s="30">
        <v>2314</v>
      </c>
      <c r="B134" s="43" t="s">
        <v>309</v>
      </c>
      <c r="C134" s="199">
        <f t="shared" si="100"/>
        <v>450</v>
      </c>
      <c r="D134" s="273">
        <v>450</v>
      </c>
      <c r="E134" s="45"/>
      <c r="F134" s="95">
        <f t="shared" si="117"/>
        <v>450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49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2234</v>
      </c>
      <c r="D135" s="134">
        <f t="shared" ref="D135" si="121">SUM(D136:D138)</f>
        <v>1234</v>
      </c>
      <c r="E135" s="76">
        <f>SUM(E136:E138)</f>
        <v>0</v>
      </c>
      <c r="F135" s="95">
        <f>SUM(F136:F138)</f>
        <v>1234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1000</v>
      </c>
      <c r="K135" s="76">
        <f t="shared" si="123"/>
        <v>0</v>
      </c>
      <c r="L135" s="95">
        <f t="shared" si="123"/>
        <v>1000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t="124.5" customHeight="1" x14ac:dyDescent="0.25">
      <c r="A137" s="30">
        <v>2322</v>
      </c>
      <c r="B137" s="43" t="s">
        <v>132</v>
      </c>
      <c r="C137" s="199">
        <f t="shared" si="100"/>
        <v>2234</v>
      </c>
      <c r="D137" s="273">
        <v>1234</v>
      </c>
      <c r="E137" s="45"/>
      <c r="F137" s="95">
        <f t="shared" si="124"/>
        <v>1234</v>
      </c>
      <c r="G137" s="239"/>
      <c r="H137" s="45"/>
      <c r="I137" s="91">
        <f t="shared" si="125"/>
        <v>0</v>
      </c>
      <c r="J137" s="273">
        <v>1000</v>
      </c>
      <c r="K137" s="45"/>
      <c r="L137" s="95">
        <f t="shared" si="126"/>
        <v>1000</v>
      </c>
      <c r="M137" s="239"/>
      <c r="N137" s="45"/>
      <c r="O137" s="91">
        <f t="shared" si="127"/>
        <v>0</v>
      </c>
      <c r="P137" s="349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150</v>
      </c>
      <c r="D140" s="134">
        <f t="shared" ref="D140" si="128">SUM(D141:D142)</f>
        <v>150</v>
      </c>
      <c r="E140" s="76">
        <f>SUM(E141:E142)</f>
        <v>0</v>
      </c>
      <c r="F140" s="95">
        <f>SUM(F141:F142)</f>
        <v>150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x14ac:dyDescent="0.25">
      <c r="A141" s="30">
        <v>2341</v>
      </c>
      <c r="B141" s="43" t="s">
        <v>136</v>
      </c>
      <c r="C141" s="199">
        <f t="shared" si="100"/>
        <v>150</v>
      </c>
      <c r="D141" s="273">
        <v>150</v>
      </c>
      <c r="E141" s="45"/>
      <c r="F141" s="95">
        <f t="shared" ref="F141:F142" si="130">D141+E141</f>
        <v>150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4534</v>
      </c>
      <c r="D143" s="86">
        <f t="shared" ref="D143" si="134">SUM(D144:D149)</f>
        <v>4450</v>
      </c>
      <c r="E143" s="74">
        <f>SUM(E144:E149)</f>
        <v>0</v>
      </c>
      <c r="F143" s="183">
        <f>SUM(F144:F149)</f>
        <v>4450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84</v>
      </c>
      <c r="K143" s="74">
        <f t="shared" si="135"/>
        <v>0</v>
      </c>
      <c r="L143" s="183">
        <f t="shared" si="135"/>
        <v>84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x14ac:dyDescent="0.25">
      <c r="A144" s="27">
        <v>2351</v>
      </c>
      <c r="B144" s="40" t="s">
        <v>139</v>
      </c>
      <c r="C144" s="198">
        <f t="shared" si="100"/>
        <v>2000</v>
      </c>
      <c r="D144" s="272">
        <v>2000</v>
      </c>
      <c r="E144" s="42"/>
      <c r="F144" s="185">
        <f t="shared" ref="F144:F149" si="136">D144+E144</f>
        <v>2000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  <c r="Q144" s="306"/>
    </row>
    <row r="145" spans="1:17" x14ac:dyDescent="0.25">
      <c r="A145" s="30">
        <v>2352</v>
      </c>
      <c r="B145" s="43" t="s">
        <v>140</v>
      </c>
      <c r="C145" s="199">
        <f t="shared" si="100"/>
        <v>1482</v>
      </c>
      <c r="D145" s="273">
        <v>1398</v>
      </c>
      <c r="E145" s="45"/>
      <c r="F145" s="95">
        <f t="shared" si="136"/>
        <v>1398</v>
      </c>
      <c r="G145" s="239"/>
      <c r="H145" s="45"/>
      <c r="I145" s="91">
        <f t="shared" si="137"/>
        <v>0</v>
      </c>
      <c r="J145" s="273">
        <v>84</v>
      </c>
      <c r="K145" s="45"/>
      <c r="L145" s="95">
        <f t="shared" si="138"/>
        <v>84</v>
      </c>
      <c r="M145" s="239"/>
      <c r="N145" s="45"/>
      <c r="O145" s="91">
        <f t="shared" si="139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x14ac:dyDescent="0.25">
      <c r="A147" s="30">
        <v>2354</v>
      </c>
      <c r="B147" s="43" t="s">
        <v>142</v>
      </c>
      <c r="C147" s="199">
        <f t="shared" si="100"/>
        <v>672</v>
      </c>
      <c r="D147" s="273">
        <v>672</v>
      </c>
      <c r="E147" s="45"/>
      <c r="F147" s="95">
        <f t="shared" si="136"/>
        <v>672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380</v>
      </c>
      <c r="D148" s="273">
        <v>380</v>
      </c>
      <c r="E148" s="45"/>
      <c r="F148" s="95">
        <f t="shared" si="136"/>
        <v>380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customHeight="1" x14ac:dyDescent="0.25">
      <c r="A150" s="75">
        <v>2360</v>
      </c>
      <c r="B150" s="43" t="s">
        <v>145</v>
      </c>
      <c r="C150" s="199">
        <f t="shared" si="100"/>
        <v>3385</v>
      </c>
      <c r="D150" s="134">
        <f t="shared" ref="D150" si="140">SUM(D151:D157)</f>
        <v>3385</v>
      </c>
      <c r="E150" s="76">
        <f>SUM(E151:E157)</f>
        <v>0</v>
      </c>
      <c r="F150" s="95">
        <f>SUM(F151:F157)</f>
        <v>3385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t="30.75" customHeight="1" x14ac:dyDescent="0.25">
      <c r="A151" s="29">
        <v>2361</v>
      </c>
      <c r="B151" s="43" t="s">
        <v>146</v>
      </c>
      <c r="C151" s="199">
        <f t="shared" si="100"/>
        <v>760</v>
      </c>
      <c r="D151" s="273">
        <v>760</v>
      </c>
      <c r="E151" s="45"/>
      <c r="F151" s="95">
        <f t="shared" ref="F151:F158" si="142">D151+E151</f>
        <v>760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ht="38.25" customHeight="1" x14ac:dyDescent="0.25">
      <c r="A153" s="29">
        <v>2363</v>
      </c>
      <c r="B153" s="43" t="s">
        <v>148</v>
      </c>
      <c r="C153" s="199">
        <f t="shared" si="100"/>
        <v>2625</v>
      </c>
      <c r="D153" s="273">
        <v>2625</v>
      </c>
      <c r="E153" s="45"/>
      <c r="F153" s="95">
        <f t="shared" si="142"/>
        <v>2625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49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ht="36.75" customHeight="1" x14ac:dyDescent="0.25">
      <c r="A158" s="73">
        <v>2370</v>
      </c>
      <c r="B158" s="58" t="s">
        <v>153</v>
      </c>
      <c r="C158" s="204">
        <f t="shared" si="100"/>
        <v>2583</v>
      </c>
      <c r="D158" s="270">
        <v>1314</v>
      </c>
      <c r="E158" s="77"/>
      <c r="F158" s="183">
        <f t="shared" si="142"/>
        <v>1314</v>
      </c>
      <c r="G158" s="241">
        <v>1269</v>
      </c>
      <c r="H158" s="77"/>
      <c r="I158" s="156">
        <f t="shared" si="143"/>
        <v>1269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48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00"/>
        <v>200</v>
      </c>
      <c r="D162" s="270">
        <v>200</v>
      </c>
      <c r="E162" s="77"/>
      <c r="F162" s="183">
        <f t="shared" si="148"/>
        <v>200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x14ac:dyDescent="0.25">
      <c r="A163" s="35">
        <v>2400</v>
      </c>
      <c r="B163" s="72" t="s">
        <v>158</v>
      </c>
      <c r="C163" s="197">
        <f t="shared" si="100"/>
        <v>182</v>
      </c>
      <c r="D163" s="257">
        <v>182</v>
      </c>
      <c r="E163" s="80"/>
      <c r="F163" s="184">
        <f t="shared" si="148"/>
        <v>182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x14ac:dyDescent="0.25">
      <c r="A164" s="35">
        <v>2500</v>
      </c>
      <c r="B164" s="72" t="s">
        <v>159</v>
      </c>
      <c r="C164" s="197">
        <f t="shared" si="100"/>
        <v>81</v>
      </c>
      <c r="D164" s="132">
        <f t="shared" ref="D164:E164" si="152">SUM(D165,D170)</f>
        <v>76</v>
      </c>
      <c r="E164" s="38">
        <f t="shared" si="152"/>
        <v>5</v>
      </c>
      <c r="F164" s="184">
        <f>SUM(F165,F170)</f>
        <v>81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customHeight="1" x14ac:dyDescent="0.25">
      <c r="A165" s="404">
        <v>2510</v>
      </c>
      <c r="B165" s="40" t="s">
        <v>160</v>
      </c>
      <c r="C165" s="198">
        <f t="shared" si="100"/>
        <v>81</v>
      </c>
      <c r="D165" s="133">
        <f t="shared" ref="D165:E165" si="154">SUM(D166:D169)</f>
        <v>76</v>
      </c>
      <c r="E165" s="79">
        <f t="shared" si="154"/>
        <v>5</v>
      </c>
      <c r="F165" s="185">
        <f>SUM(F166:F169)</f>
        <v>81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48" x14ac:dyDescent="0.25">
      <c r="A169" s="30">
        <v>2519</v>
      </c>
      <c r="B169" s="43" t="s">
        <v>164</v>
      </c>
      <c r="C169" s="199">
        <f t="shared" si="100"/>
        <v>81</v>
      </c>
      <c r="D169" s="273">
        <v>76</v>
      </c>
      <c r="E169" s="45">
        <v>5</v>
      </c>
      <c r="F169" s="95">
        <f t="shared" si="156"/>
        <v>81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49" t="s">
        <v>395</v>
      </c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10043</v>
      </c>
      <c r="D193" s="138">
        <f t="shared" ref="D193:E193" si="195">SUM(D194,D229,D268)</f>
        <v>9043</v>
      </c>
      <c r="E193" s="69">
        <f t="shared" si="195"/>
        <v>0</v>
      </c>
      <c r="F193" s="180">
        <f>SUM(F194,F229,F268)</f>
        <v>9043</v>
      </c>
      <c r="G193" s="235">
        <f t="shared" ref="G193:N193" si="196">SUM(G194,G229,G268)</f>
        <v>1000</v>
      </c>
      <c r="H193" s="69">
        <f t="shared" si="196"/>
        <v>0</v>
      </c>
      <c r="I193" s="284">
        <f t="shared" si="196"/>
        <v>1000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70"/>
        <v>10043</v>
      </c>
      <c r="D194" s="139">
        <f t="shared" ref="D194:E194" si="197">D195+D203</f>
        <v>9043</v>
      </c>
      <c r="E194" s="71">
        <f t="shared" si="197"/>
        <v>0</v>
      </c>
      <c r="F194" s="181">
        <f>F195+F203</f>
        <v>9043</v>
      </c>
      <c r="G194" s="236">
        <f t="shared" ref="G194:N194" si="198">G195+G203</f>
        <v>1000</v>
      </c>
      <c r="H194" s="71">
        <f t="shared" si="198"/>
        <v>0</v>
      </c>
      <c r="I194" s="127">
        <f t="shared" si="198"/>
        <v>1000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x14ac:dyDescent="0.25">
      <c r="A195" s="35">
        <v>5100</v>
      </c>
      <c r="B195" s="72" t="s">
        <v>189</v>
      </c>
      <c r="C195" s="197">
        <f t="shared" si="170"/>
        <v>425</v>
      </c>
      <c r="D195" s="132">
        <f t="shared" ref="D195:E195" si="199">D196+D197+D200+D201+D202</f>
        <v>425</v>
      </c>
      <c r="E195" s="38">
        <f t="shared" si="199"/>
        <v>0</v>
      </c>
      <c r="F195" s="184">
        <f>F196+F197+F200+F201+F202</f>
        <v>425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x14ac:dyDescent="0.25">
      <c r="A197" s="75">
        <v>5120</v>
      </c>
      <c r="B197" s="43" t="s">
        <v>191</v>
      </c>
      <c r="C197" s="199">
        <f t="shared" si="170"/>
        <v>425</v>
      </c>
      <c r="D197" s="134">
        <f t="shared" ref="D197:E197" si="201">D198+D199</f>
        <v>425</v>
      </c>
      <c r="E197" s="76">
        <f t="shared" si="201"/>
        <v>0</v>
      </c>
      <c r="F197" s="95">
        <f>F198+F199</f>
        <v>425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x14ac:dyDescent="0.25">
      <c r="A198" s="30">
        <v>5121</v>
      </c>
      <c r="B198" s="43" t="s">
        <v>192</v>
      </c>
      <c r="C198" s="199">
        <f t="shared" si="170"/>
        <v>425</v>
      </c>
      <c r="D198" s="273">
        <v>425</v>
      </c>
      <c r="E198" s="45"/>
      <c r="F198" s="95">
        <f t="shared" ref="F198:F202" si="203">D198+E198</f>
        <v>425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70"/>
        <v>9618</v>
      </c>
      <c r="D203" s="132">
        <f t="shared" ref="D203:E203" si="207">D204+D214+D215+D224+D225+D226+D228</f>
        <v>8618</v>
      </c>
      <c r="E203" s="38">
        <f t="shared" si="207"/>
        <v>0</v>
      </c>
      <c r="F203" s="184">
        <f>F204+F214+F215+F224+F225+F226+F228</f>
        <v>8618</v>
      </c>
      <c r="G203" s="237">
        <f t="shared" ref="G203:O203" si="208">G204+G214+G215+G224+G225+G226+G228</f>
        <v>1000</v>
      </c>
      <c r="H203" s="38">
        <f t="shared" si="208"/>
        <v>0</v>
      </c>
      <c r="I203" s="125">
        <f t="shared" si="208"/>
        <v>1000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70"/>
        <v>9618</v>
      </c>
      <c r="D215" s="134">
        <f t="shared" ref="D215:E215" si="214">SUM(D216:D223)</f>
        <v>8618</v>
      </c>
      <c r="E215" s="76">
        <f t="shared" si="214"/>
        <v>0</v>
      </c>
      <c r="F215" s="95">
        <f>SUM(F216:F223)</f>
        <v>8618</v>
      </c>
      <c r="G215" s="240">
        <f t="shared" ref="G215:N215" si="215">SUM(G216:G223)</f>
        <v>1000</v>
      </c>
      <c r="H215" s="76">
        <f t="shared" si="215"/>
        <v>0</v>
      </c>
      <c r="I215" s="91">
        <f t="shared" si="215"/>
        <v>1000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x14ac:dyDescent="0.25">
      <c r="A217" s="30">
        <v>5232</v>
      </c>
      <c r="B217" s="43" t="s">
        <v>211</v>
      </c>
      <c r="C217" s="199">
        <f t="shared" si="170"/>
        <v>3518</v>
      </c>
      <c r="D217" s="273">
        <v>3518</v>
      </c>
      <c r="E217" s="45"/>
      <c r="F217" s="95">
        <f t="shared" si="216"/>
        <v>3518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49"/>
      <c r="Q217" s="306"/>
    </row>
    <row r="218" spans="1:17" x14ac:dyDescent="0.25">
      <c r="A218" s="30">
        <v>5233</v>
      </c>
      <c r="B218" s="43" t="s">
        <v>212</v>
      </c>
      <c r="C218" s="199">
        <f t="shared" si="170"/>
        <v>1650</v>
      </c>
      <c r="D218" s="273">
        <v>650</v>
      </c>
      <c r="E218" s="45"/>
      <c r="F218" s="95">
        <f t="shared" si="216"/>
        <v>650</v>
      </c>
      <c r="G218" s="239">
        <v>1000</v>
      </c>
      <c r="H218" s="45"/>
      <c r="I218" s="91">
        <f t="shared" si="217"/>
        <v>1000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49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x14ac:dyDescent="0.25">
      <c r="A222" s="30">
        <v>5238</v>
      </c>
      <c r="B222" s="43" t="s">
        <v>216</v>
      </c>
      <c r="C222" s="199">
        <f t="shared" si="170"/>
        <v>4450</v>
      </c>
      <c r="D222" s="273">
        <v>4450</v>
      </c>
      <c r="E222" s="45"/>
      <c r="F222" s="95">
        <f t="shared" si="216"/>
        <v>4450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E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397045</v>
      </c>
      <c r="D284" s="143">
        <f t="shared" ref="D284:O284" si="290">SUM(D281,D268,D229,D194,D186,D172,D74,D52)</f>
        <v>261150</v>
      </c>
      <c r="E284" s="114">
        <f t="shared" si="290"/>
        <v>0</v>
      </c>
      <c r="F284" s="115">
        <f t="shared" si="290"/>
        <v>261150</v>
      </c>
      <c r="G284" s="249">
        <f t="shared" si="290"/>
        <v>133862</v>
      </c>
      <c r="H284" s="114">
        <f t="shared" si="290"/>
        <v>0</v>
      </c>
      <c r="I284" s="287">
        <f t="shared" si="290"/>
        <v>133862</v>
      </c>
      <c r="J284" s="143">
        <f t="shared" si="290"/>
        <v>2033</v>
      </c>
      <c r="K284" s="114">
        <f t="shared" si="290"/>
        <v>0</v>
      </c>
      <c r="L284" s="115">
        <f t="shared" si="290"/>
        <v>2033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-33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-33</v>
      </c>
      <c r="K285" s="117">
        <f t="shared" ref="K285:L285" si="293">SUM(K26,K42)-K50</f>
        <v>0</v>
      </c>
      <c r="L285" s="118">
        <f t="shared" si="293"/>
        <v>-33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33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33</v>
      </c>
      <c r="K286" s="103">
        <f t="shared" si="295"/>
        <v>0</v>
      </c>
      <c r="L286" s="112">
        <f t="shared" si="295"/>
        <v>33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33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33</v>
      </c>
      <c r="K287" s="64">
        <f t="shared" si="296"/>
        <v>0</v>
      </c>
      <c r="L287" s="178">
        <f t="shared" si="296"/>
        <v>33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DeCCjIl2rhaW4fBPCHYfFdwpPssmbbUu7AlahDOl+rN1g+DAacfyoXdl+9pvlptLAmAGp0Q656zcNy9BzhDqQA==" saltValue="k6c4Qx1Q+H8Nt/3qlXrZEg==" spinCount="100000" sheet="1" objects="1" scenarios="1" formatCells="0" formatColumns="0" formatRows="0"/>
  <autoFilter ref="A18:P296">
    <filterColumn colId="2">
      <filters blank="1">
        <filter val="1 000"/>
        <filter val="1 004"/>
        <filter val="1 275"/>
        <filter val="1 482"/>
        <filter val="1 562"/>
        <filter val="1 573"/>
        <filter val="1 650"/>
        <filter val="1 890"/>
        <filter val="10 043"/>
        <filter val="10 403"/>
        <filter val="12 080"/>
        <filter val="15 859"/>
        <filter val="150"/>
        <filter val="17 533"/>
        <filter val="182"/>
        <filter val="2 000"/>
        <filter val="2 234"/>
        <filter val="2 422"/>
        <filter val="2 583"/>
        <filter val="2 625"/>
        <filter val="2 627"/>
        <filter val="2 773"/>
        <filter val="200"/>
        <filter val="216 916"/>
        <filter val="23 830"/>
        <filter val="239"/>
        <filter val="24"/>
        <filter val="242 021"/>
        <filter val="26 998"/>
        <filter val="3 100"/>
        <filter val="3 385"/>
        <filter val="3 466"/>
        <filter val="3 518"/>
        <filter val="3 709"/>
        <filter val="320 265"/>
        <filter val="33"/>
        <filter val="-33"/>
        <filter val="36 845"/>
        <filter val="380"/>
        <filter val="387 002"/>
        <filter val="395 012"/>
        <filter val="397 045"/>
        <filter val="4 450"/>
        <filter val="4 534"/>
        <filter val="4 643"/>
        <filter val="400"/>
        <filter val="425"/>
        <filter val="427"/>
        <filter val="450"/>
        <filter val="474"/>
        <filter val="50"/>
        <filter val="50 615"/>
        <filter val="6 703"/>
        <filter val="60 711"/>
        <filter val="628"/>
        <filter val="631"/>
        <filter val="66 737"/>
        <filter val="672"/>
        <filter val="7 721"/>
        <filter val="713"/>
        <filter val="750"/>
        <filter val="760"/>
        <filter val="78 244"/>
        <filter val="795"/>
        <filter val="8 443"/>
        <filter val="81"/>
        <filter val="85"/>
        <filter val="89"/>
        <filter val="9 618"/>
        <filter val="976"/>
      </filters>
    </filterColumn>
  </autoFilter>
  <mergeCells count="33">
    <mergeCell ref="A285:B285"/>
    <mergeCell ref="A286:B286"/>
    <mergeCell ref="H16:H17"/>
    <mergeCell ref="I16:I17"/>
    <mergeCell ref="J16:J17"/>
    <mergeCell ref="C13:P13"/>
    <mergeCell ref="C14:P14"/>
    <mergeCell ref="A15:A17"/>
    <mergeCell ref="B15:B17"/>
    <mergeCell ref="C15:O15"/>
    <mergeCell ref="C16:C17"/>
    <mergeCell ref="D16:D17"/>
    <mergeCell ref="E16:E17"/>
    <mergeCell ref="F16:F17"/>
    <mergeCell ref="G16:G17"/>
    <mergeCell ref="N16:N17"/>
    <mergeCell ref="O16:O17"/>
    <mergeCell ref="P16:P17"/>
    <mergeCell ref="K16:K17"/>
    <mergeCell ref="L16:L17"/>
    <mergeCell ref="M16:M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48.pielikums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8" sqref="U8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396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397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398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399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379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400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401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 t="s">
        <v>402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57"/>
      <c r="D11" s="857"/>
      <c r="E11" s="857"/>
      <c r="F11" s="857"/>
      <c r="G11" s="857"/>
      <c r="H11" s="857"/>
      <c r="I11" s="857"/>
      <c r="J11" s="857"/>
      <c r="K11" s="857"/>
      <c r="L11" s="857"/>
      <c r="M11" s="857"/>
      <c r="N11" s="857"/>
      <c r="O11" s="857"/>
      <c r="P11" s="858"/>
      <c r="Q11" s="306"/>
    </row>
    <row r="12" spans="1:17" ht="12.75" customHeight="1" x14ac:dyDescent="0.25">
      <c r="A12" s="2"/>
      <c r="B12" s="3" t="s">
        <v>9</v>
      </c>
      <c r="C12" s="857" t="s">
        <v>403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588848</v>
      </c>
      <c r="D20" s="130">
        <f>SUM(D21,D24,D25,D41,D42)</f>
        <v>422729</v>
      </c>
      <c r="E20" s="22">
        <f>SUM(E21,E24,E25,E41,E42)</f>
        <v>0</v>
      </c>
      <c r="F20" s="170">
        <f>SUM(F21,F24,F25,F41,F42)</f>
        <v>422729</v>
      </c>
      <c r="G20" s="219">
        <f>SUM(G21,G24,G42)</f>
        <v>162320</v>
      </c>
      <c r="H20" s="22">
        <f t="shared" ref="H20:I20" si="0">SUM(H21,H24,H42)</f>
        <v>0</v>
      </c>
      <c r="I20" s="278">
        <f t="shared" si="0"/>
        <v>162320</v>
      </c>
      <c r="J20" s="130">
        <f>SUM(J21,J26,J42)</f>
        <v>3799</v>
      </c>
      <c r="K20" s="22">
        <f t="shared" ref="K20:L20" si="1">SUM(K21,K26,K42)</f>
        <v>0</v>
      </c>
      <c r="L20" s="170">
        <f t="shared" si="1"/>
        <v>3799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1387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1387</v>
      </c>
      <c r="K21" s="25">
        <f t="shared" si="5"/>
        <v>0</v>
      </c>
      <c r="L21" s="171">
        <f t="shared" si="5"/>
        <v>1387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1387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>
        <v>1387</v>
      </c>
      <c r="K23" s="31"/>
      <c r="L23" s="340">
        <f>J23+K23</f>
        <v>1387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585049</v>
      </c>
      <c r="D24" s="256">
        <v>422729</v>
      </c>
      <c r="E24" s="33"/>
      <c r="F24" s="341">
        <f t="shared" si="8"/>
        <v>422729</v>
      </c>
      <c r="G24" s="223">
        <v>162320</v>
      </c>
      <c r="H24" s="33"/>
      <c r="I24" s="346">
        <f t="shared" ref="I24" si="9">G24+H24</f>
        <v>162320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2412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2412</v>
      </c>
      <c r="K26" s="38">
        <f t="shared" si="10"/>
        <v>0</v>
      </c>
      <c r="L26" s="184">
        <f>SUM(L27,L31,L33,L36)</f>
        <v>2412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2412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258">
        <f t="shared" ref="J33:K33" si="15">SUM(J34:J35)</f>
        <v>2412</v>
      </c>
      <c r="K33" s="38">
        <f t="shared" si="15"/>
        <v>0</v>
      </c>
      <c r="L33" s="184">
        <f>SUM(L34:L35)</f>
        <v>2412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2412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>
        <v>2412</v>
      </c>
      <c r="K34" s="332"/>
      <c r="L34" s="185">
        <f t="shared" ref="L34:L35" si="16">J34+K34</f>
        <v>2412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hidden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hidden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588848</v>
      </c>
      <c r="D49" s="136">
        <f t="shared" ref="D49:E49" si="25">SUM(D50,D281)</f>
        <v>422729</v>
      </c>
      <c r="E49" s="64">
        <f t="shared" si="25"/>
        <v>0</v>
      </c>
      <c r="F49" s="178">
        <f>SUM(F50,F281)</f>
        <v>422729</v>
      </c>
      <c r="G49" s="233">
        <f t="shared" ref="G49:O49" si="26">SUM(G50,G281)</f>
        <v>162320</v>
      </c>
      <c r="H49" s="64">
        <f t="shared" si="26"/>
        <v>0</v>
      </c>
      <c r="I49" s="120">
        <f t="shared" si="26"/>
        <v>162320</v>
      </c>
      <c r="J49" s="136">
        <f t="shared" si="26"/>
        <v>3799</v>
      </c>
      <c r="K49" s="64">
        <f t="shared" si="26"/>
        <v>0</v>
      </c>
      <c r="L49" s="178">
        <f t="shared" si="26"/>
        <v>3799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588848</v>
      </c>
      <c r="D50" s="137">
        <f t="shared" ref="D50:E50" si="27">SUM(D51,D193)</f>
        <v>422729</v>
      </c>
      <c r="E50" s="67">
        <f t="shared" si="27"/>
        <v>0</v>
      </c>
      <c r="F50" s="179">
        <f>SUM(F51,F193)</f>
        <v>422729</v>
      </c>
      <c r="G50" s="234">
        <f t="shared" ref="G50:O50" si="28">SUM(G51,G193)</f>
        <v>162320</v>
      </c>
      <c r="H50" s="67">
        <f t="shared" si="28"/>
        <v>0</v>
      </c>
      <c r="I50" s="283">
        <f t="shared" si="28"/>
        <v>162320</v>
      </c>
      <c r="J50" s="137">
        <f t="shared" si="28"/>
        <v>3799</v>
      </c>
      <c r="K50" s="67">
        <f t="shared" si="28"/>
        <v>0</v>
      </c>
      <c r="L50" s="179">
        <f t="shared" si="28"/>
        <v>3799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585848</v>
      </c>
      <c r="D51" s="138">
        <f t="shared" ref="D51:E51" si="29">SUM(D52,D74,D172,D186)</f>
        <v>421729</v>
      </c>
      <c r="E51" s="69">
        <f t="shared" si="29"/>
        <v>0</v>
      </c>
      <c r="F51" s="180">
        <f>SUM(F52,F74,F172,F186)</f>
        <v>421729</v>
      </c>
      <c r="G51" s="235">
        <f t="shared" ref="G51:O51" si="30">SUM(G52,G74,G172,G186)</f>
        <v>160320</v>
      </c>
      <c r="H51" s="69">
        <f t="shared" si="30"/>
        <v>0</v>
      </c>
      <c r="I51" s="284">
        <f t="shared" si="30"/>
        <v>160320</v>
      </c>
      <c r="J51" s="138">
        <f t="shared" si="30"/>
        <v>3799</v>
      </c>
      <c r="K51" s="69">
        <f t="shared" si="30"/>
        <v>0</v>
      </c>
      <c r="L51" s="180">
        <f t="shared" si="30"/>
        <v>3799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452601</v>
      </c>
      <c r="D52" s="139">
        <f t="shared" ref="D52:E52" si="31">SUM(D53,D66)</f>
        <v>293363</v>
      </c>
      <c r="E52" s="71">
        <f t="shared" si="31"/>
        <v>0</v>
      </c>
      <c r="F52" s="181">
        <f>SUM(F53,F66)</f>
        <v>293363</v>
      </c>
      <c r="G52" s="236">
        <f t="shared" ref="G52:O52" si="32">SUM(G53,G66)</f>
        <v>159238</v>
      </c>
      <c r="H52" s="71">
        <f t="shared" si="32"/>
        <v>0</v>
      </c>
      <c r="I52" s="127">
        <f t="shared" si="32"/>
        <v>159238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343046</v>
      </c>
      <c r="D53" s="132">
        <f t="shared" ref="D53:E53" si="33">SUM(D54,D57,D65)</f>
        <v>214862</v>
      </c>
      <c r="E53" s="38">
        <f t="shared" si="33"/>
        <v>0</v>
      </c>
      <c r="F53" s="184">
        <f>SUM(F54,F57,F65)</f>
        <v>214862</v>
      </c>
      <c r="G53" s="237">
        <f t="shared" ref="G53:N53" si="34">SUM(G54,G57,G65)</f>
        <v>128184</v>
      </c>
      <c r="H53" s="38">
        <f t="shared" si="34"/>
        <v>0</v>
      </c>
      <c r="I53" s="125">
        <f t="shared" si="34"/>
        <v>128184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310149</v>
      </c>
      <c r="D54" s="86">
        <f>SUM(D55:D56)</f>
        <v>187305</v>
      </c>
      <c r="E54" s="74">
        <f>SUM(E55:E56)</f>
        <v>0</v>
      </c>
      <c r="F54" s="183">
        <f>SUM(F55:F56)</f>
        <v>187305</v>
      </c>
      <c r="G54" s="238">
        <f t="shared" ref="G54:H54" si="35">SUM(G55:G56)</f>
        <v>122844</v>
      </c>
      <c r="H54" s="74">
        <f t="shared" si="35"/>
        <v>0</v>
      </c>
      <c r="I54" s="156">
        <f>SUM(I55:I56)</f>
        <v>122844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310149</v>
      </c>
      <c r="D56" s="273">
        <v>187305</v>
      </c>
      <c r="E56" s="45"/>
      <c r="F56" s="95">
        <f>D56+E56</f>
        <v>187305</v>
      </c>
      <c r="G56" s="239">
        <v>122844</v>
      </c>
      <c r="H56" s="45"/>
      <c r="I56" s="91">
        <f>G56+H56</f>
        <v>122844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31197</v>
      </c>
      <c r="D57" s="134">
        <f t="shared" ref="D57:E57" si="38">SUM(D58:D64)</f>
        <v>25857</v>
      </c>
      <c r="E57" s="76">
        <f t="shared" si="38"/>
        <v>0</v>
      </c>
      <c r="F57" s="95">
        <f>SUM(F58:F64)</f>
        <v>25857</v>
      </c>
      <c r="G57" s="240">
        <f t="shared" ref="G57:N57" si="39">SUM(G58:G64)</f>
        <v>5340</v>
      </c>
      <c r="H57" s="76">
        <f t="shared" si="39"/>
        <v>0</v>
      </c>
      <c r="I57" s="91">
        <f t="shared" si="39"/>
        <v>5340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3709</v>
      </c>
      <c r="D58" s="273">
        <v>3709</v>
      </c>
      <c r="E58" s="45"/>
      <c r="F58" s="95">
        <f t="shared" ref="F58:F65" si="40">D58+E58</f>
        <v>3709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976</v>
      </c>
      <c r="D59" s="273">
        <v>976</v>
      </c>
      <c r="E59" s="45"/>
      <c r="F59" s="95">
        <f t="shared" si="40"/>
        <v>976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3000</v>
      </c>
      <c r="D62" s="273">
        <v>3000</v>
      </c>
      <c r="E62" s="45"/>
      <c r="F62" s="95">
        <f t="shared" si="40"/>
        <v>3000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16033</v>
      </c>
      <c r="D63" s="273">
        <v>16033</v>
      </c>
      <c r="E63" s="45"/>
      <c r="F63" s="95">
        <f t="shared" si="40"/>
        <v>16033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7479</v>
      </c>
      <c r="D64" s="273">
        <v>2139</v>
      </c>
      <c r="E64" s="45"/>
      <c r="F64" s="95">
        <f t="shared" si="40"/>
        <v>2139</v>
      </c>
      <c r="G64" s="239">
        <v>5340</v>
      </c>
      <c r="H64" s="45"/>
      <c r="I64" s="91">
        <f t="shared" si="41"/>
        <v>5340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1700</v>
      </c>
      <c r="D65" s="270">
        <v>1700</v>
      </c>
      <c r="E65" s="77"/>
      <c r="F65" s="183">
        <f t="shared" si="40"/>
        <v>1700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109555</v>
      </c>
      <c r="D66" s="132">
        <f t="shared" ref="D66:E66" si="44">SUM(D67:D68)</f>
        <v>78501</v>
      </c>
      <c r="E66" s="38">
        <f t="shared" si="44"/>
        <v>0</v>
      </c>
      <c r="F66" s="184">
        <f>SUM(F67:F68)</f>
        <v>78501</v>
      </c>
      <c r="G66" s="237">
        <f t="shared" ref="G66:N66" si="45">SUM(G67:G68)</f>
        <v>31054</v>
      </c>
      <c r="H66" s="38">
        <f t="shared" si="45"/>
        <v>0</v>
      </c>
      <c r="I66" s="125">
        <f t="shared" si="45"/>
        <v>31054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84788</v>
      </c>
      <c r="D67" s="272">
        <v>54394</v>
      </c>
      <c r="E67" s="42"/>
      <c r="F67" s="185">
        <f>D67+E67</f>
        <v>54394</v>
      </c>
      <c r="G67" s="229">
        <v>30394</v>
      </c>
      <c r="H67" s="42"/>
      <c r="I67" s="90">
        <f>G67+H67</f>
        <v>30394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24767</v>
      </c>
      <c r="D68" s="134">
        <f t="shared" ref="D68:E68" si="46">SUM(D69:D73)</f>
        <v>24107</v>
      </c>
      <c r="E68" s="76">
        <f t="shared" si="46"/>
        <v>0</v>
      </c>
      <c r="F68" s="95">
        <f>SUM(F69:F73)</f>
        <v>24107</v>
      </c>
      <c r="G68" s="240">
        <f t="shared" ref="G68:O68" si="47">SUM(G69:G73)</f>
        <v>660</v>
      </c>
      <c r="H68" s="76">
        <f t="shared" si="47"/>
        <v>0</v>
      </c>
      <c r="I68" s="91">
        <f t="shared" si="47"/>
        <v>660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14734</v>
      </c>
      <c r="D69" s="273">
        <v>14074</v>
      </c>
      <c r="E69" s="45"/>
      <c r="F69" s="95">
        <f t="shared" ref="F69:F73" si="48">D69+E69</f>
        <v>14074</v>
      </c>
      <c r="G69" s="239">
        <v>660</v>
      </c>
      <c r="H69" s="45"/>
      <c r="I69" s="91">
        <f t="shared" ref="I69:I73" si="49">G69+H69</f>
        <v>660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9605</v>
      </c>
      <c r="D72" s="273">
        <v>9605</v>
      </c>
      <c r="E72" s="45"/>
      <c r="F72" s="95">
        <f t="shared" si="48"/>
        <v>9605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428</v>
      </c>
      <c r="D73" s="273">
        <v>428</v>
      </c>
      <c r="E73" s="45"/>
      <c r="F73" s="95">
        <f t="shared" si="48"/>
        <v>428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133247</v>
      </c>
      <c r="D74" s="139">
        <f t="shared" ref="D74:E74" si="52">SUM(D75,D82,D129,D163,D164,D171)</f>
        <v>128366</v>
      </c>
      <c r="E74" s="71">
        <f t="shared" si="52"/>
        <v>0</v>
      </c>
      <c r="F74" s="181">
        <f>SUM(F75,F82,F129,F163,F164,F171)</f>
        <v>128366</v>
      </c>
      <c r="G74" s="236">
        <f t="shared" ref="G74:O74" si="53">SUM(G75,G82,G129,G163,G164,G171)</f>
        <v>1082</v>
      </c>
      <c r="H74" s="71">
        <f t="shared" si="53"/>
        <v>0</v>
      </c>
      <c r="I74" s="127">
        <f t="shared" si="53"/>
        <v>1082</v>
      </c>
      <c r="J74" s="139">
        <f t="shared" si="53"/>
        <v>3799</v>
      </c>
      <c r="K74" s="71">
        <f t="shared" si="53"/>
        <v>0</v>
      </c>
      <c r="L74" s="181">
        <f t="shared" si="53"/>
        <v>3799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189</v>
      </c>
      <c r="D75" s="132">
        <f t="shared" ref="D75:E75" si="54">SUM(D76,D79)</f>
        <v>0</v>
      </c>
      <c r="E75" s="38">
        <f t="shared" si="54"/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189</v>
      </c>
      <c r="K75" s="38">
        <f t="shared" si="55"/>
        <v>0</v>
      </c>
      <c r="L75" s="184">
        <f t="shared" si="55"/>
        <v>189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x14ac:dyDescent="0.25">
      <c r="A76" s="404">
        <v>2110</v>
      </c>
      <c r="B76" s="40" t="s">
        <v>76</v>
      </c>
      <c r="C76" s="198">
        <f t="shared" si="24"/>
        <v>189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189</v>
      </c>
      <c r="K76" s="79">
        <f t="shared" si="57"/>
        <v>0</v>
      </c>
      <c r="L76" s="185">
        <f t="shared" si="57"/>
        <v>189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x14ac:dyDescent="0.25">
      <c r="A78" s="30">
        <v>2112</v>
      </c>
      <c r="B78" s="43" t="s">
        <v>78</v>
      </c>
      <c r="C78" s="199">
        <f t="shared" si="24"/>
        <v>189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>
        <v>189</v>
      </c>
      <c r="K78" s="45"/>
      <c r="L78" s="95">
        <f t="shared" si="60"/>
        <v>189</v>
      </c>
      <c r="M78" s="239"/>
      <c r="N78" s="45"/>
      <c r="O78" s="91">
        <f t="shared" si="61"/>
        <v>0</v>
      </c>
      <c r="P78" s="502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123397</v>
      </c>
      <c r="D82" s="132">
        <f t="shared" ref="D82:E82" si="68">SUM(D83,D88,D94,D102,D111,D115,D121,D127)</f>
        <v>117122</v>
      </c>
      <c r="E82" s="38">
        <f t="shared" si="68"/>
        <v>3406</v>
      </c>
      <c r="F82" s="184">
        <f>SUM(F83,F88,F94,F102,F111,F115,F121,F127)</f>
        <v>120528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2795</v>
      </c>
      <c r="K82" s="38">
        <f t="shared" si="69"/>
        <v>74</v>
      </c>
      <c r="L82" s="184">
        <f t="shared" si="69"/>
        <v>2869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1934</v>
      </c>
      <c r="D83" s="86">
        <f t="shared" ref="D83:E83" si="70">SUM(D84:D87)</f>
        <v>2074</v>
      </c>
      <c r="E83" s="74">
        <f t="shared" si="70"/>
        <v>-140</v>
      </c>
      <c r="F83" s="183">
        <f>SUM(F84:F87)</f>
        <v>1934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1625</v>
      </c>
      <c r="D85" s="273">
        <v>1765</v>
      </c>
      <c r="E85" s="45">
        <v>-140</v>
      </c>
      <c r="F85" s="95">
        <f t="shared" si="72"/>
        <v>1625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49" t="s">
        <v>404</v>
      </c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239</v>
      </c>
      <c r="D86" s="273">
        <v>239</v>
      </c>
      <c r="E86" s="45"/>
      <c r="F86" s="95">
        <f t="shared" si="72"/>
        <v>239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70</v>
      </c>
      <c r="D87" s="273">
        <v>70</v>
      </c>
      <c r="E87" s="45"/>
      <c r="F87" s="95">
        <f t="shared" si="72"/>
        <v>70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59016</v>
      </c>
      <c r="D88" s="134">
        <f t="shared" ref="D88:E88" si="76">SUM(D89:D93)</f>
        <v>51472</v>
      </c>
      <c r="E88" s="76">
        <f t="shared" si="76"/>
        <v>5447</v>
      </c>
      <c r="F88" s="95">
        <f>SUM(F89:F93)</f>
        <v>56919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1733</v>
      </c>
      <c r="K88" s="76">
        <f t="shared" si="77"/>
        <v>364</v>
      </c>
      <c r="L88" s="95">
        <f t="shared" si="77"/>
        <v>2097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63.75" x14ac:dyDescent="0.25">
      <c r="A89" s="30">
        <v>2221</v>
      </c>
      <c r="B89" s="43" t="s">
        <v>307</v>
      </c>
      <c r="C89" s="199">
        <f t="shared" si="24"/>
        <v>47016</v>
      </c>
      <c r="D89" s="273">
        <v>43105</v>
      </c>
      <c r="E89" s="45">
        <v>3761</v>
      </c>
      <c r="F89" s="95">
        <f t="shared" ref="F89:F93" si="78">D89+E89</f>
        <v>46866</v>
      </c>
      <c r="G89" s="239"/>
      <c r="H89" s="45"/>
      <c r="I89" s="91">
        <f t="shared" ref="I89:I93" si="79">G89+H89</f>
        <v>0</v>
      </c>
      <c r="J89" s="273"/>
      <c r="K89" s="45">
        <v>150</v>
      </c>
      <c r="L89" s="95">
        <f t="shared" ref="L89:L93" si="80">J89+K89</f>
        <v>150</v>
      </c>
      <c r="M89" s="239"/>
      <c r="N89" s="45"/>
      <c r="O89" s="91">
        <f t="shared" ref="O89:O93" si="81">M89+N89</f>
        <v>0</v>
      </c>
      <c r="P89" s="503" t="s">
        <v>405</v>
      </c>
      <c r="Q89" s="306"/>
    </row>
    <row r="90" spans="1:17" ht="36" x14ac:dyDescent="0.25">
      <c r="A90" s="30">
        <v>2222</v>
      </c>
      <c r="B90" s="43" t="s">
        <v>87</v>
      </c>
      <c r="C90" s="199">
        <f t="shared" si="24"/>
        <v>2760</v>
      </c>
      <c r="D90" s="273">
        <v>1890</v>
      </c>
      <c r="E90" s="45">
        <v>586</v>
      </c>
      <c r="F90" s="95">
        <f t="shared" si="78"/>
        <v>2476</v>
      </c>
      <c r="G90" s="239"/>
      <c r="H90" s="45"/>
      <c r="I90" s="91">
        <f t="shared" si="79"/>
        <v>0</v>
      </c>
      <c r="J90" s="273">
        <v>70</v>
      </c>
      <c r="K90" s="45">
        <v>214</v>
      </c>
      <c r="L90" s="95">
        <f t="shared" si="80"/>
        <v>284</v>
      </c>
      <c r="M90" s="239"/>
      <c r="N90" s="45"/>
      <c r="O90" s="91">
        <f t="shared" si="81"/>
        <v>0</v>
      </c>
      <c r="P90" s="349" t="s">
        <v>406</v>
      </c>
      <c r="Q90" s="306"/>
    </row>
    <row r="91" spans="1:17" ht="36" x14ac:dyDescent="0.25">
      <c r="A91" s="30">
        <v>2223</v>
      </c>
      <c r="B91" s="43" t="s">
        <v>88</v>
      </c>
      <c r="C91" s="199">
        <f t="shared" si="24"/>
        <v>8410</v>
      </c>
      <c r="D91" s="273">
        <v>5810</v>
      </c>
      <c r="E91" s="45">
        <v>1100</v>
      </c>
      <c r="F91" s="95">
        <f t="shared" si="78"/>
        <v>6910</v>
      </c>
      <c r="G91" s="239"/>
      <c r="H91" s="45"/>
      <c r="I91" s="91">
        <f t="shared" si="79"/>
        <v>0</v>
      </c>
      <c r="J91" s="273">
        <v>1500</v>
      </c>
      <c r="K91" s="45"/>
      <c r="L91" s="95">
        <f t="shared" si="80"/>
        <v>1500</v>
      </c>
      <c r="M91" s="239"/>
      <c r="N91" s="45"/>
      <c r="O91" s="91">
        <f t="shared" si="81"/>
        <v>0</v>
      </c>
      <c r="P91" s="349" t="s">
        <v>407</v>
      </c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830</v>
      </c>
      <c r="D92" s="273">
        <v>667</v>
      </c>
      <c r="E92" s="45"/>
      <c r="F92" s="95">
        <f t="shared" si="78"/>
        <v>667</v>
      </c>
      <c r="G92" s="239"/>
      <c r="H92" s="45"/>
      <c r="I92" s="91">
        <f t="shared" si="79"/>
        <v>0</v>
      </c>
      <c r="J92" s="273">
        <v>163</v>
      </c>
      <c r="K92" s="45"/>
      <c r="L92" s="95">
        <f t="shared" si="80"/>
        <v>163</v>
      </c>
      <c r="M92" s="239"/>
      <c r="N92" s="45"/>
      <c r="O92" s="91">
        <f t="shared" si="81"/>
        <v>0</v>
      </c>
      <c r="P92" s="502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504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2837</v>
      </c>
      <c r="D94" s="134">
        <f t="shared" ref="D94:E94" si="82">SUM(D95:D101)</f>
        <v>3518</v>
      </c>
      <c r="E94" s="76">
        <f t="shared" si="82"/>
        <v>-801</v>
      </c>
      <c r="F94" s="95">
        <f>SUM(F95:F101)</f>
        <v>2717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260</v>
      </c>
      <c r="K94" s="76">
        <f t="shared" si="83"/>
        <v>-140</v>
      </c>
      <c r="L94" s="95">
        <f t="shared" si="83"/>
        <v>120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504"/>
      <c r="Q94" s="306"/>
    </row>
    <row r="95" spans="1:17" ht="51" x14ac:dyDescent="0.25">
      <c r="A95" s="30">
        <v>2231</v>
      </c>
      <c r="B95" s="43" t="s">
        <v>92</v>
      </c>
      <c r="C95" s="199">
        <f t="shared" si="24"/>
        <v>1799</v>
      </c>
      <c r="D95" s="273">
        <v>2000</v>
      </c>
      <c r="E95" s="45">
        <v>-201</v>
      </c>
      <c r="F95" s="95">
        <f t="shared" ref="F95:F101" si="84">D95+E95</f>
        <v>1799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503" t="s">
        <v>408</v>
      </c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504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505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504"/>
      <c r="Q98" s="306"/>
    </row>
    <row r="99" spans="1:17" ht="24" x14ac:dyDescent="0.25">
      <c r="A99" s="30">
        <v>2235</v>
      </c>
      <c r="B99" s="43" t="s">
        <v>96</v>
      </c>
      <c r="C99" s="199">
        <f t="shared" si="24"/>
        <v>120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>
        <v>120</v>
      </c>
      <c r="K99" s="45"/>
      <c r="L99" s="95">
        <f t="shared" si="86"/>
        <v>120</v>
      </c>
      <c r="M99" s="239"/>
      <c r="N99" s="45"/>
      <c r="O99" s="91">
        <f t="shared" si="87"/>
        <v>0</v>
      </c>
      <c r="P99" s="502"/>
      <c r="Q99" s="306"/>
    </row>
    <row r="100" spans="1:17" ht="18.75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504"/>
      <c r="Q100" s="306"/>
    </row>
    <row r="101" spans="1:17" ht="25.5" x14ac:dyDescent="0.25">
      <c r="A101" s="30">
        <v>2239</v>
      </c>
      <c r="B101" s="43" t="s">
        <v>98</v>
      </c>
      <c r="C101" s="199">
        <f t="shared" si="24"/>
        <v>918</v>
      </c>
      <c r="D101" s="273">
        <v>1518</v>
      </c>
      <c r="E101" s="45">
        <v>-600</v>
      </c>
      <c r="F101" s="95">
        <f t="shared" si="84"/>
        <v>918</v>
      </c>
      <c r="G101" s="239"/>
      <c r="H101" s="45"/>
      <c r="I101" s="91">
        <f t="shared" si="85"/>
        <v>0</v>
      </c>
      <c r="J101" s="273">
        <v>140</v>
      </c>
      <c r="K101" s="45">
        <v>-140</v>
      </c>
      <c r="L101" s="95">
        <f t="shared" si="86"/>
        <v>0</v>
      </c>
      <c r="M101" s="239"/>
      <c r="N101" s="45"/>
      <c r="O101" s="91">
        <f t="shared" si="87"/>
        <v>0</v>
      </c>
      <c r="P101" s="503" t="s">
        <v>404</v>
      </c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1561</v>
      </c>
      <c r="D102" s="134">
        <f t="shared" ref="D102:E102" si="88">SUM(D103:D110)</f>
        <v>2261</v>
      </c>
      <c r="E102" s="76">
        <f t="shared" si="88"/>
        <v>-1100</v>
      </c>
      <c r="F102" s="95">
        <f>SUM(F103:F110)</f>
        <v>1161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400</v>
      </c>
      <c r="K102" s="76">
        <f t="shared" si="89"/>
        <v>0</v>
      </c>
      <c r="L102" s="95">
        <f t="shared" si="89"/>
        <v>400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504"/>
      <c r="Q102" s="306"/>
    </row>
    <row r="103" spans="1:17" ht="18.75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504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504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709</v>
      </c>
      <c r="D105" s="273">
        <v>459</v>
      </c>
      <c r="E105" s="45"/>
      <c r="F105" s="95">
        <f t="shared" si="90"/>
        <v>459</v>
      </c>
      <c r="G105" s="239"/>
      <c r="H105" s="45"/>
      <c r="I105" s="91">
        <f t="shared" si="91"/>
        <v>0</v>
      </c>
      <c r="J105" s="273">
        <v>250</v>
      </c>
      <c r="K105" s="45"/>
      <c r="L105" s="95">
        <f t="shared" si="92"/>
        <v>250</v>
      </c>
      <c r="M105" s="239"/>
      <c r="N105" s="45"/>
      <c r="O105" s="91">
        <f t="shared" si="93"/>
        <v>0</v>
      </c>
      <c r="P105" s="504"/>
      <c r="Q105" s="306"/>
    </row>
    <row r="106" spans="1:17" ht="25.5" x14ac:dyDescent="0.25">
      <c r="A106" s="30">
        <v>2244</v>
      </c>
      <c r="B106" s="43" t="s">
        <v>103</v>
      </c>
      <c r="C106" s="199">
        <f t="shared" si="24"/>
        <v>702</v>
      </c>
      <c r="D106" s="273">
        <v>1802</v>
      </c>
      <c r="E106" s="45">
        <v>-1100</v>
      </c>
      <c r="F106" s="95">
        <f t="shared" si="90"/>
        <v>702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503" t="s">
        <v>404</v>
      </c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504"/>
      <c r="Q107" s="306"/>
    </row>
    <row r="108" spans="1:17" ht="18.75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504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504"/>
      <c r="Q109" s="306"/>
    </row>
    <row r="110" spans="1:17" ht="24" x14ac:dyDescent="0.25">
      <c r="A110" s="30">
        <v>2249</v>
      </c>
      <c r="B110" s="43" t="s">
        <v>107</v>
      </c>
      <c r="C110" s="199">
        <f t="shared" si="24"/>
        <v>150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>
        <v>150</v>
      </c>
      <c r="K110" s="45"/>
      <c r="L110" s="95">
        <f t="shared" si="92"/>
        <v>150</v>
      </c>
      <c r="M110" s="239"/>
      <c r="N110" s="45"/>
      <c r="O110" s="91">
        <f t="shared" si="93"/>
        <v>0</v>
      </c>
      <c r="P110" s="502"/>
      <c r="Q110" s="306"/>
    </row>
    <row r="111" spans="1:17" ht="18.75" x14ac:dyDescent="0.25">
      <c r="A111" s="75">
        <v>2250</v>
      </c>
      <c r="B111" s="43" t="s">
        <v>108</v>
      </c>
      <c r="C111" s="199">
        <f t="shared" si="24"/>
        <v>749</v>
      </c>
      <c r="D111" s="134">
        <f t="shared" ref="D111:E111" si="94">SUM(D112:D114)</f>
        <v>521</v>
      </c>
      <c r="E111" s="76">
        <f t="shared" si="94"/>
        <v>0</v>
      </c>
      <c r="F111" s="95">
        <f>SUM(F112:F114)</f>
        <v>521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228</v>
      </c>
      <c r="K111" s="76">
        <f t="shared" si="95"/>
        <v>0</v>
      </c>
      <c r="L111" s="95">
        <f t="shared" si="95"/>
        <v>228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504"/>
      <c r="Q111" s="306"/>
    </row>
    <row r="112" spans="1:17" ht="18.75" x14ac:dyDescent="0.25">
      <c r="A112" s="30">
        <v>2251</v>
      </c>
      <c r="B112" s="43" t="s">
        <v>109</v>
      </c>
      <c r="C112" s="199">
        <f t="shared" si="24"/>
        <v>85</v>
      </c>
      <c r="D112" s="273">
        <v>85</v>
      </c>
      <c r="E112" s="45"/>
      <c r="F112" s="95">
        <f t="shared" ref="F112:F114" si="96">D112+E112</f>
        <v>85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504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504"/>
      <c r="Q113" s="306"/>
    </row>
    <row r="114" spans="1:17" ht="24" x14ac:dyDescent="0.25">
      <c r="A114" s="30">
        <v>2259</v>
      </c>
      <c r="B114" s="43" t="s">
        <v>111</v>
      </c>
      <c r="C114" s="199">
        <f t="shared" si="100"/>
        <v>664</v>
      </c>
      <c r="D114" s="273">
        <v>436</v>
      </c>
      <c r="E114" s="45"/>
      <c r="F114" s="95">
        <f t="shared" si="96"/>
        <v>436</v>
      </c>
      <c r="G114" s="239"/>
      <c r="H114" s="45"/>
      <c r="I114" s="91">
        <f t="shared" si="97"/>
        <v>0</v>
      </c>
      <c r="J114" s="273">
        <v>228</v>
      </c>
      <c r="K114" s="45"/>
      <c r="L114" s="95">
        <f t="shared" si="98"/>
        <v>228</v>
      </c>
      <c r="M114" s="239"/>
      <c r="N114" s="45"/>
      <c r="O114" s="91">
        <f t="shared" si="99"/>
        <v>0</v>
      </c>
      <c r="P114" s="504"/>
      <c r="Q114" s="306"/>
    </row>
    <row r="115" spans="1:17" ht="18.75" x14ac:dyDescent="0.25">
      <c r="A115" s="75">
        <v>2260</v>
      </c>
      <c r="B115" s="43" t="s">
        <v>112</v>
      </c>
      <c r="C115" s="199">
        <f t="shared" si="100"/>
        <v>24</v>
      </c>
      <c r="D115" s="134">
        <f t="shared" ref="D115:E115" si="101">SUM(D116:D120)</f>
        <v>0</v>
      </c>
      <c r="E115" s="76">
        <f t="shared" si="101"/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24</v>
      </c>
      <c r="K115" s="76">
        <f t="shared" si="102"/>
        <v>0</v>
      </c>
      <c r="L115" s="95">
        <f t="shared" si="102"/>
        <v>24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504"/>
      <c r="Q115" s="306"/>
    </row>
    <row r="116" spans="1:17" ht="18.75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504"/>
      <c r="Q116" s="306"/>
    </row>
    <row r="117" spans="1:17" ht="18.75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504"/>
      <c r="Q117" s="306"/>
    </row>
    <row r="118" spans="1:17" ht="18.75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504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504"/>
      <c r="Q119" s="306"/>
    </row>
    <row r="120" spans="1:17" ht="18.75" x14ac:dyDescent="0.25">
      <c r="A120" s="30">
        <v>2269</v>
      </c>
      <c r="B120" s="43" t="s">
        <v>117</v>
      </c>
      <c r="C120" s="199">
        <f t="shared" si="100"/>
        <v>24</v>
      </c>
      <c r="D120" s="273"/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>
        <v>24</v>
      </c>
      <c r="K120" s="45"/>
      <c r="L120" s="95">
        <f t="shared" si="105"/>
        <v>24</v>
      </c>
      <c r="M120" s="239"/>
      <c r="N120" s="45"/>
      <c r="O120" s="91">
        <f t="shared" si="106"/>
        <v>0</v>
      </c>
      <c r="P120" s="502"/>
      <c r="Q120" s="306"/>
    </row>
    <row r="121" spans="1:17" ht="18.75" x14ac:dyDescent="0.25">
      <c r="A121" s="75">
        <v>2270</v>
      </c>
      <c r="B121" s="43" t="s">
        <v>118</v>
      </c>
      <c r="C121" s="199">
        <f t="shared" si="100"/>
        <v>57276</v>
      </c>
      <c r="D121" s="134">
        <f t="shared" ref="D121:E121" si="107">SUM(D122:D126)</f>
        <v>57276</v>
      </c>
      <c r="E121" s="76">
        <f t="shared" si="107"/>
        <v>0</v>
      </c>
      <c r="F121" s="95">
        <f>SUM(F122:F126)</f>
        <v>57276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150</v>
      </c>
      <c r="K121" s="76">
        <f t="shared" si="108"/>
        <v>-150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504"/>
      <c r="Q121" s="306"/>
    </row>
    <row r="122" spans="1:17" ht="18.75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504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504"/>
      <c r="Q123" s="306"/>
    </row>
    <row r="124" spans="1:17" ht="63.75" x14ac:dyDescent="0.25">
      <c r="A124" s="30">
        <v>2275</v>
      </c>
      <c r="B124" s="43" t="s">
        <v>120</v>
      </c>
      <c r="C124" s="199">
        <f t="shared" si="100"/>
        <v>57276</v>
      </c>
      <c r="D124" s="273">
        <v>57276</v>
      </c>
      <c r="E124" s="45"/>
      <c r="F124" s="95">
        <f t="shared" si="109"/>
        <v>57276</v>
      </c>
      <c r="G124" s="239"/>
      <c r="H124" s="45"/>
      <c r="I124" s="91">
        <f t="shared" si="110"/>
        <v>0</v>
      </c>
      <c r="J124" s="273">
        <v>150</v>
      </c>
      <c r="K124" s="45">
        <v>-150</v>
      </c>
      <c r="L124" s="95">
        <f t="shared" si="111"/>
        <v>0</v>
      </c>
      <c r="M124" s="239"/>
      <c r="N124" s="45"/>
      <c r="O124" s="91">
        <f t="shared" si="112"/>
        <v>0</v>
      </c>
      <c r="P124" s="503" t="s">
        <v>409</v>
      </c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504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/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504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504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504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9661</v>
      </c>
      <c r="D129" s="132">
        <f t="shared" ref="D129:E129" si="114">SUM(D130,D135,D139,D140,D143,D150,D158,D159,D162)</f>
        <v>11244</v>
      </c>
      <c r="E129" s="38">
        <f t="shared" si="114"/>
        <v>-3406</v>
      </c>
      <c r="F129" s="184">
        <f>SUM(F130,F135,F139,F140,F143,F150,F158,F159,F162)</f>
        <v>7838</v>
      </c>
      <c r="G129" s="237">
        <f t="shared" ref="G129:N129" si="115">SUM(G130,G135,G139,G140,G143,G150,G158,G159,G162)</f>
        <v>1082</v>
      </c>
      <c r="H129" s="38">
        <f t="shared" si="115"/>
        <v>0</v>
      </c>
      <c r="I129" s="125">
        <f t="shared" si="115"/>
        <v>1082</v>
      </c>
      <c r="J129" s="132">
        <f t="shared" si="115"/>
        <v>815</v>
      </c>
      <c r="K129" s="38">
        <f t="shared" si="115"/>
        <v>-74</v>
      </c>
      <c r="L129" s="184">
        <f t="shared" si="115"/>
        <v>741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506" t="s">
        <v>410</v>
      </c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2900</v>
      </c>
      <c r="D130" s="133">
        <f t="shared" ref="D130:O130" si="116">SUM(D131:D134)</f>
        <v>2700</v>
      </c>
      <c r="E130" s="79">
        <f t="shared" si="116"/>
        <v>0</v>
      </c>
      <c r="F130" s="185">
        <f t="shared" si="116"/>
        <v>2700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274</v>
      </c>
      <c r="K130" s="79">
        <f t="shared" si="116"/>
        <v>-74</v>
      </c>
      <c r="L130" s="185">
        <f t="shared" si="116"/>
        <v>200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505"/>
      <c r="Q130" s="306"/>
    </row>
    <row r="131" spans="1:17" ht="25.5" x14ac:dyDescent="0.25">
      <c r="A131" s="30">
        <v>2311</v>
      </c>
      <c r="B131" s="43" t="s">
        <v>127</v>
      </c>
      <c r="C131" s="199">
        <f t="shared" si="100"/>
        <v>1600</v>
      </c>
      <c r="D131" s="273">
        <v>1600</v>
      </c>
      <c r="E131" s="45"/>
      <c r="F131" s="95">
        <f t="shared" ref="F131:F134" si="117">D131+E131</f>
        <v>1600</v>
      </c>
      <c r="G131" s="239"/>
      <c r="H131" s="45"/>
      <c r="I131" s="91">
        <f t="shared" ref="I131:I134" si="118">G131+H131</f>
        <v>0</v>
      </c>
      <c r="J131" s="273">
        <v>74</v>
      </c>
      <c r="K131" s="45">
        <v>-74</v>
      </c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503" t="s">
        <v>411</v>
      </c>
      <c r="Q131" s="306"/>
    </row>
    <row r="132" spans="1:17" ht="18.75" x14ac:dyDescent="0.25">
      <c r="A132" s="30">
        <v>2312</v>
      </c>
      <c r="B132" s="43" t="s">
        <v>128</v>
      </c>
      <c r="C132" s="199">
        <f t="shared" si="100"/>
        <v>200</v>
      </c>
      <c r="D132" s="273"/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>
        <v>200</v>
      </c>
      <c r="K132" s="45"/>
      <c r="L132" s="95">
        <f t="shared" si="119"/>
        <v>200</v>
      </c>
      <c r="M132" s="239"/>
      <c r="N132" s="45"/>
      <c r="O132" s="91">
        <f t="shared" si="120"/>
        <v>0</v>
      </c>
      <c r="P132" s="502"/>
      <c r="Q132" s="306"/>
    </row>
    <row r="133" spans="1:17" ht="18.75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504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1100</v>
      </c>
      <c r="D134" s="273">
        <v>1100</v>
      </c>
      <c r="E134" s="45"/>
      <c r="F134" s="95">
        <f t="shared" si="117"/>
        <v>1100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504"/>
      <c r="Q134" s="306"/>
    </row>
    <row r="135" spans="1:17" ht="18.75" x14ac:dyDescent="0.25">
      <c r="A135" s="75">
        <v>2320</v>
      </c>
      <c r="B135" s="43" t="s">
        <v>130</v>
      </c>
      <c r="C135" s="199">
        <f t="shared" si="100"/>
        <v>192</v>
      </c>
      <c r="D135" s="134">
        <f t="shared" ref="D135" si="121"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192</v>
      </c>
      <c r="K135" s="76">
        <f t="shared" si="123"/>
        <v>0</v>
      </c>
      <c r="L135" s="95">
        <f t="shared" si="123"/>
        <v>192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504"/>
      <c r="Q135" s="306"/>
    </row>
    <row r="136" spans="1:17" ht="18.75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504"/>
      <c r="Q136" s="306"/>
    </row>
    <row r="137" spans="1:17" ht="18.75" x14ac:dyDescent="0.3">
      <c r="A137" s="30">
        <v>2322</v>
      </c>
      <c r="B137" s="43" t="s">
        <v>132</v>
      </c>
      <c r="C137" s="199">
        <f t="shared" si="100"/>
        <v>192</v>
      </c>
      <c r="D137" s="273"/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>
        <v>192</v>
      </c>
      <c r="K137" s="45"/>
      <c r="L137" s="95">
        <f t="shared" si="126"/>
        <v>192</v>
      </c>
      <c r="M137" s="239"/>
      <c r="N137" s="45"/>
      <c r="O137" s="91">
        <f t="shared" si="127"/>
        <v>0</v>
      </c>
      <c r="P137" s="507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504"/>
      <c r="Q138" s="306"/>
    </row>
    <row r="139" spans="1:17" ht="18.75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504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186</v>
      </c>
      <c r="D140" s="134">
        <f t="shared" ref="D140" si="128">SUM(D141:D142)</f>
        <v>286</v>
      </c>
      <c r="E140" s="76">
        <f>SUM(E141:E142)</f>
        <v>-100</v>
      </c>
      <c r="F140" s="95">
        <f>SUM(F141:F142)</f>
        <v>186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504"/>
      <c r="Q140" s="306"/>
    </row>
    <row r="141" spans="1:17" ht="25.5" x14ac:dyDescent="0.25">
      <c r="A141" s="30">
        <v>2341</v>
      </c>
      <c r="B141" s="43" t="s">
        <v>136</v>
      </c>
      <c r="C141" s="199">
        <f t="shared" si="100"/>
        <v>186</v>
      </c>
      <c r="D141" s="273">
        <v>286</v>
      </c>
      <c r="E141" s="45">
        <v>-100</v>
      </c>
      <c r="F141" s="95">
        <f t="shared" ref="F141:F142" si="130">D141+E141</f>
        <v>186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503" t="s">
        <v>411</v>
      </c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504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2907</v>
      </c>
      <c r="D143" s="86">
        <f t="shared" ref="D143" si="134">SUM(D144:D149)</f>
        <v>2558</v>
      </c>
      <c r="E143" s="74">
        <f>SUM(E144:E149)</f>
        <v>0</v>
      </c>
      <c r="F143" s="183">
        <f>SUM(F144:F149)</f>
        <v>2558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349</v>
      </c>
      <c r="K143" s="74">
        <f t="shared" si="135"/>
        <v>0</v>
      </c>
      <c r="L143" s="183">
        <f t="shared" si="135"/>
        <v>349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508"/>
      <c r="Q143" s="306"/>
    </row>
    <row r="144" spans="1:17" ht="18.75" x14ac:dyDescent="0.25">
      <c r="A144" s="27">
        <v>2351</v>
      </c>
      <c r="B144" s="40" t="s">
        <v>139</v>
      </c>
      <c r="C144" s="198">
        <f t="shared" si="100"/>
        <v>349</v>
      </c>
      <c r="D144" s="272"/>
      <c r="E144" s="42"/>
      <c r="F144" s="185">
        <f t="shared" ref="F144:F149" si="136">D144+E144</f>
        <v>0</v>
      </c>
      <c r="G144" s="229"/>
      <c r="H144" s="42"/>
      <c r="I144" s="90">
        <f t="shared" ref="I144:I149" si="137">G144+H144</f>
        <v>0</v>
      </c>
      <c r="J144" s="272">
        <v>349</v>
      </c>
      <c r="K144" s="42"/>
      <c r="L144" s="185">
        <f t="shared" ref="L144:L149" si="138">J144+K144</f>
        <v>349</v>
      </c>
      <c r="M144" s="229"/>
      <c r="N144" s="42"/>
      <c r="O144" s="90">
        <f t="shared" ref="O144:O149" si="139">M144+N144</f>
        <v>0</v>
      </c>
      <c r="P144" s="509"/>
      <c r="Q144" s="306"/>
    </row>
    <row r="145" spans="1:17" ht="18.75" x14ac:dyDescent="0.25">
      <c r="A145" s="30">
        <v>2352</v>
      </c>
      <c r="B145" s="43" t="s">
        <v>140</v>
      </c>
      <c r="C145" s="199">
        <f t="shared" si="100"/>
        <v>1758</v>
      </c>
      <c r="D145" s="273">
        <v>1758</v>
      </c>
      <c r="E145" s="45"/>
      <c r="F145" s="95">
        <f t="shared" si="136"/>
        <v>1758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504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504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504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800</v>
      </c>
      <c r="D148" s="273">
        <v>800</v>
      </c>
      <c r="E148" s="45"/>
      <c r="F148" s="95">
        <f t="shared" si="136"/>
        <v>800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504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504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504"/>
      <c r="Q150" s="306"/>
    </row>
    <row r="151" spans="1:17" ht="18.75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504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504"/>
      <c r="Q152" s="306"/>
    </row>
    <row r="153" spans="1:17" ht="18.75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504"/>
      <c r="Q153" s="306"/>
    </row>
    <row r="154" spans="1:17" ht="18.75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504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504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504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504"/>
      <c r="Q157" s="306"/>
    </row>
    <row r="158" spans="1:17" ht="25.5" x14ac:dyDescent="0.25">
      <c r="A158" s="73">
        <v>2370</v>
      </c>
      <c r="B158" s="58" t="s">
        <v>153</v>
      </c>
      <c r="C158" s="204">
        <f t="shared" si="100"/>
        <v>3476</v>
      </c>
      <c r="D158" s="270">
        <v>5700</v>
      </c>
      <c r="E158" s="77">
        <v>-3306</v>
      </c>
      <c r="F158" s="183">
        <f t="shared" si="142"/>
        <v>2394</v>
      </c>
      <c r="G158" s="241">
        <v>1082</v>
      </c>
      <c r="H158" s="77"/>
      <c r="I158" s="156">
        <f t="shared" si="143"/>
        <v>1082</v>
      </c>
      <c r="J158" s="270"/>
      <c r="K158" s="510"/>
      <c r="L158" s="183">
        <f t="shared" si="144"/>
        <v>0</v>
      </c>
      <c r="M158" s="241"/>
      <c r="N158" s="77"/>
      <c r="O158" s="156">
        <f t="shared" si="145"/>
        <v>0</v>
      </c>
      <c r="P158" s="503" t="s">
        <v>411</v>
      </c>
      <c r="Q158" s="306"/>
    </row>
    <row r="159" spans="1:17" ht="18.75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508"/>
      <c r="Q159" s="306"/>
    </row>
    <row r="160" spans="1:17" ht="18.75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505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504"/>
      <c r="Q161" s="306"/>
    </row>
    <row r="162" spans="1:17" ht="18.75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508"/>
      <c r="Q162" s="306"/>
    </row>
    <row r="163" spans="1:17" ht="18.75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506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511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512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504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504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504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504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504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513"/>
      <c r="Q171" s="309"/>
    </row>
    <row r="172" spans="1:17" ht="18.75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51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511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505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504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504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504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515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504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504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504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515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511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508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505"/>
      <c r="Q185" s="306"/>
    </row>
    <row r="186" spans="1:17" ht="18.75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51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506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505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504"/>
      <c r="Q189" s="306"/>
    </row>
    <row r="190" spans="1:17" ht="18.75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506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505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504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3000</v>
      </c>
      <c r="D193" s="138">
        <f t="shared" ref="D193:E193" si="195">SUM(D194,D229,D268)</f>
        <v>1000</v>
      </c>
      <c r="E193" s="69">
        <f t="shared" si="195"/>
        <v>0</v>
      </c>
      <c r="F193" s="180">
        <f>SUM(F194,F229,F268)</f>
        <v>1000</v>
      </c>
      <c r="G193" s="235">
        <f t="shared" ref="G193:N193" si="196">SUM(G194,G229,G268)</f>
        <v>2000</v>
      </c>
      <c r="H193" s="69">
        <f t="shared" si="196"/>
        <v>0</v>
      </c>
      <c r="I193" s="284">
        <f t="shared" si="196"/>
        <v>2000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516"/>
      <c r="Q193" s="191"/>
    </row>
    <row r="194" spans="1:17" ht="18.75" x14ac:dyDescent="0.25">
      <c r="A194" s="70">
        <v>5000</v>
      </c>
      <c r="B194" s="70" t="s">
        <v>188</v>
      </c>
      <c r="C194" s="209">
        <f t="shared" si="170"/>
        <v>3000</v>
      </c>
      <c r="D194" s="139">
        <f t="shared" ref="D194:E194" si="197">D195+D203</f>
        <v>1000</v>
      </c>
      <c r="E194" s="71">
        <f t="shared" si="197"/>
        <v>0</v>
      </c>
      <c r="F194" s="181">
        <f>F195+F203</f>
        <v>1000</v>
      </c>
      <c r="G194" s="236">
        <f t="shared" ref="G194:N194" si="198">G195+G203</f>
        <v>2000</v>
      </c>
      <c r="H194" s="71">
        <f t="shared" si="198"/>
        <v>0</v>
      </c>
      <c r="I194" s="127">
        <f t="shared" si="198"/>
        <v>2000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514"/>
      <c r="Q194" s="306"/>
    </row>
    <row r="195" spans="1:17" ht="18.75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506"/>
      <c r="Q195" s="306"/>
    </row>
    <row r="196" spans="1:17" ht="18.75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505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504"/>
      <c r="Q197" s="306"/>
    </row>
    <row r="198" spans="1:17" ht="18.75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504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504"/>
      <c r="Q199" s="306"/>
    </row>
    <row r="200" spans="1:17" ht="18.75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504"/>
      <c r="Q200" s="306"/>
    </row>
    <row r="201" spans="1:17" ht="18.75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504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504"/>
      <c r="Q202" s="306"/>
    </row>
    <row r="203" spans="1:17" ht="18.75" x14ac:dyDescent="0.25">
      <c r="A203" s="35">
        <v>5200</v>
      </c>
      <c r="B203" s="72" t="s">
        <v>197</v>
      </c>
      <c r="C203" s="197">
        <f t="shared" si="170"/>
        <v>3000</v>
      </c>
      <c r="D203" s="132">
        <f t="shared" ref="D203:E203" si="207">D204+D214+D215+D224+D225+D226+D228</f>
        <v>1000</v>
      </c>
      <c r="E203" s="38">
        <f t="shared" si="207"/>
        <v>0</v>
      </c>
      <c r="F203" s="184">
        <f>F204+F214+F215+F224+F225+F226+F228</f>
        <v>1000</v>
      </c>
      <c r="G203" s="237">
        <f t="shared" ref="G203:O203" si="208">G204+G214+G215+G224+G225+G226+G228</f>
        <v>2000</v>
      </c>
      <c r="H203" s="38">
        <f t="shared" si="208"/>
        <v>0</v>
      </c>
      <c r="I203" s="125">
        <f t="shared" si="208"/>
        <v>2000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506"/>
      <c r="Q203" s="306"/>
    </row>
    <row r="204" spans="1:17" ht="18.75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508"/>
      <c r="Q204" s="306"/>
    </row>
    <row r="205" spans="1:17" ht="18.75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505"/>
      <c r="Q205" s="306"/>
    </row>
    <row r="206" spans="1:17" ht="18.75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504"/>
      <c r="Q206" s="306"/>
    </row>
    <row r="207" spans="1:17" ht="18.75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504"/>
      <c r="Q207" s="306"/>
    </row>
    <row r="208" spans="1:17" ht="18.75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504"/>
      <c r="Q208" s="306"/>
    </row>
    <row r="209" spans="1:17" ht="18.75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504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504"/>
      <c r="Q210" s="306"/>
    </row>
    <row r="211" spans="1:17" ht="18.75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504"/>
      <c r="Q211" s="306"/>
    </row>
    <row r="212" spans="1:17" ht="18.75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504"/>
      <c r="Q212" s="306"/>
    </row>
    <row r="213" spans="1:17" ht="18.75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504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504"/>
      <c r="Q214" s="306"/>
    </row>
    <row r="215" spans="1:17" ht="18.75" x14ac:dyDescent="0.25">
      <c r="A215" s="75">
        <v>5230</v>
      </c>
      <c r="B215" s="43" t="s">
        <v>209</v>
      </c>
      <c r="C215" s="199">
        <f t="shared" si="170"/>
        <v>3000</v>
      </c>
      <c r="D215" s="134">
        <f t="shared" ref="D215:E215" si="214">SUM(D216:D223)</f>
        <v>1000</v>
      </c>
      <c r="E215" s="76">
        <f t="shared" si="214"/>
        <v>0</v>
      </c>
      <c r="F215" s="95">
        <f>SUM(F216:F223)</f>
        <v>1000</v>
      </c>
      <c r="G215" s="240">
        <f t="shared" ref="G215:N215" si="215">SUM(G216:G223)</f>
        <v>2000</v>
      </c>
      <c r="H215" s="76">
        <f t="shared" si="215"/>
        <v>0</v>
      </c>
      <c r="I215" s="91">
        <f t="shared" si="215"/>
        <v>2000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504"/>
      <c r="Q215" s="306"/>
    </row>
    <row r="216" spans="1:17" ht="18.75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504"/>
      <c r="Q216" s="306"/>
    </row>
    <row r="217" spans="1:17" ht="18.75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504"/>
      <c r="Q217" s="306"/>
    </row>
    <row r="218" spans="1:17" ht="18.75" x14ac:dyDescent="0.25">
      <c r="A218" s="30">
        <v>5233</v>
      </c>
      <c r="B218" s="43" t="s">
        <v>212</v>
      </c>
      <c r="C218" s="199">
        <f t="shared" si="170"/>
        <v>3000</v>
      </c>
      <c r="D218" s="273">
        <v>1000</v>
      </c>
      <c r="E218" s="45"/>
      <c r="F218" s="95">
        <f t="shared" si="216"/>
        <v>1000</v>
      </c>
      <c r="G218" s="239">
        <v>2000</v>
      </c>
      <c r="H218" s="45"/>
      <c r="I218" s="91">
        <f t="shared" si="217"/>
        <v>2000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504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504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504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504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504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504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504"/>
      <c r="Q224" s="306"/>
    </row>
    <row r="225" spans="1:17" ht="18.75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504"/>
      <c r="Q225" s="306"/>
    </row>
    <row r="226" spans="1:17" ht="18.75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504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504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508"/>
      <c r="Q228" s="306"/>
    </row>
    <row r="229" spans="1:17" ht="18.75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51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511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505"/>
      <c r="Q231" s="306"/>
    </row>
    <row r="232" spans="1:17" ht="18.75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504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505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504"/>
      <c r="Q234" s="306"/>
    </row>
    <row r="235" spans="1:17" ht="18.75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504"/>
      <c r="Q235" s="306"/>
    </row>
    <row r="236" spans="1:17" ht="18.75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504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504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504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504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504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504"/>
      <c r="Q241" s="306"/>
    </row>
    <row r="242" spans="1:17" ht="18.75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504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504"/>
      <c r="Q243" s="306"/>
    </row>
    <row r="244" spans="1:17" ht="18.75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504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515"/>
      <c r="Q245" s="306"/>
    </row>
    <row r="246" spans="1:17" ht="18.75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504"/>
      <c r="Q246" s="306"/>
    </row>
    <row r="247" spans="1:17" ht="18.75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504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504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504"/>
      <c r="Q249" s="306"/>
    </row>
    <row r="250" spans="1:17" ht="18.75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517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505"/>
      <c r="Q251" s="306"/>
    </row>
    <row r="252" spans="1:17" ht="18.75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504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504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504"/>
      <c r="Q254" s="306"/>
    </row>
    <row r="255" spans="1:17" ht="18.75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505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515"/>
      <c r="Q256" s="306"/>
    </row>
    <row r="257" spans="1:17" ht="18.75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504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517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512"/>
      <c r="Q259" s="306"/>
    </row>
    <row r="260" spans="1:17" ht="18.75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504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504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504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504"/>
      <c r="Q263" s="306"/>
    </row>
    <row r="264" spans="1:17" ht="18.75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504"/>
      <c r="Q264" s="306"/>
    </row>
    <row r="265" spans="1:17" ht="18.75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504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504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504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51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E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511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505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504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504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504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588848</v>
      </c>
      <c r="D284" s="143">
        <f t="shared" ref="D284:O284" si="290">SUM(D281,D268,D229,D194,D186,D172,D74,D52)</f>
        <v>422729</v>
      </c>
      <c r="E284" s="114">
        <f t="shared" si="290"/>
        <v>0</v>
      </c>
      <c r="F284" s="115">
        <f t="shared" si="290"/>
        <v>422729</v>
      </c>
      <c r="G284" s="249">
        <f t="shared" si="290"/>
        <v>162320</v>
      </c>
      <c r="H284" s="114">
        <f t="shared" si="290"/>
        <v>0</v>
      </c>
      <c r="I284" s="287">
        <f t="shared" si="290"/>
        <v>162320</v>
      </c>
      <c r="J284" s="143">
        <f t="shared" si="290"/>
        <v>3799</v>
      </c>
      <c r="K284" s="114">
        <f t="shared" si="290"/>
        <v>0</v>
      </c>
      <c r="L284" s="115">
        <f t="shared" si="290"/>
        <v>3799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-1387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-1387</v>
      </c>
      <c r="K285" s="117">
        <f t="shared" ref="K285:L285" si="293">SUM(K26,K42)-K50</f>
        <v>0</v>
      </c>
      <c r="L285" s="118">
        <f t="shared" si="293"/>
        <v>-1387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1387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1387</v>
      </c>
      <c r="K286" s="103">
        <f t="shared" si="295"/>
        <v>0</v>
      </c>
      <c r="L286" s="112">
        <f t="shared" si="295"/>
        <v>1387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1387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1387</v>
      </c>
      <c r="K287" s="64">
        <f t="shared" si="296"/>
        <v>0</v>
      </c>
      <c r="L287" s="178">
        <f t="shared" si="296"/>
        <v>1387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 t="s">
        <v>412</v>
      </c>
      <c r="E301" s="106"/>
      <c r="F301" s="106" t="s">
        <v>413</v>
      </c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 t="s">
        <v>414</v>
      </c>
      <c r="E303" s="106"/>
      <c r="F303" s="106" t="s">
        <v>413</v>
      </c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dhDJHWrU9RahGhqIx6XZ9idKlO77WAD8dcWoOZe4vEhZx7IHiPvkpFUMlLNJMwDvAapB5p2uRdAEfEX6t1cpYw==" saltValue="Vfb0L9E90EveGxvxJE+rOg==" spinCount="100000" sheet="1" objects="1" scenarios="1" formatCells="0" formatColumns="0" formatRows="0"/>
  <autoFilter ref="A18:P296">
    <filterColumn colId="2">
      <filters blank="1">
        <filter val="1 100"/>
        <filter val="1 387"/>
        <filter val="-1 387"/>
        <filter val="1 561"/>
        <filter val="1 600"/>
        <filter val="1 625"/>
        <filter val="1 700"/>
        <filter val="1 758"/>
        <filter val="1 799"/>
        <filter val="1 934"/>
        <filter val="109 555"/>
        <filter val="120"/>
        <filter val="123 397"/>
        <filter val="133 247"/>
        <filter val="14 734"/>
        <filter val="150"/>
        <filter val="16 033"/>
        <filter val="186"/>
        <filter val="189"/>
        <filter val="192"/>
        <filter val="2 412"/>
        <filter val="2 760"/>
        <filter val="2 837"/>
        <filter val="2 900"/>
        <filter val="2 907"/>
        <filter val="200"/>
        <filter val="239"/>
        <filter val="24"/>
        <filter val="24 767"/>
        <filter val="3 000"/>
        <filter val="3 476"/>
        <filter val="3 709"/>
        <filter val="31 197"/>
        <filter val="310 149"/>
        <filter val="343 046"/>
        <filter val="349"/>
        <filter val="428"/>
        <filter val="452 601"/>
        <filter val="47 016"/>
        <filter val="57 276"/>
        <filter val="585 049"/>
        <filter val="585 848"/>
        <filter val="588 848"/>
        <filter val="59 016"/>
        <filter val="664"/>
        <filter val="7 479"/>
        <filter val="70"/>
        <filter val="702"/>
        <filter val="709"/>
        <filter val="749"/>
        <filter val="8 410"/>
        <filter val="800"/>
        <filter val="830"/>
        <filter val="84 788"/>
        <filter val="85"/>
        <filter val="9 605"/>
        <filter val="9 661"/>
        <filter val="918"/>
        <filter val="97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49.pielikums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T307"/>
  <sheetViews>
    <sheetView view="pageLayout" zoomScaleNormal="100" workbookViewId="0">
      <selection activeCell="U5" sqref="U5"/>
    </sheetView>
  </sheetViews>
  <sheetFormatPr defaultRowHeight="15" outlineLevelCol="1" x14ac:dyDescent="0.25"/>
  <cols>
    <col min="1" max="1" width="10.42578125" customWidth="1"/>
    <col min="2" max="2" width="28" customWidth="1"/>
    <col min="3" max="3" width="8" customWidth="1"/>
    <col min="4" max="4" width="7.42578125" hidden="1" customWidth="1" outlineLevel="1"/>
    <col min="5" max="5" width="8.7109375" hidden="1" customWidth="1" outlineLevel="1"/>
    <col min="6" max="6" width="8.140625" customWidth="1" collapsed="1"/>
    <col min="7" max="7" width="11" hidden="1" customWidth="1" outlineLevel="1"/>
    <col min="8" max="8" width="9.42578125" hidden="1" customWidth="1" outlineLevel="1"/>
    <col min="9" max="9" width="8.7109375" customWidth="1" collapsed="1"/>
    <col min="10" max="10" width="8.7109375" hidden="1" customWidth="1" outlineLevel="1"/>
    <col min="11" max="11" width="8.28515625" hidden="1" customWidth="1" outlineLevel="1"/>
    <col min="12" max="12" width="7.5703125" customWidth="1" collapsed="1"/>
    <col min="13" max="14" width="8.7109375" hidden="1" customWidth="1" outlineLevel="1"/>
    <col min="15" max="15" width="7.5703125" customWidth="1" collapsed="1"/>
    <col min="16" max="16" width="42.140625" hidden="1" customWidth="1" outlineLevel="1"/>
    <col min="17" max="17" width="9.140625" collapsed="1"/>
  </cols>
  <sheetData>
    <row r="1" spans="1:18" x14ac:dyDescent="0.25">
      <c r="A1" s="870" t="s">
        <v>781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1"/>
      <c r="Q1" s="1"/>
      <c r="R1" s="1"/>
    </row>
    <row r="2" spans="1:18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  <c r="R2" s="707"/>
    </row>
    <row r="3" spans="1:18" ht="12.75" customHeight="1" x14ac:dyDescent="0.25">
      <c r="A3" s="4" t="s">
        <v>0</v>
      </c>
      <c r="B3" s="5"/>
      <c r="C3" s="862" t="s">
        <v>782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  <c r="R3" s="707"/>
    </row>
    <row r="4" spans="1:18" ht="12.75" customHeight="1" x14ac:dyDescent="0.25">
      <c r="A4" s="4" t="s">
        <v>1</v>
      </c>
      <c r="B4" s="5"/>
      <c r="C4" s="862" t="s">
        <v>783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  <c r="R4" s="1"/>
    </row>
    <row r="5" spans="1:18" ht="12.75" customHeight="1" x14ac:dyDescent="0.25">
      <c r="A5" s="2" t="s">
        <v>2</v>
      </c>
      <c r="B5" s="3"/>
      <c r="C5" s="857" t="s">
        <v>784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  <c r="R5" s="1"/>
    </row>
    <row r="6" spans="1:18" ht="12.75" customHeight="1" x14ac:dyDescent="0.25">
      <c r="A6" s="2" t="s">
        <v>3</v>
      </c>
      <c r="B6" s="3"/>
      <c r="C6" s="857" t="s">
        <v>785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  <c r="R6" s="1"/>
    </row>
    <row r="7" spans="1:18" x14ac:dyDescent="0.25">
      <c r="A7" s="2" t="s">
        <v>4</v>
      </c>
      <c r="B7" s="3"/>
      <c r="C7" s="862" t="s">
        <v>786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  <c r="R7" s="1"/>
    </row>
    <row r="8" spans="1:18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  <c r="R8" s="1"/>
    </row>
    <row r="9" spans="1:18" ht="12.75" customHeight="1" x14ac:dyDescent="0.25">
      <c r="A9" s="2"/>
      <c r="B9" s="3" t="s">
        <v>6</v>
      </c>
      <c r="C9" s="857" t="s">
        <v>787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  <c r="R9" s="1"/>
    </row>
    <row r="10" spans="1:18" ht="12.75" customHeight="1" x14ac:dyDescent="0.25">
      <c r="A10" s="2"/>
      <c r="B10" s="3" t="s">
        <v>7</v>
      </c>
      <c r="C10" s="857" t="s">
        <v>788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  <c r="R10" s="1"/>
    </row>
    <row r="11" spans="1:18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  <c r="R11" s="1"/>
    </row>
    <row r="12" spans="1:18" ht="12.75" customHeight="1" x14ac:dyDescent="0.25">
      <c r="A12" s="2"/>
      <c r="B12" s="3" t="s">
        <v>9</v>
      </c>
      <c r="C12" s="857" t="s">
        <v>789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  <c r="R12" s="1"/>
    </row>
    <row r="13" spans="1:18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  <c r="R13" s="1"/>
    </row>
    <row r="14" spans="1:18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  <c r="R14" s="1"/>
    </row>
    <row r="15" spans="1:18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8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20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20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20" s="19" customFormat="1" ht="12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20" s="19" customFormat="1" ht="12.75" thickBot="1" x14ac:dyDescent="0.3">
      <c r="A20" s="20"/>
      <c r="B20" s="21" t="s">
        <v>20</v>
      </c>
      <c r="C20" s="192">
        <f>SUM(F20,I20,L20,O20)</f>
        <v>348746</v>
      </c>
      <c r="D20" s="130">
        <f>SUM(D21,D24,D25,D41,D42)</f>
        <v>325322</v>
      </c>
      <c r="E20" s="22">
        <f>SUM(E21,E24,E25,E41,E42)</f>
        <v>0</v>
      </c>
      <c r="F20" s="170">
        <f>SUM(F21,F24,F25,F41,F42)</f>
        <v>325322</v>
      </c>
      <c r="G20" s="219">
        <f>SUM(G21,G24,G42)</f>
        <v>22962</v>
      </c>
      <c r="H20" s="22">
        <f t="shared" ref="H20:I20" si="0">SUM(H21,H24,H42)</f>
        <v>0</v>
      </c>
      <c r="I20" s="278">
        <f t="shared" si="0"/>
        <v>22962</v>
      </c>
      <c r="J20" s="130">
        <f>SUM(J21,J26,J42)</f>
        <v>462</v>
      </c>
      <c r="K20" s="22">
        <f t="shared" ref="K20:L20" si="1">SUM(K21,K26,K42)</f>
        <v>0</v>
      </c>
      <c r="L20" s="170">
        <f t="shared" si="1"/>
        <v>462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  <c r="R20" s="708"/>
      <c r="S20" s="708"/>
      <c r="T20" s="708"/>
    </row>
    <row r="21" spans="1:20" ht="15.75" thickTop="1" x14ac:dyDescent="0.25">
      <c r="A21" s="23"/>
      <c r="B21" s="24" t="s">
        <v>21</v>
      </c>
      <c r="C21" s="193">
        <f t="shared" ref="C21" si="3">SUM(F21,I21,L21,O21)</f>
        <v>377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377</v>
      </c>
      <c r="K21" s="25">
        <f t="shared" si="5"/>
        <v>0</v>
      </c>
      <c r="L21" s="171">
        <f t="shared" si="5"/>
        <v>377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  <c r="R21" s="708"/>
      <c r="S21" s="708"/>
      <c r="T21" s="708"/>
    </row>
    <row r="22" spans="1:20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  <c r="R22" s="708"/>
      <c r="S22" s="708"/>
      <c r="T22" s="708"/>
    </row>
    <row r="23" spans="1:20" x14ac:dyDescent="0.25">
      <c r="A23" s="709"/>
      <c r="B23" s="710" t="s">
        <v>23</v>
      </c>
      <c r="C23" s="711">
        <f t="shared" ref="C23" si="7">SUM(F23,I23,L23,O23)</f>
        <v>377</v>
      </c>
      <c r="D23" s="712"/>
      <c r="E23" s="713"/>
      <c r="F23" s="714">
        <f t="shared" ref="F23:F24" si="8">D23+E23</f>
        <v>0</v>
      </c>
      <c r="G23" s="715"/>
      <c r="H23" s="713"/>
      <c r="I23" s="716">
        <f>G23+H23</f>
        <v>0</v>
      </c>
      <c r="J23" s="712">
        <v>377</v>
      </c>
      <c r="K23" s="713"/>
      <c r="L23" s="714">
        <f>J23+K23</f>
        <v>377</v>
      </c>
      <c r="M23" s="715"/>
      <c r="N23" s="713"/>
      <c r="O23" s="716">
        <f>M23+N23</f>
        <v>0</v>
      </c>
      <c r="P23" s="717"/>
      <c r="Q23" s="306"/>
      <c r="R23" s="708"/>
      <c r="S23" s="708"/>
      <c r="T23" s="708"/>
    </row>
    <row r="24" spans="1:20" s="19" customFormat="1" ht="24.75" thickBot="1" x14ac:dyDescent="0.3">
      <c r="A24" s="32">
        <v>19300</v>
      </c>
      <c r="B24" s="32" t="s">
        <v>24</v>
      </c>
      <c r="C24" s="196">
        <f>SUM(F24,I24)</f>
        <v>348284</v>
      </c>
      <c r="D24" s="256">
        <v>325322</v>
      </c>
      <c r="E24" s="33"/>
      <c r="F24" s="341">
        <f t="shared" si="8"/>
        <v>325322</v>
      </c>
      <c r="G24" s="223">
        <v>22962</v>
      </c>
      <c r="H24" s="33"/>
      <c r="I24" s="346">
        <f t="shared" ref="I24" si="9">G24+H24</f>
        <v>22962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  <c r="R24" s="708"/>
      <c r="S24" s="708"/>
      <c r="T24" s="708"/>
    </row>
    <row r="25" spans="1:20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  <c r="R25" s="708"/>
      <c r="S25" s="708"/>
      <c r="T25" s="708"/>
    </row>
    <row r="26" spans="1:20" s="19" customFormat="1" ht="36.75" thickTop="1" x14ac:dyDescent="0.25">
      <c r="A26" s="35">
        <v>21300</v>
      </c>
      <c r="B26" s="35" t="s">
        <v>27</v>
      </c>
      <c r="C26" s="197">
        <f>SUM(L26)</f>
        <v>80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418">
        <f t="shared" ref="J26:K26" si="10">SUM(J27,J31,J33,J36)</f>
        <v>80</v>
      </c>
      <c r="K26" s="38">
        <f t="shared" si="10"/>
        <v>0</v>
      </c>
      <c r="L26" s="184">
        <f>SUM(L27,L31,L33,L36)</f>
        <v>80</v>
      </c>
      <c r="M26" s="289" t="s">
        <v>25</v>
      </c>
      <c r="N26" s="124" t="s">
        <v>25</v>
      </c>
      <c r="O26" s="124" t="s">
        <v>25</v>
      </c>
      <c r="P26" s="315"/>
      <c r="Q26" s="191"/>
      <c r="R26" s="708"/>
      <c r="S26" s="708"/>
      <c r="T26" s="708"/>
    </row>
    <row r="27" spans="1:20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418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  <c r="R27" s="708"/>
      <c r="S27" s="708"/>
      <c r="T27" s="708"/>
    </row>
    <row r="28" spans="1:20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254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  <c r="R28" s="708"/>
      <c r="S28" s="708"/>
      <c r="T28" s="708"/>
    </row>
    <row r="29" spans="1:20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255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  <c r="R29" s="708"/>
      <c r="S29" s="708"/>
      <c r="T29" s="708"/>
    </row>
    <row r="30" spans="1:20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255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  <c r="R30" s="708"/>
      <c r="S30" s="708"/>
      <c r="T30" s="708"/>
    </row>
    <row r="31" spans="1:20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418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  <c r="R31" s="708"/>
      <c r="S31" s="708"/>
      <c r="T31" s="708"/>
    </row>
    <row r="32" spans="1:20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493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  <c r="R32" s="708"/>
      <c r="S32" s="708"/>
      <c r="T32" s="708"/>
    </row>
    <row r="33" spans="1:20" s="19" customFormat="1" ht="12" hidden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418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  <c r="R33" s="708"/>
      <c r="S33" s="708"/>
      <c r="T33" s="708"/>
    </row>
    <row r="34" spans="1:20" hidden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254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  <c r="R34" s="708"/>
      <c r="S34" s="708"/>
      <c r="T34" s="708"/>
    </row>
    <row r="35" spans="1:20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255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  <c r="R35" s="708"/>
      <c r="S35" s="708"/>
      <c r="T35" s="708"/>
    </row>
    <row r="36" spans="1:20" s="19" customFormat="1" ht="24" x14ac:dyDescent="0.25">
      <c r="A36" s="39">
        <v>21390</v>
      </c>
      <c r="B36" s="35" t="s">
        <v>37</v>
      </c>
      <c r="C36" s="197">
        <f t="shared" si="11"/>
        <v>80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418">
        <f t="shared" ref="J36:K36" si="17">SUM(J37:J40)</f>
        <v>80</v>
      </c>
      <c r="K36" s="38">
        <f t="shared" si="17"/>
        <v>0</v>
      </c>
      <c r="L36" s="184">
        <f>SUM(L37:L40)</f>
        <v>80</v>
      </c>
      <c r="M36" s="289" t="s">
        <v>25</v>
      </c>
      <c r="N36" s="124" t="s">
        <v>25</v>
      </c>
      <c r="O36" s="124" t="s">
        <v>25</v>
      </c>
      <c r="P36" s="315"/>
      <c r="Q36" s="191"/>
      <c r="R36" s="708"/>
      <c r="S36" s="708"/>
      <c r="T36" s="708"/>
    </row>
    <row r="37" spans="1:20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254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  <c r="R37" s="708"/>
      <c r="S37" s="708"/>
      <c r="T37" s="708"/>
    </row>
    <row r="38" spans="1:20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255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  <c r="R38" s="708"/>
      <c r="S38" s="708"/>
      <c r="T38" s="708"/>
    </row>
    <row r="39" spans="1:20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255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  <c r="R39" s="708"/>
      <c r="S39" s="708"/>
      <c r="T39" s="708"/>
    </row>
    <row r="40" spans="1:20" ht="24" x14ac:dyDescent="0.25">
      <c r="A40" s="30">
        <v>21399</v>
      </c>
      <c r="B40" s="43" t="s">
        <v>41</v>
      </c>
      <c r="C40" s="142">
        <f t="shared" si="11"/>
        <v>80</v>
      </c>
      <c r="D40" s="226" t="s">
        <v>25</v>
      </c>
      <c r="E40" s="44" t="s">
        <v>25</v>
      </c>
      <c r="F40" s="56" t="s">
        <v>25</v>
      </c>
      <c r="G40" s="226" t="s">
        <v>25</v>
      </c>
      <c r="H40" s="151" t="s">
        <v>25</v>
      </c>
      <c r="I40" s="266" t="s">
        <v>25</v>
      </c>
      <c r="J40" s="222">
        <v>80</v>
      </c>
      <c r="K40" s="334"/>
      <c r="L40" s="186">
        <f t="shared" si="18"/>
        <v>80</v>
      </c>
      <c r="M40" s="291" t="s">
        <v>25</v>
      </c>
      <c r="N40" s="151" t="s">
        <v>25</v>
      </c>
      <c r="O40" s="267" t="s">
        <v>25</v>
      </c>
      <c r="P40" s="317"/>
      <c r="Q40" s="306"/>
      <c r="R40" s="708"/>
      <c r="S40" s="708"/>
      <c r="T40" s="708"/>
    </row>
    <row r="41" spans="1:20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41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  <c r="R41" s="708"/>
      <c r="S41" s="708"/>
      <c r="T41" s="708"/>
    </row>
    <row r="42" spans="1:20" s="19" customFormat="1" ht="24" x14ac:dyDescent="0.25">
      <c r="A42" s="50">
        <v>21490</v>
      </c>
      <c r="B42" s="51" t="s">
        <v>43</v>
      </c>
      <c r="C42" s="201">
        <f>SUM(F42,I42,L42)</f>
        <v>5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5</v>
      </c>
      <c r="K42" s="52">
        <f t="shared" si="20"/>
        <v>0</v>
      </c>
      <c r="L42" s="264">
        <f>L43</f>
        <v>5</v>
      </c>
      <c r="M42" s="289" t="s">
        <v>25</v>
      </c>
      <c r="N42" s="124" t="s">
        <v>25</v>
      </c>
      <c r="O42" s="124" t="s">
        <v>25</v>
      </c>
      <c r="P42" s="315"/>
      <c r="Q42" s="191"/>
      <c r="R42" s="708"/>
      <c r="S42" s="708"/>
      <c r="T42" s="708"/>
    </row>
    <row r="43" spans="1:20" s="19" customFormat="1" ht="24" x14ac:dyDescent="0.25">
      <c r="A43" s="30">
        <v>21499</v>
      </c>
      <c r="B43" s="43" t="s">
        <v>44</v>
      </c>
      <c r="C43" s="202">
        <f>SUM(F43,I43,L43)</f>
        <v>5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54">
        <v>5</v>
      </c>
      <c r="K43" s="42"/>
      <c r="L43" s="185">
        <f>J43+K43</f>
        <v>5</v>
      </c>
      <c r="M43" s="292" t="s">
        <v>25</v>
      </c>
      <c r="N43" s="152" t="s">
        <v>25</v>
      </c>
      <c r="O43" s="152" t="s">
        <v>25</v>
      </c>
      <c r="P43" s="318"/>
      <c r="Q43" s="191"/>
      <c r="R43" s="708"/>
      <c r="S43" s="708"/>
      <c r="T43" s="708"/>
    </row>
    <row r="44" spans="1:20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718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  <c r="R44" s="708"/>
      <c r="S44" s="708"/>
      <c r="T44" s="708"/>
    </row>
    <row r="45" spans="1:20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  <c r="R45" s="708"/>
      <c r="S45" s="708"/>
      <c r="T45" s="708"/>
    </row>
    <row r="46" spans="1:20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  <c r="R46" s="708"/>
      <c r="S46" s="708"/>
      <c r="T46" s="708"/>
    </row>
    <row r="47" spans="1:20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  <c r="R47" s="708"/>
      <c r="S47" s="708"/>
      <c r="T47" s="708"/>
    </row>
    <row r="48" spans="1:20" s="19" customFormat="1" ht="12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  <c r="R48" s="708"/>
      <c r="S48" s="708"/>
      <c r="T48" s="708"/>
    </row>
    <row r="49" spans="1:20" s="19" customFormat="1" ht="12.75" thickBot="1" x14ac:dyDescent="0.3">
      <c r="A49" s="63"/>
      <c r="B49" s="20" t="s">
        <v>49</v>
      </c>
      <c r="C49" s="206">
        <f t="shared" ref="C49:C112" si="24">SUM(F49,I49,L49,O49)</f>
        <v>348746</v>
      </c>
      <c r="D49" s="136">
        <f t="shared" ref="D49:E49" si="25">SUM(D50,D281)</f>
        <v>325322</v>
      </c>
      <c r="E49" s="64">
        <f t="shared" si="25"/>
        <v>0</v>
      </c>
      <c r="F49" s="178">
        <f>SUM(F50,F281)</f>
        <v>325322</v>
      </c>
      <c r="G49" s="233">
        <f t="shared" ref="G49:O49" si="26">SUM(G50,G281)</f>
        <v>22962</v>
      </c>
      <c r="H49" s="64">
        <f t="shared" si="26"/>
        <v>0</v>
      </c>
      <c r="I49" s="120">
        <f t="shared" si="26"/>
        <v>22962</v>
      </c>
      <c r="J49" s="136">
        <f t="shared" si="26"/>
        <v>462</v>
      </c>
      <c r="K49" s="64">
        <f t="shared" si="26"/>
        <v>0</v>
      </c>
      <c r="L49" s="178">
        <f t="shared" si="26"/>
        <v>462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  <c r="R49" s="708"/>
      <c r="S49" s="708"/>
      <c r="T49" s="708"/>
    </row>
    <row r="50" spans="1:20" s="19" customFormat="1" ht="36.75" thickTop="1" x14ac:dyDescent="0.25">
      <c r="A50" s="65"/>
      <c r="B50" s="66" t="s">
        <v>50</v>
      </c>
      <c r="C50" s="207">
        <f t="shared" si="24"/>
        <v>348746</v>
      </c>
      <c r="D50" s="137">
        <f t="shared" ref="D50:E50" si="27">SUM(D51,D193)</f>
        <v>325322</v>
      </c>
      <c r="E50" s="67">
        <f t="shared" si="27"/>
        <v>0</v>
      </c>
      <c r="F50" s="179">
        <f>SUM(F51,F193)</f>
        <v>325322</v>
      </c>
      <c r="G50" s="234">
        <f t="shared" ref="G50:O50" si="28">SUM(G51,G193)</f>
        <v>22962</v>
      </c>
      <c r="H50" s="67">
        <f t="shared" si="28"/>
        <v>0</v>
      </c>
      <c r="I50" s="283">
        <f t="shared" si="28"/>
        <v>22962</v>
      </c>
      <c r="J50" s="137">
        <f t="shared" si="28"/>
        <v>462</v>
      </c>
      <c r="K50" s="67">
        <f t="shared" si="28"/>
        <v>0</v>
      </c>
      <c r="L50" s="179">
        <f t="shared" si="28"/>
        <v>462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  <c r="R50" s="708"/>
      <c r="S50" s="708"/>
      <c r="T50" s="708"/>
    </row>
    <row r="51" spans="1:20" s="19" customFormat="1" ht="24" x14ac:dyDescent="0.25">
      <c r="A51" s="68"/>
      <c r="B51" s="16" t="s">
        <v>51</v>
      </c>
      <c r="C51" s="208">
        <f t="shared" si="24"/>
        <v>348149</v>
      </c>
      <c r="D51" s="138">
        <f t="shared" ref="D51:E51" si="29">SUM(D52,D74,D172,D186)</f>
        <v>325222</v>
      </c>
      <c r="E51" s="69">
        <f t="shared" si="29"/>
        <v>0</v>
      </c>
      <c r="F51" s="180">
        <f>SUM(F52,F74,F172,F186)</f>
        <v>325222</v>
      </c>
      <c r="G51" s="235">
        <f t="shared" ref="G51:O51" si="30">SUM(G52,G74,G172,G186)</f>
        <v>22842</v>
      </c>
      <c r="H51" s="69">
        <f t="shared" si="30"/>
        <v>0</v>
      </c>
      <c r="I51" s="284">
        <f t="shared" si="30"/>
        <v>22842</v>
      </c>
      <c r="J51" s="138">
        <f t="shared" si="30"/>
        <v>85</v>
      </c>
      <c r="K51" s="69">
        <f t="shared" si="30"/>
        <v>0</v>
      </c>
      <c r="L51" s="180">
        <f t="shared" si="30"/>
        <v>85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  <c r="R51" s="708"/>
      <c r="S51" s="708"/>
      <c r="T51" s="708"/>
    </row>
    <row r="52" spans="1:20" s="19" customFormat="1" ht="12" x14ac:dyDescent="0.25">
      <c r="A52" s="70">
        <v>1000</v>
      </c>
      <c r="B52" s="70" t="s">
        <v>52</v>
      </c>
      <c r="C52" s="209">
        <f t="shared" si="24"/>
        <v>299247</v>
      </c>
      <c r="D52" s="139">
        <f t="shared" ref="D52:E52" si="31">SUM(D53,D66)</f>
        <v>276852</v>
      </c>
      <c r="E52" s="71">
        <f t="shared" si="31"/>
        <v>0</v>
      </c>
      <c r="F52" s="181">
        <f>SUM(F53,F66)</f>
        <v>276852</v>
      </c>
      <c r="G52" s="236">
        <f t="shared" ref="G52:O52" si="32">SUM(G53,G66)</f>
        <v>22395</v>
      </c>
      <c r="H52" s="71">
        <f t="shared" si="32"/>
        <v>0</v>
      </c>
      <c r="I52" s="127">
        <f t="shared" si="32"/>
        <v>22395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  <c r="R52" s="708"/>
      <c r="S52" s="708"/>
      <c r="T52" s="708"/>
    </row>
    <row r="53" spans="1:20" x14ac:dyDescent="0.25">
      <c r="A53" s="35">
        <v>1100</v>
      </c>
      <c r="B53" s="72" t="s">
        <v>53</v>
      </c>
      <c r="C53" s="197">
        <f t="shared" si="24"/>
        <v>226254</v>
      </c>
      <c r="D53" s="132">
        <f t="shared" ref="D53:E53" si="33">SUM(D54,D57,D65)</f>
        <v>208614</v>
      </c>
      <c r="E53" s="38">
        <f t="shared" si="33"/>
        <v>-380</v>
      </c>
      <c r="F53" s="184">
        <f>SUM(F54,F57,F65)</f>
        <v>208234</v>
      </c>
      <c r="G53" s="237">
        <f t="shared" ref="G53:N53" si="34">SUM(G54,G57,G65)</f>
        <v>18020</v>
      </c>
      <c r="H53" s="38">
        <f t="shared" si="34"/>
        <v>0</v>
      </c>
      <c r="I53" s="125">
        <f t="shared" si="34"/>
        <v>18020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  <c r="R53" s="708"/>
      <c r="S53" s="708"/>
      <c r="T53" s="708"/>
    </row>
    <row r="54" spans="1:20" x14ac:dyDescent="0.25">
      <c r="A54" s="73">
        <v>1110</v>
      </c>
      <c r="B54" s="58" t="s">
        <v>54</v>
      </c>
      <c r="C54" s="204">
        <f>SUM(F54,I54,L54,O54)</f>
        <v>200472</v>
      </c>
      <c r="D54" s="86">
        <f>SUM(D55:D56)</f>
        <v>184900</v>
      </c>
      <c r="E54" s="74">
        <f>SUM(E55:E56)</f>
        <v>0</v>
      </c>
      <c r="F54" s="183">
        <f>SUM(F55:F56)</f>
        <v>184900</v>
      </c>
      <c r="G54" s="238">
        <f t="shared" ref="G54:H54" si="35">SUM(G55:G56)</f>
        <v>15572</v>
      </c>
      <c r="H54" s="74">
        <f t="shared" si="35"/>
        <v>0</v>
      </c>
      <c r="I54" s="156">
        <f>SUM(I55:I56)</f>
        <v>15572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  <c r="R54" s="708"/>
      <c r="S54" s="708"/>
      <c r="T54" s="708"/>
    </row>
    <row r="55" spans="1:20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  <c r="R55" s="708"/>
      <c r="S55" s="708"/>
      <c r="T55" s="708"/>
    </row>
    <row r="56" spans="1:20" ht="24" x14ac:dyDescent="0.25">
      <c r="A56" s="719">
        <v>1119</v>
      </c>
      <c r="B56" s="720" t="s">
        <v>56</v>
      </c>
      <c r="C56" s="721">
        <f t="shared" si="24"/>
        <v>200472</v>
      </c>
      <c r="D56" s="722">
        <v>184900</v>
      </c>
      <c r="E56" s="723"/>
      <c r="F56" s="724">
        <f>D56+E56</f>
        <v>184900</v>
      </c>
      <c r="G56" s="725">
        <v>15572</v>
      </c>
      <c r="H56" s="723"/>
      <c r="I56" s="726">
        <f>G56+H56</f>
        <v>15572</v>
      </c>
      <c r="J56" s="722"/>
      <c r="K56" s="723"/>
      <c r="L56" s="724">
        <f>J56+K56</f>
        <v>0</v>
      </c>
      <c r="M56" s="725"/>
      <c r="N56" s="723"/>
      <c r="O56" s="726">
        <f>M56+N56</f>
        <v>0</v>
      </c>
      <c r="P56" s="727"/>
      <c r="Q56" s="306"/>
      <c r="R56" s="1"/>
      <c r="S56" s="1"/>
      <c r="T56" s="1"/>
    </row>
    <row r="57" spans="1:20" ht="23.25" customHeight="1" x14ac:dyDescent="0.25">
      <c r="A57" s="75">
        <v>1140</v>
      </c>
      <c r="B57" s="43" t="s">
        <v>57</v>
      </c>
      <c r="C57" s="199">
        <f t="shared" si="24"/>
        <v>24887</v>
      </c>
      <c r="D57" s="134">
        <f t="shared" ref="D57:E57" si="38">SUM(D58:D64)</f>
        <v>22439</v>
      </c>
      <c r="E57" s="76">
        <f t="shared" si="38"/>
        <v>0</v>
      </c>
      <c r="F57" s="95">
        <f>SUM(F58:F64)</f>
        <v>22439</v>
      </c>
      <c r="G57" s="240">
        <f t="shared" ref="G57:N57" si="39">SUM(G58:G64)</f>
        <v>2448</v>
      </c>
      <c r="H57" s="76">
        <f t="shared" si="39"/>
        <v>0</v>
      </c>
      <c r="I57" s="91">
        <f t="shared" si="39"/>
        <v>2448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  <c r="R57" s="708"/>
      <c r="S57" s="708"/>
      <c r="T57" s="708"/>
    </row>
    <row r="58" spans="1:20" x14ac:dyDescent="0.25">
      <c r="A58" s="30">
        <v>1141</v>
      </c>
      <c r="B58" s="43" t="s">
        <v>58</v>
      </c>
      <c r="C58" s="199">
        <f t="shared" si="24"/>
        <v>3709</v>
      </c>
      <c r="D58" s="273">
        <v>3709</v>
      </c>
      <c r="E58" s="45"/>
      <c r="F58" s="95">
        <f t="shared" ref="F58:F65" si="40">D58+E58</f>
        <v>3709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  <c r="R58" s="708"/>
      <c r="S58" s="708"/>
      <c r="T58" s="708"/>
    </row>
    <row r="59" spans="1:20" ht="24.75" customHeight="1" x14ac:dyDescent="0.25">
      <c r="A59" s="30">
        <v>1142</v>
      </c>
      <c r="B59" s="43" t="s">
        <v>59</v>
      </c>
      <c r="C59" s="199">
        <f t="shared" si="24"/>
        <v>976</v>
      </c>
      <c r="D59" s="273">
        <v>976</v>
      </c>
      <c r="E59" s="45"/>
      <c r="F59" s="95">
        <f t="shared" si="40"/>
        <v>976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  <c r="R59" s="708"/>
      <c r="S59" s="708"/>
      <c r="T59" s="708"/>
    </row>
    <row r="60" spans="1:20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  <c r="R60" s="708"/>
      <c r="S60" s="708"/>
      <c r="T60" s="708"/>
    </row>
    <row r="61" spans="1:20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  <c r="R61" s="708"/>
      <c r="S61" s="708"/>
      <c r="T61" s="708"/>
    </row>
    <row r="62" spans="1:20" x14ac:dyDescent="0.25">
      <c r="A62" s="710">
        <v>1147</v>
      </c>
      <c r="B62" s="728" t="s">
        <v>62</v>
      </c>
      <c r="C62" s="729">
        <f t="shared" si="24"/>
        <v>4195</v>
      </c>
      <c r="D62" s="730">
        <v>4195</v>
      </c>
      <c r="E62" s="731"/>
      <c r="F62" s="732">
        <f t="shared" si="40"/>
        <v>4195</v>
      </c>
      <c r="G62" s="733"/>
      <c r="H62" s="731"/>
      <c r="I62" s="734">
        <f t="shared" si="41"/>
        <v>0</v>
      </c>
      <c r="J62" s="730"/>
      <c r="K62" s="731"/>
      <c r="L62" s="732">
        <f t="shared" si="42"/>
        <v>0</v>
      </c>
      <c r="M62" s="733"/>
      <c r="N62" s="731"/>
      <c r="O62" s="734">
        <f t="shared" si="43"/>
        <v>0</v>
      </c>
      <c r="P62" s="735"/>
      <c r="Q62" s="306"/>
      <c r="R62" s="708"/>
      <c r="S62" s="708"/>
      <c r="T62" s="708"/>
    </row>
    <row r="63" spans="1:20" x14ac:dyDescent="0.25">
      <c r="A63" s="710">
        <v>1148</v>
      </c>
      <c r="B63" s="728" t="s">
        <v>63</v>
      </c>
      <c r="C63" s="729">
        <f t="shared" si="24"/>
        <v>11796</v>
      </c>
      <c r="D63" s="730">
        <v>11796</v>
      </c>
      <c r="E63" s="731"/>
      <c r="F63" s="732">
        <f t="shared" si="40"/>
        <v>11796</v>
      </c>
      <c r="G63" s="733"/>
      <c r="H63" s="731"/>
      <c r="I63" s="734">
        <f t="shared" si="41"/>
        <v>0</v>
      </c>
      <c r="J63" s="730"/>
      <c r="K63" s="731"/>
      <c r="L63" s="732">
        <f t="shared" si="42"/>
        <v>0</v>
      </c>
      <c r="M63" s="733"/>
      <c r="N63" s="731"/>
      <c r="O63" s="734">
        <f t="shared" si="43"/>
        <v>0</v>
      </c>
      <c r="P63" s="735"/>
      <c r="Q63" s="306"/>
      <c r="R63" s="708"/>
      <c r="S63" s="708"/>
      <c r="T63" s="708"/>
    </row>
    <row r="64" spans="1:20" ht="36" x14ac:dyDescent="0.25">
      <c r="A64" s="710">
        <v>1149</v>
      </c>
      <c r="B64" s="728" t="s">
        <v>64</v>
      </c>
      <c r="C64" s="729">
        <f t="shared" si="24"/>
        <v>4211</v>
      </c>
      <c r="D64" s="730">
        <v>1763</v>
      </c>
      <c r="E64" s="731"/>
      <c r="F64" s="732">
        <f t="shared" si="40"/>
        <v>1763</v>
      </c>
      <c r="G64" s="733">
        <v>2448</v>
      </c>
      <c r="H64" s="731"/>
      <c r="I64" s="734">
        <f t="shared" si="41"/>
        <v>2448</v>
      </c>
      <c r="J64" s="730"/>
      <c r="K64" s="731"/>
      <c r="L64" s="732">
        <f t="shared" si="42"/>
        <v>0</v>
      </c>
      <c r="M64" s="733"/>
      <c r="N64" s="731"/>
      <c r="O64" s="734">
        <f t="shared" si="43"/>
        <v>0</v>
      </c>
      <c r="P64" s="717"/>
      <c r="Q64" s="306"/>
      <c r="R64" s="1"/>
      <c r="S64" s="1"/>
      <c r="T64" s="1"/>
    </row>
    <row r="65" spans="1:20" ht="48" x14ac:dyDescent="0.25">
      <c r="A65" s="73">
        <v>1150</v>
      </c>
      <c r="B65" s="58" t="s">
        <v>65</v>
      </c>
      <c r="C65" s="204">
        <f t="shared" si="24"/>
        <v>895</v>
      </c>
      <c r="D65" s="270">
        <v>1275</v>
      </c>
      <c r="E65" s="77">
        <v>-380</v>
      </c>
      <c r="F65" s="183">
        <f t="shared" si="40"/>
        <v>895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48" t="s">
        <v>790</v>
      </c>
      <c r="Q65" s="306"/>
      <c r="R65" s="708"/>
      <c r="S65" s="708"/>
      <c r="T65" s="708"/>
    </row>
    <row r="66" spans="1:20" ht="36" x14ac:dyDescent="0.25">
      <c r="A66" s="35">
        <v>1200</v>
      </c>
      <c r="B66" s="72" t="s">
        <v>66</v>
      </c>
      <c r="C66" s="197">
        <f t="shared" si="24"/>
        <v>72993</v>
      </c>
      <c r="D66" s="132">
        <f t="shared" ref="D66:E66" si="44">SUM(D67:D68)</f>
        <v>68238</v>
      </c>
      <c r="E66" s="38">
        <f t="shared" si="44"/>
        <v>380</v>
      </c>
      <c r="F66" s="184">
        <f>SUM(F67:F68)</f>
        <v>68618</v>
      </c>
      <c r="G66" s="237">
        <f t="shared" ref="G66:N66" si="45">SUM(G67:G68)</f>
        <v>4375</v>
      </c>
      <c r="H66" s="38">
        <f t="shared" si="45"/>
        <v>0</v>
      </c>
      <c r="I66" s="125">
        <f t="shared" si="45"/>
        <v>4375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  <c r="R66" s="708"/>
      <c r="S66" s="708"/>
      <c r="T66" s="708"/>
    </row>
    <row r="67" spans="1:20" ht="24" x14ac:dyDescent="0.25">
      <c r="A67" s="404">
        <v>1210</v>
      </c>
      <c r="B67" s="40" t="s">
        <v>67</v>
      </c>
      <c r="C67" s="198">
        <f t="shared" si="24"/>
        <v>55815</v>
      </c>
      <c r="D67" s="272">
        <v>51540</v>
      </c>
      <c r="E67" s="42"/>
      <c r="F67" s="185">
        <f>D67+E67</f>
        <v>51540</v>
      </c>
      <c r="G67" s="229">
        <v>4275</v>
      </c>
      <c r="H67" s="42"/>
      <c r="I67" s="90">
        <f>G67+H67</f>
        <v>4275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  <c r="R67" s="708"/>
      <c r="S67" s="708"/>
      <c r="T67" s="708"/>
    </row>
    <row r="68" spans="1:20" ht="24" x14ac:dyDescent="0.25">
      <c r="A68" s="75">
        <v>1220</v>
      </c>
      <c r="B68" s="43" t="s">
        <v>68</v>
      </c>
      <c r="C68" s="199">
        <f t="shared" si="24"/>
        <v>17178</v>
      </c>
      <c r="D68" s="134">
        <f t="shared" ref="D68:E68" si="46">SUM(D69:D73)</f>
        <v>16698</v>
      </c>
      <c r="E68" s="76">
        <f t="shared" si="46"/>
        <v>380</v>
      </c>
      <c r="F68" s="95">
        <f>SUM(F69:F73)</f>
        <v>17078</v>
      </c>
      <c r="G68" s="240">
        <f t="shared" ref="G68:O68" si="47">SUM(G69:G73)</f>
        <v>100</v>
      </c>
      <c r="H68" s="76">
        <f t="shared" si="47"/>
        <v>0</v>
      </c>
      <c r="I68" s="91">
        <f t="shared" si="47"/>
        <v>100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  <c r="R68" s="708"/>
      <c r="S68" s="708"/>
      <c r="T68" s="708"/>
    </row>
    <row r="69" spans="1:20" ht="60" x14ac:dyDescent="0.25">
      <c r="A69" s="30">
        <v>1221</v>
      </c>
      <c r="B69" s="43" t="s">
        <v>69</v>
      </c>
      <c r="C69" s="199">
        <f t="shared" si="24"/>
        <v>9707</v>
      </c>
      <c r="D69" s="273">
        <v>9440</v>
      </c>
      <c r="E69" s="45">
        <v>167</v>
      </c>
      <c r="F69" s="95">
        <f t="shared" ref="F69:F73" si="48">D69+E69</f>
        <v>9607</v>
      </c>
      <c r="G69" s="239">
        <v>100</v>
      </c>
      <c r="H69" s="45"/>
      <c r="I69" s="91">
        <f t="shared" ref="I69:I73" si="49">G69+H69</f>
        <v>100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49" t="s">
        <v>791</v>
      </c>
      <c r="Q69" s="306"/>
      <c r="R69" s="708"/>
      <c r="S69" s="708"/>
      <c r="T69" s="708"/>
    </row>
    <row r="70" spans="1:20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  <c r="R70" s="708"/>
      <c r="S70" s="708"/>
      <c r="T70" s="708"/>
    </row>
    <row r="71" spans="1:20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  <c r="R71" s="708"/>
      <c r="S71" s="708"/>
      <c r="T71" s="708"/>
    </row>
    <row r="72" spans="1:20" ht="36" x14ac:dyDescent="0.25">
      <c r="A72" s="30">
        <v>1227</v>
      </c>
      <c r="B72" s="43" t="s">
        <v>72</v>
      </c>
      <c r="C72" s="199">
        <f t="shared" si="24"/>
        <v>6403</v>
      </c>
      <c r="D72" s="273">
        <v>6403</v>
      </c>
      <c r="E72" s="45"/>
      <c r="F72" s="95">
        <f t="shared" si="48"/>
        <v>6403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  <c r="R72" s="708"/>
      <c r="S72" s="708"/>
      <c r="T72" s="708"/>
    </row>
    <row r="73" spans="1:20" ht="60" x14ac:dyDescent="0.25">
      <c r="A73" s="30">
        <v>1228</v>
      </c>
      <c r="B73" s="43" t="s">
        <v>73</v>
      </c>
      <c r="C73" s="199">
        <f t="shared" si="24"/>
        <v>1068</v>
      </c>
      <c r="D73" s="273">
        <v>855</v>
      </c>
      <c r="E73" s="45">
        <v>213</v>
      </c>
      <c r="F73" s="95">
        <f t="shared" si="48"/>
        <v>1068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49" t="s">
        <v>791</v>
      </c>
      <c r="Q73" s="306"/>
      <c r="R73" s="708"/>
      <c r="S73" s="708"/>
      <c r="T73" s="708"/>
    </row>
    <row r="74" spans="1:20" x14ac:dyDescent="0.25">
      <c r="A74" s="70">
        <v>2000</v>
      </c>
      <c r="B74" s="70" t="s">
        <v>74</v>
      </c>
      <c r="C74" s="209">
        <f t="shared" si="24"/>
        <v>48902</v>
      </c>
      <c r="D74" s="139">
        <f t="shared" ref="D74:E74" si="52">SUM(D75,D82,D129,D163,D164,D171)</f>
        <v>48370</v>
      </c>
      <c r="E74" s="71">
        <f t="shared" si="52"/>
        <v>0</v>
      </c>
      <c r="F74" s="181">
        <f>SUM(F75,F82,F129,F163,F164,F171)</f>
        <v>48370</v>
      </c>
      <c r="G74" s="236">
        <f t="shared" ref="G74:O74" si="53">SUM(G75,G82,G129,G163,G164,G171)</f>
        <v>447</v>
      </c>
      <c r="H74" s="71">
        <f t="shared" si="53"/>
        <v>0</v>
      </c>
      <c r="I74" s="127">
        <f t="shared" si="53"/>
        <v>447</v>
      </c>
      <c r="J74" s="139">
        <f t="shared" si="53"/>
        <v>85</v>
      </c>
      <c r="K74" s="71">
        <f t="shared" si="53"/>
        <v>0</v>
      </c>
      <c r="L74" s="181">
        <f t="shared" si="53"/>
        <v>85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  <c r="R74" s="708"/>
      <c r="S74" s="708"/>
      <c r="T74" s="708"/>
    </row>
    <row r="75" spans="1:20" ht="24" x14ac:dyDescent="0.25">
      <c r="A75" s="35">
        <v>2100</v>
      </c>
      <c r="B75" s="72" t="s">
        <v>75</v>
      </c>
      <c r="C75" s="197">
        <f t="shared" si="24"/>
        <v>96</v>
      </c>
      <c r="D75" s="132">
        <f t="shared" ref="D75:E75" si="54">SUM(D76,D79)</f>
        <v>96</v>
      </c>
      <c r="E75" s="38">
        <f t="shared" si="54"/>
        <v>0</v>
      </c>
      <c r="F75" s="184">
        <f>SUM(F76,F79)</f>
        <v>96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  <c r="R75" s="708"/>
      <c r="S75" s="708"/>
      <c r="T75" s="708"/>
    </row>
    <row r="76" spans="1:20" ht="24" x14ac:dyDescent="0.25">
      <c r="A76" s="404">
        <v>2110</v>
      </c>
      <c r="B76" s="40" t="s">
        <v>76</v>
      </c>
      <c r="C76" s="198">
        <f t="shared" si="24"/>
        <v>96</v>
      </c>
      <c r="D76" s="133">
        <f t="shared" ref="D76:E76" si="56">SUM(D77:D78)</f>
        <v>96</v>
      </c>
      <c r="E76" s="79">
        <f t="shared" si="56"/>
        <v>0</v>
      </c>
      <c r="F76" s="185">
        <f>SUM(F77:F78)</f>
        <v>96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  <c r="R76" s="708"/>
      <c r="S76" s="708"/>
      <c r="T76" s="708"/>
    </row>
    <row r="77" spans="1:20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  <c r="R77" s="708"/>
      <c r="S77" s="708"/>
      <c r="T77" s="708"/>
    </row>
    <row r="78" spans="1:20" ht="24" x14ac:dyDescent="0.25">
      <c r="A78" s="30">
        <v>2112</v>
      </c>
      <c r="B78" s="43" t="s">
        <v>78</v>
      </c>
      <c r="C78" s="199">
        <f t="shared" si="24"/>
        <v>96</v>
      </c>
      <c r="D78" s="273">
        <v>96</v>
      </c>
      <c r="E78" s="45"/>
      <c r="F78" s="95">
        <f t="shared" si="58"/>
        <v>96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  <c r="R78" s="708"/>
      <c r="S78" s="708"/>
      <c r="T78" s="708"/>
    </row>
    <row r="79" spans="1:20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  <c r="R79" s="708"/>
      <c r="S79" s="708"/>
      <c r="T79" s="708"/>
    </row>
    <row r="80" spans="1:20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  <c r="R80" s="708"/>
      <c r="S80" s="708"/>
      <c r="T80" s="708"/>
    </row>
    <row r="81" spans="1:20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  <c r="R81" s="708"/>
      <c r="S81" s="708"/>
      <c r="T81" s="708"/>
    </row>
    <row r="82" spans="1:20" x14ac:dyDescent="0.25">
      <c r="A82" s="35">
        <v>2200</v>
      </c>
      <c r="B82" s="72" t="s">
        <v>80</v>
      </c>
      <c r="C82" s="197">
        <f t="shared" si="24"/>
        <v>41278</v>
      </c>
      <c r="D82" s="132">
        <f t="shared" ref="D82:E82" si="68">SUM(D83,D88,D94,D102,D111,D115,D121,D127)</f>
        <v>41273</v>
      </c>
      <c r="E82" s="38">
        <f t="shared" si="68"/>
        <v>0</v>
      </c>
      <c r="F82" s="184">
        <f>SUM(F83,F88,F94,F102,F111,F115,F121,F127)</f>
        <v>41273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5</v>
      </c>
      <c r="K82" s="38">
        <f t="shared" si="69"/>
        <v>0</v>
      </c>
      <c r="L82" s="184">
        <f t="shared" si="69"/>
        <v>5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  <c r="R82" s="708"/>
      <c r="S82" s="708"/>
      <c r="T82" s="708"/>
    </row>
    <row r="83" spans="1:20" ht="24" x14ac:dyDescent="0.25">
      <c r="A83" s="73">
        <v>2210</v>
      </c>
      <c r="B83" s="58" t="s">
        <v>81</v>
      </c>
      <c r="C83" s="204">
        <f t="shared" si="24"/>
        <v>808</v>
      </c>
      <c r="D83" s="86">
        <f t="shared" ref="D83:E83" si="70">SUM(D84:D87)</f>
        <v>803</v>
      </c>
      <c r="E83" s="74">
        <f t="shared" si="70"/>
        <v>0</v>
      </c>
      <c r="F83" s="183">
        <f>SUM(F84:F87)</f>
        <v>803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5</v>
      </c>
      <c r="K83" s="74">
        <f t="shared" si="71"/>
        <v>0</v>
      </c>
      <c r="L83" s="183">
        <f t="shared" si="71"/>
        <v>5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  <c r="R83" s="708"/>
      <c r="S83" s="708"/>
      <c r="T83" s="708"/>
    </row>
    <row r="84" spans="1:20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  <c r="R84" s="708"/>
      <c r="S84" s="708"/>
      <c r="T84" s="708"/>
    </row>
    <row r="85" spans="1:20" s="738" customFormat="1" ht="36" x14ac:dyDescent="0.25">
      <c r="A85" s="710">
        <v>2212</v>
      </c>
      <c r="B85" s="728" t="s">
        <v>83</v>
      </c>
      <c r="C85" s="729">
        <f t="shared" si="24"/>
        <v>778</v>
      </c>
      <c r="D85" s="730">
        <v>773</v>
      </c>
      <c r="E85" s="731"/>
      <c r="F85" s="732">
        <f t="shared" si="72"/>
        <v>773</v>
      </c>
      <c r="G85" s="733"/>
      <c r="H85" s="731"/>
      <c r="I85" s="734">
        <f t="shared" si="73"/>
        <v>0</v>
      </c>
      <c r="J85" s="730">
        <v>5</v>
      </c>
      <c r="K85" s="731"/>
      <c r="L85" s="732">
        <f t="shared" si="74"/>
        <v>5</v>
      </c>
      <c r="M85" s="733"/>
      <c r="N85" s="731"/>
      <c r="O85" s="734">
        <f t="shared" si="75"/>
        <v>0</v>
      </c>
      <c r="P85" s="735"/>
      <c r="Q85" s="736"/>
      <c r="R85" s="737"/>
      <c r="S85" s="737"/>
      <c r="T85" s="737"/>
    </row>
    <row r="86" spans="1:20" ht="24" hidden="1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  <c r="R86" s="708"/>
      <c r="S86" s="708"/>
      <c r="T86" s="708"/>
    </row>
    <row r="87" spans="1:20" x14ac:dyDescent="0.25">
      <c r="A87" s="30">
        <v>2219</v>
      </c>
      <c r="B87" s="43" t="s">
        <v>85</v>
      </c>
      <c r="C87" s="199">
        <f t="shared" si="24"/>
        <v>30</v>
      </c>
      <c r="D87" s="273">
        <v>30</v>
      </c>
      <c r="E87" s="45"/>
      <c r="F87" s="95">
        <f t="shared" si="72"/>
        <v>30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  <c r="R87" s="708"/>
      <c r="S87" s="708"/>
      <c r="T87" s="708"/>
    </row>
    <row r="88" spans="1:20" ht="24" x14ac:dyDescent="0.25">
      <c r="A88" s="75">
        <v>2220</v>
      </c>
      <c r="B88" s="43" t="s">
        <v>86</v>
      </c>
      <c r="C88" s="199">
        <f t="shared" si="24"/>
        <v>29468</v>
      </c>
      <c r="D88" s="134">
        <f t="shared" ref="D88:E88" si="76">SUM(D89:D93)</f>
        <v>29468</v>
      </c>
      <c r="E88" s="76">
        <f t="shared" si="76"/>
        <v>0</v>
      </c>
      <c r="F88" s="95">
        <f>SUM(F89:F93)</f>
        <v>29468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  <c r="R88" s="708"/>
      <c r="S88" s="708"/>
      <c r="T88" s="708"/>
    </row>
    <row r="89" spans="1:20" ht="24" hidden="1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  <c r="R89" s="708"/>
      <c r="S89" s="708"/>
      <c r="T89" s="708"/>
    </row>
    <row r="90" spans="1:20" hidden="1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  <c r="R90" s="708"/>
      <c r="S90" s="708"/>
      <c r="T90" s="708"/>
    </row>
    <row r="91" spans="1:20" x14ac:dyDescent="0.25">
      <c r="A91" s="30">
        <v>2223</v>
      </c>
      <c r="B91" s="43" t="s">
        <v>88</v>
      </c>
      <c r="C91" s="199">
        <f t="shared" si="24"/>
        <v>29090</v>
      </c>
      <c r="D91" s="273">
        <v>29090</v>
      </c>
      <c r="E91" s="45"/>
      <c r="F91" s="95">
        <f t="shared" si="78"/>
        <v>29090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  <c r="R91" s="708"/>
      <c r="S91" s="708"/>
      <c r="T91" s="708"/>
    </row>
    <row r="92" spans="1:20" ht="48" x14ac:dyDescent="0.25">
      <c r="A92" s="710">
        <v>2224</v>
      </c>
      <c r="B92" s="728" t="s">
        <v>89</v>
      </c>
      <c r="C92" s="729">
        <f t="shared" si="24"/>
        <v>378</v>
      </c>
      <c r="D92" s="730">
        <v>378</v>
      </c>
      <c r="E92" s="731"/>
      <c r="F92" s="732">
        <f t="shared" si="78"/>
        <v>378</v>
      </c>
      <c r="G92" s="733"/>
      <c r="H92" s="731"/>
      <c r="I92" s="734">
        <f t="shared" si="79"/>
        <v>0</v>
      </c>
      <c r="J92" s="730"/>
      <c r="K92" s="731"/>
      <c r="L92" s="732">
        <f t="shared" si="80"/>
        <v>0</v>
      </c>
      <c r="M92" s="733"/>
      <c r="N92" s="731"/>
      <c r="O92" s="734">
        <f t="shared" si="81"/>
        <v>0</v>
      </c>
      <c r="P92" s="735"/>
      <c r="Q92" s="306"/>
      <c r="R92" s="708"/>
      <c r="S92" s="708"/>
      <c r="T92" s="708"/>
    </row>
    <row r="93" spans="1:20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  <c r="R93" s="708"/>
      <c r="S93" s="708"/>
      <c r="T93" s="708"/>
    </row>
    <row r="94" spans="1:20" ht="36" x14ac:dyDescent="0.25">
      <c r="A94" s="75">
        <v>2230</v>
      </c>
      <c r="B94" s="43" t="s">
        <v>91</v>
      </c>
      <c r="C94" s="199">
        <f t="shared" si="24"/>
        <v>1070</v>
      </c>
      <c r="D94" s="134">
        <f t="shared" ref="D94:E94" si="82">SUM(D95:D101)</f>
        <v>1070</v>
      </c>
      <c r="E94" s="76">
        <f t="shared" si="82"/>
        <v>0</v>
      </c>
      <c r="F94" s="95">
        <f>SUM(F95:F101)</f>
        <v>1070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  <c r="R94" s="708"/>
      <c r="S94" s="708"/>
      <c r="T94" s="708"/>
    </row>
    <row r="95" spans="1:20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  <c r="R95" s="708"/>
      <c r="S95" s="708"/>
      <c r="T95" s="708"/>
    </row>
    <row r="96" spans="1:20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  <c r="R96" s="708"/>
      <c r="S96" s="708"/>
      <c r="T96" s="708"/>
    </row>
    <row r="97" spans="1:20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  <c r="R97" s="708"/>
      <c r="S97" s="708"/>
      <c r="T97" s="708"/>
    </row>
    <row r="98" spans="1:20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  <c r="R98" s="708"/>
      <c r="S98" s="708"/>
      <c r="T98" s="708"/>
    </row>
    <row r="99" spans="1:20" ht="24" x14ac:dyDescent="0.25">
      <c r="A99" s="30">
        <v>2235</v>
      </c>
      <c r="B99" s="43" t="s">
        <v>96</v>
      </c>
      <c r="C99" s="199">
        <f t="shared" si="24"/>
        <v>170</v>
      </c>
      <c r="D99" s="273">
        <v>170</v>
      </c>
      <c r="E99" s="45"/>
      <c r="F99" s="95">
        <f t="shared" si="84"/>
        <v>170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  <c r="R99" s="708"/>
      <c r="S99" s="708"/>
      <c r="T99" s="708"/>
    </row>
    <row r="100" spans="1:20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  <c r="R100" s="708"/>
      <c r="S100" s="708"/>
      <c r="T100" s="708"/>
    </row>
    <row r="101" spans="1:20" ht="24" x14ac:dyDescent="0.25">
      <c r="A101" s="30">
        <v>2239</v>
      </c>
      <c r="B101" s="43" t="s">
        <v>98</v>
      </c>
      <c r="C101" s="199">
        <f t="shared" si="24"/>
        <v>900</v>
      </c>
      <c r="D101" s="273">
        <v>900</v>
      </c>
      <c r="E101" s="45"/>
      <c r="F101" s="95">
        <f t="shared" si="84"/>
        <v>900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  <c r="R101" s="708"/>
      <c r="S101" s="708"/>
      <c r="T101" s="708"/>
    </row>
    <row r="102" spans="1:20" ht="36" x14ac:dyDescent="0.25">
      <c r="A102" s="75">
        <v>2240</v>
      </c>
      <c r="B102" s="43" t="s">
        <v>99</v>
      </c>
      <c r="C102" s="199">
        <f t="shared" si="24"/>
        <v>9152</v>
      </c>
      <c r="D102" s="134">
        <f t="shared" ref="D102:E102" si="88">SUM(D103:D110)</f>
        <v>9152</v>
      </c>
      <c r="E102" s="76">
        <f t="shared" si="88"/>
        <v>0</v>
      </c>
      <c r="F102" s="95">
        <f>SUM(F103:F110)</f>
        <v>9152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  <c r="R102" s="708"/>
      <c r="S102" s="708"/>
      <c r="T102" s="708"/>
    </row>
    <row r="103" spans="1:20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  <c r="R103" s="708"/>
      <c r="S103" s="708"/>
      <c r="T103" s="708"/>
    </row>
    <row r="104" spans="1:20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  <c r="R104" s="708"/>
      <c r="S104" s="708"/>
      <c r="T104" s="708"/>
    </row>
    <row r="105" spans="1:20" ht="24" x14ac:dyDescent="0.25">
      <c r="A105" s="30">
        <v>2243</v>
      </c>
      <c r="B105" s="43" t="s">
        <v>102</v>
      </c>
      <c r="C105" s="199">
        <f t="shared" si="24"/>
        <v>440</v>
      </c>
      <c r="D105" s="273">
        <v>440</v>
      </c>
      <c r="E105" s="45"/>
      <c r="F105" s="95">
        <f t="shared" si="90"/>
        <v>440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  <c r="R105" s="708"/>
      <c r="S105" s="708"/>
      <c r="T105" s="708"/>
    </row>
    <row r="106" spans="1:20" x14ac:dyDescent="0.25">
      <c r="A106" s="30">
        <v>2244</v>
      </c>
      <c r="B106" s="43" t="s">
        <v>103</v>
      </c>
      <c r="C106" s="199">
        <f t="shared" si="24"/>
        <v>8712</v>
      </c>
      <c r="D106" s="273">
        <v>8712</v>
      </c>
      <c r="E106" s="45"/>
      <c r="F106" s="95">
        <f t="shared" si="90"/>
        <v>8712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  <c r="R106" s="708"/>
      <c r="S106" s="708"/>
      <c r="T106" s="708"/>
    </row>
    <row r="107" spans="1:20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  <c r="R107" s="708"/>
      <c r="S107" s="708"/>
      <c r="T107" s="708"/>
    </row>
    <row r="108" spans="1:20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  <c r="R108" s="708"/>
      <c r="S108" s="708"/>
      <c r="T108" s="708"/>
    </row>
    <row r="109" spans="1:20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  <c r="R109" s="708"/>
      <c r="S109" s="708"/>
      <c r="T109" s="708"/>
    </row>
    <row r="110" spans="1:20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  <c r="R110" s="708"/>
      <c r="S110" s="708"/>
      <c r="T110" s="708"/>
    </row>
    <row r="111" spans="1:20" x14ac:dyDescent="0.25">
      <c r="A111" s="75">
        <v>2250</v>
      </c>
      <c r="B111" s="43" t="s">
        <v>108</v>
      </c>
      <c r="C111" s="199">
        <f t="shared" si="24"/>
        <v>188</v>
      </c>
      <c r="D111" s="134">
        <f t="shared" ref="D111:E111" si="94">SUM(D112:D114)</f>
        <v>188</v>
      </c>
      <c r="E111" s="76">
        <f t="shared" si="94"/>
        <v>0</v>
      </c>
      <c r="F111" s="95">
        <f>SUM(F112:F114)</f>
        <v>188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  <c r="R111" s="708"/>
      <c r="S111" s="708"/>
      <c r="T111" s="708"/>
    </row>
    <row r="112" spans="1:20" x14ac:dyDescent="0.25">
      <c r="A112" s="30">
        <v>2251</v>
      </c>
      <c r="B112" s="43" t="s">
        <v>109</v>
      </c>
      <c r="C112" s="199">
        <f t="shared" si="24"/>
        <v>166</v>
      </c>
      <c r="D112" s="273">
        <v>166</v>
      </c>
      <c r="E112" s="45"/>
      <c r="F112" s="95">
        <f t="shared" ref="F112:F114" si="96">D112+E112</f>
        <v>166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  <c r="R112" s="708"/>
      <c r="S112" s="708"/>
      <c r="T112" s="708"/>
    </row>
    <row r="113" spans="1:20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  <c r="R113" s="708"/>
      <c r="S113" s="708"/>
      <c r="T113" s="708"/>
    </row>
    <row r="114" spans="1:20" ht="24" x14ac:dyDescent="0.25">
      <c r="A114" s="710">
        <v>2259</v>
      </c>
      <c r="B114" s="728" t="s">
        <v>111</v>
      </c>
      <c r="C114" s="729">
        <f t="shared" si="100"/>
        <v>22</v>
      </c>
      <c r="D114" s="730">
        <v>22</v>
      </c>
      <c r="E114" s="731"/>
      <c r="F114" s="732">
        <f t="shared" si="96"/>
        <v>22</v>
      </c>
      <c r="G114" s="733"/>
      <c r="H114" s="731"/>
      <c r="I114" s="734">
        <f t="shared" si="97"/>
        <v>0</v>
      </c>
      <c r="J114" s="730"/>
      <c r="K114" s="731"/>
      <c r="L114" s="732">
        <f t="shared" si="98"/>
        <v>0</v>
      </c>
      <c r="M114" s="733"/>
      <c r="N114" s="731"/>
      <c r="O114" s="734">
        <f t="shared" si="99"/>
        <v>0</v>
      </c>
      <c r="P114" s="735"/>
      <c r="Q114" s="306"/>
      <c r="R114" s="708"/>
      <c r="S114" s="708"/>
      <c r="T114" s="708"/>
    </row>
    <row r="115" spans="1:20" x14ac:dyDescent="0.25">
      <c r="A115" s="75">
        <v>2260</v>
      </c>
      <c r="B115" s="43" t="s">
        <v>112</v>
      </c>
      <c r="C115" s="199">
        <f t="shared" si="100"/>
        <v>24</v>
      </c>
      <c r="D115" s="134">
        <f t="shared" ref="D115:E115" si="101">SUM(D116:D120)</f>
        <v>24</v>
      </c>
      <c r="E115" s="76">
        <f t="shared" si="101"/>
        <v>0</v>
      </c>
      <c r="F115" s="95">
        <f>SUM(F116:F120)</f>
        <v>24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  <c r="R115" s="708"/>
      <c r="S115" s="708"/>
      <c r="T115" s="708"/>
    </row>
    <row r="116" spans="1:20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  <c r="R116" s="708"/>
      <c r="S116" s="708"/>
      <c r="T116" s="708"/>
    </row>
    <row r="117" spans="1:20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  <c r="R117" s="708"/>
      <c r="S117" s="708"/>
      <c r="T117" s="708"/>
    </row>
    <row r="118" spans="1:20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  <c r="R118" s="708"/>
      <c r="S118" s="708"/>
      <c r="T118" s="708"/>
    </row>
    <row r="119" spans="1:20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  <c r="R119" s="708"/>
      <c r="S119" s="708"/>
      <c r="T119" s="708"/>
    </row>
    <row r="120" spans="1:20" x14ac:dyDescent="0.25">
      <c r="A120" s="30">
        <v>2269</v>
      </c>
      <c r="B120" s="43" t="s">
        <v>117</v>
      </c>
      <c r="C120" s="199">
        <f t="shared" si="100"/>
        <v>24</v>
      </c>
      <c r="D120" s="273">
        <v>24</v>
      </c>
      <c r="E120" s="45"/>
      <c r="F120" s="95">
        <f t="shared" si="103"/>
        <v>24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  <c r="R120" s="708"/>
      <c r="S120" s="708"/>
      <c r="T120" s="708"/>
    </row>
    <row r="121" spans="1:20" x14ac:dyDescent="0.25">
      <c r="A121" s="75">
        <v>2270</v>
      </c>
      <c r="B121" s="43" t="s">
        <v>118</v>
      </c>
      <c r="C121" s="199">
        <f t="shared" si="100"/>
        <v>568</v>
      </c>
      <c r="D121" s="134">
        <f t="shared" ref="D121:E121" si="107">SUM(D122:D126)</f>
        <v>568</v>
      </c>
      <c r="E121" s="76">
        <f t="shared" si="107"/>
        <v>0</v>
      </c>
      <c r="F121" s="95">
        <f>SUM(F122:F126)</f>
        <v>568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  <c r="R121" s="708"/>
      <c r="S121" s="708"/>
      <c r="T121" s="708"/>
    </row>
    <row r="122" spans="1:20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  <c r="R122" s="708"/>
      <c r="S122" s="708"/>
      <c r="T122" s="708"/>
    </row>
    <row r="123" spans="1:20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  <c r="R123" s="708"/>
      <c r="S123" s="708"/>
      <c r="T123" s="708"/>
    </row>
    <row r="124" spans="1:20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  <c r="R124" s="708"/>
      <c r="S124" s="708"/>
      <c r="T124" s="708"/>
    </row>
    <row r="125" spans="1:20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  <c r="R125" s="708"/>
      <c r="S125" s="708"/>
      <c r="T125" s="708"/>
    </row>
    <row r="126" spans="1:20" ht="24" x14ac:dyDescent="0.25">
      <c r="A126" s="30">
        <v>2279</v>
      </c>
      <c r="B126" s="43" t="s">
        <v>122</v>
      </c>
      <c r="C126" s="199">
        <f t="shared" si="100"/>
        <v>568</v>
      </c>
      <c r="D126" s="273">
        <v>568</v>
      </c>
      <c r="E126" s="45"/>
      <c r="F126" s="95">
        <f t="shared" si="109"/>
        <v>568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  <c r="R126" s="708"/>
      <c r="S126" s="708"/>
      <c r="T126" s="708"/>
    </row>
    <row r="127" spans="1:20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  <c r="R127" s="708"/>
      <c r="S127" s="708"/>
      <c r="T127" s="708"/>
    </row>
    <row r="128" spans="1:20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  <c r="R128" s="708"/>
      <c r="S128" s="708"/>
      <c r="T128" s="708"/>
    </row>
    <row r="129" spans="1:20" ht="38.25" customHeight="1" x14ac:dyDescent="0.25">
      <c r="A129" s="35">
        <v>2300</v>
      </c>
      <c r="B129" s="72" t="s">
        <v>125</v>
      </c>
      <c r="C129" s="197">
        <f t="shared" si="100"/>
        <v>7438</v>
      </c>
      <c r="D129" s="132">
        <f t="shared" ref="D129:E129" si="114">SUM(D130,D135,D139,D140,D143,D150,D158,D159,D162)</f>
        <v>6911</v>
      </c>
      <c r="E129" s="38">
        <f t="shared" si="114"/>
        <v>0</v>
      </c>
      <c r="F129" s="184">
        <f>SUM(F130,F135,F139,F140,F143,F150,F158,F159,F162)</f>
        <v>6911</v>
      </c>
      <c r="G129" s="237">
        <f t="shared" ref="G129:N129" si="115">SUM(G130,G135,G139,G140,G143,G150,G158,G159,G162)</f>
        <v>447</v>
      </c>
      <c r="H129" s="38">
        <f t="shared" si="115"/>
        <v>0</v>
      </c>
      <c r="I129" s="125">
        <f t="shared" si="115"/>
        <v>447</v>
      </c>
      <c r="J129" s="132">
        <f t="shared" si="115"/>
        <v>80</v>
      </c>
      <c r="K129" s="38">
        <f t="shared" si="115"/>
        <v>0</v>
      </c>
      <c r="L129" s="184">
        <f t="shared" si="115"/>
        <v>80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  <c r="R129" s="708"/>
      <c r="S129" s="708"/>
      <c r="T129" s="708"/>
    </row>
    <row r="130" spans="1:20" ht="24" x14ac:dyDescent="0.25">
      <c r="A130" s="404">
        <v>2310</v>
      </c>
      <c r="B130" s="40" t="s">
        <v>126</v>
      </c>
      <c r="C130" s="198">
        <f t="shared" si="100"/>
        <v>2599</v>
      </c>
      <c r="D130" s="133">
        <f t="shared" ref="D130:O130" si="116">SUM(D131:D134)</f>
        <v>2599</v>
      </c>
      <c r="E130" s="79">
        <f t="shared" si="116"/>
        <v>0</v>
      </c>
      <c r="F130" s="185">
        <f t="shared" si="116"/>
        <v>2599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  <c r="R130" s="708"/>
      <c r="S130" s="708"/>
      <c r="T130" s="708"/>
    </row>
    <row r="131" spans="1:20" x14ac:dyDescent="0.25">
      <c r="A131" s="30">
        <v>2311</v>
      </c>
      <c r="B131" s="43" t="s">
        <v>127</v>
      </c>
      <c r="C131" s="199">
        <f t="shared" si="100"/>
        <v>954</v>
      </c>
      <c r="D131" s="273">
        <v>954</v>
      </c>
      <c r="E131" s="45"/>
      <c r="F131" s="95">
        <f t="shared" ref="F131:F134" si="117">D131+E131</f>
        <v>954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  <c r="R131" s="708"/>
      <c r="S131" s="708"/>
      <c r="T131" s="708"/>
    </row>
    <row r="132" spans="1:20" x14ac:dyDescent="0.25">
      <c r="A132" s="30">
        <v>2312</v>
      </c>
      <c r="B132" s="43" t="s">
        <v>128</v>
      </c>
      <c r="C132" s="199">
        <f t="shared" si="100"/>
        <v>1468</v>
      </c>
      <c r="D132" s="273">
        <v>1468</v>
      </c>
      <c r="E132" s="45"/>
      <c r="F132" s="95">
        <f t="shared" si="117"/>
        <v>1468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  <c r="R132" s="708"/>
      <c r="S132" s="708"/>
      <c r="T132" s="708"/>
    </row>
    <row r="133" spans="1:20" x14ac:dyDescent="0.25">
      <c r="A133" s="30">
        <v>2313</v>
      </c>
      <c r="B133" s="43" t="s">
        <v>129</v>
      </c>
      <c r="C133" s="199">
        <f t="shared" si="100"/>
        <v>110</v>
      </c>
      <c r="D133" s="273">
        <v>110</v>
      </c>
      <c r="E133" s="45"/>
      <c r="F133" s="95">
        <f t="shared" si="117"/>
        <v>110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  <c r="R133" s="708"/>
      <c r="S133" s="708"/>
      <c r="T133" s="708"/>
    </row>
    <row r="134" spans="1:20" ht="47.25" customHeight="1" x14ac:dyDescent="0.25">
      <c r="A134" s="30">
        <v>2314</v>
      </c>
      <c r="B134" s="43" t="s">
        <v>309</v>
      </c>
      <c r="C134" s="199">
        <f t="shared" si="100"/>
        <v>67</v>
      </c>
      <c r="D134" s="273">
        <v>67</v>
      </c>
      <c r="E134" s="45"/>
      <c r="F134" s="95">
        <f t="shared" si="117"/>
        <v>67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  <c r="R134" s="708"/>
      <c r="S134" s="708"/>
      <c r="T134" s="708"/>
    </row>
    <row r="135" spans="1:20" x14ac:dyDescent="0.25">
      <c r="A135" s="75">
        <v>2320</v>
      </c>
      <c r="B135" s="43" t="s">
        <v>130</v>
      </c>
      <c r="C135" s="199">
        <f t="shared" si="100"/>
        <v>160</v>
      </c>
      <c r="D135" s="134">
        <f t="shared" ref="D135" si="121">SUM(D136:D138)</f>
        <v>80</v>
      </c>
      <c r="E135" s="76">
        <f>SUM(E136:E138)</f>
        <v>0</v>
      </c>
      <c r="F135" s="95">
        <f>SUM(F136:F138)</f>
        <v>80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80</v>
      </c>
      <c r="K135" s="76">
        <f t="shared" si="123"/>
        <v>0</v>
      </c>
      <c r="L135" s="95">
        <f t="shared" si="123"/>
        <v>80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  <c r="R135" s="708"/>
      <c r="S135" s="708"/>
      <c r="T135" s="708"/>
    </row>
    <row r="136" spans="1:20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  <c r="R136" s="708"/>
      <c r="S136" s="708"/>
      <c r="T136" s="708"/>
    </row>
    <row r="137" spans="1:20" x14ac:dyDescent="0.25">
      <c r="A137" s="30">
        <v>2322</v>
      </c>
      <c r="B137" s="43" t="s">
        <v>132</v>
      </c>
      <c r="C137" s="199">
        <f t="shared" si="100"/>
        <v>160</v>
      </c>
      <c r="D137" s="273">
        <v>80</v>
      </c>
      <c r="E137" s="45"/>
      <c r="F137" s="95">
        <f t="shared" si="124"/>
        <v>80</v>
      </c>
      <c r="G137" s="239"/>
      <c r="H137" s="45"/>
      <c r="I137" s="91">
        <f t="shared" si="125"/>
        <v>0</v>
      </c>
      <c r="J137" s="273">
        <v>80</v>
      </c>
      <c r="K137" s="45"/>
      <c r="L137" s="95">
        <f t="shared" si="126"/>
        <v>80</v>
      </c>
      <c r="M137" s="239"/>
      <c r="N137" s="45"/>
      <c r="O137" s="91">
        <f t="shared" si="127"/>
        <v>0</v>
      </c>
      <c r="P137" s="300"/>
      <c r="Q137" s="306"/>
      <c r="R137" s="708"/>
      <c r="S137" s="708"/>
      <c r="T137" s="708"/>
    </row>
    <row r="138" spans="1:20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  <c r="R138" s="708"/>
      <c r="S138" s="708"/>
      <c r="T138" s="708"/>
    </row>
    <row r="139" spans="1:20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  <c r="R139" s="708"/>
      <c r="S139" s="708"/>
      <c r="T139" s="708"/>
    </row>
    <row r="140" spans="1:20" ht="48" x14ac:dyDescent="0.25">
      <c r="A140" s="75">
        <v>2340</v>
      </c>
      <c r="B140" s="43" t="s">
        <v>135</v>
      </c>
      <c r="C140" s="199">
        <f t="shared" si="100"/>
        <v>90</v>
      </c>
      <c r="D140" s="134">
        <f t="shared" ref="D140" si="128">SUM(D141:D142)</f>
        <v>90</v>
      </c>
      <c r="E140" s="76">
        <f>SUM(E141:E142)</f>
        <v>0</v>
      </c>
      <c r="F140" s="95">
        <f>SUM(F141:F142)</f>
        <v>90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  <c r="R140" s="708"/>
      <c r="S140" s="708"/>
      <c r="T140" s="708"/>
    </row>
    <row r="141" spans="1:20" x14ac:dyDescent="0.25">
      <c r="A141" s="30">
        <v>2341</v>
      </c>
      <c r="B141" s="43" t="s">
        <v>136</v>
      </c>
      <c r="C141" s="199">
        <f t="shared" si="100"/>
        <v>90</v>
      </c>
      <c r="D141" s="273">
        <v>90</v>
      </c>
      <c r="E141" s="45"/>
      <c r="F141" s="95">
        <f t="shared" ref="F141:F142" si="130">D141+E141</f>
        <v>90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  <c r="R141" s="708"/>
      <c r="S141" s="708"/>
      <c r="T141" s="708"/>
    </row>
    <row r="142" spans="1:20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  <c r="R142" s="708"/>
      <c r="S142" s="708"/>
      <c r="T142" s="708"/>
    </row>
    <row r="143" spans="1:20" ht="24" x14ac:dyDescent="0.25">
      <c r="A143" s="73">
        <v>2350</v>
      </c>
      <c r="B143" s="58" t="s">
        <v>138</v>
      </c>
      <c r="C143" s="204">
        <f t="shared" si="100"/>
        <v>2687</v>
      </c>
      <c r="D143" s="86">
        <f t="shared" ref="D143" si="134">SUM(D144:D149)</f>
        <v>2687</v>
      </c>
      <c r="E143" s="74">
        <f>SUM(E144:E149)</f>
        <v>0</v>
      </c>
      <c r="F143" s="183">
        <f>SUM(F144:F149)</f>
        <v>2687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0</v>
      </c>
      <c r="K143" s="74">
        <f t="shared" si="135"/>
        <v>0</v>
      </c>
      <c r="L143" s="183">
        <f t="shared" si="135"/>
        <v>0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  <c r="R143" s="708"/>
      <c r="S143" s="708"/>
      <c r="T143" s="708"/>
    </row>
    <row r="144" spans="1:20" x14ac:dyDescent="0.25">
      <c r="A144" s="27">
        <v>2351</v>
      </c>
      <c r="B144" s="40" t="s">
        <v>139</v>
      </c>
      <c r="C144" s="198">
        <f t="shared" si="100"/>
        <v>320</v>
      </c>
      <c r="D144" s="272">
        <v>320</v>
      </c>
      <c r="E144" s="42"/>
      <c r="F144" s="185">
        <f t="shared" ref="F144:F149" si="136">D144+E144</f>
        <v>320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  <c r="Q144" s="306"/>
      <c r="R144" s="708"/>
      <c r="S144" s="708"/>
      <c r="T144" s="708"/>
    </row>
    <row r="145" spans="1:20" x14ac:dyDescent="0.25">
      <c r="A145" s="30">
        <v>2352</v>
      </c>
      <c r="B145" s="43" t="s">
        <v>140</v>
      </c>
      <c r="C145" s="199">
        <f t="shared" si="100"/>
        <v>2367</v>
      </c>
      <c r="D145" s="273">
        <v>2367</v>
      </c>
      <c r="E145" s="45"/>
      <c r="F145" s="95">
        <f t="shared" si="136"/>
        <v>2367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300"/>
      <c r="Q145" s="306"/>
      <c r="R145" s="708"/>
      <c r="S145" s="708"/>
      <c r="T145" s="708"/>
    </row>
    <row r="146" spans="1:20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  <c r="R146" s="708"/>
      <c r="S146" s="708"/>
      <c r="T146" s="708"/>
    </row>
    <row r="147" spans="1:20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  <c r="R147" s="708"/>
      <c r="S147" s="708"/>
      <c r="T147" s="708"/>
    </row>
    <row r="148" spans="1:20" ht="24" hidden="1" x14ac:dyDescent="0.25">
      <c r="A148" s="30">
        <v>2355</v>
      </c>
      <c r="B148" s="43" t="s">
        <v>143</v>
      </c>
      <c r="C148" s="199">
        <f t="shared" si="100"/>
        <v>0</v>
      </c>
      <c r="D148" s="273"/>
      <c r="E148" s="45"/>
      <c r="F148" s="95">
        <f t="shared" si="136"/>
        <v>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  <c r="R148" s="708"/>
      <c r="S148" s="708"/>
      <c r="T148" s="708"/>
    </row>
    <row r="149" spans="1:20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  <c r="R149" s="708"/>
      <c r="S149" s="708"/>
      <c r="T149" s="708"/>
    </row>
    <row r="150" spans="1:20" ht="24.75" customHeight="1" x14ac:dyDescent="0.25">
      <c r="A150" s="75">
        <v>2360</v>
      </c>
      <c r="B150" s="43" t="s">
        <v>145</v>
      </c>
      <c r="C150" s="199">
        <f t="shared" si="100"/>
        <v>437</v>
      </c>
      <c r="D150" s="134">
        <f t="shared" ref="D150" si="140">SUM(D151:D157)</f>
        <v>437</v>
      </c>
      <c r="E150" s="76">
        <f>SUM(E151:E157)</f>
        <v>0</v>
      </c>
      <c r="F150" s="95">
        <f>SUM(F151:F157)</f>
        <v>437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  <c r="R150" s="708"/>
      <c r="S150" s="708"/>
      <c r="T150" s="708"/>
    </row>
    <row r="151" spans="1:20" x14ac:dyDescent="0.25">
      <c r="A151" s="29">
        <v>2361</v>
      </c>
      <c r="B151" s="43" t="s">
        <v>146</v>
      </c>
      <c r="C151" s="199">
        <f t="shared" si="100"/>
        <v>125</v>
      </c>
      <c r="D151" s="273">
        <v>125</v>
      </c>
      <c r="E151" s="45"/>
      <c r="F151" s="95">
        <f t="shared" ref="F151:F158" si="142">D151+E151</f>
        <v>125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  <c r="R151" s="708"/>
      <c r="S151" s="708"/>
      <c r="T151" s="708"/>
    </row>
    <row r="152" spans="1:20" ht="24" x14ac:dyDescent="0.25">
      <c r="A152" s="29">
        <v>2362</v>
      </c>
      <c r="B152" s="43" t="s">
        <v>147</v>
      </c>
      <c r="C152" s="199">
        <f t="shared" si="100"/>
        <v>312</v>
      </c>
      <c r="D152" s="273">
        <v>312</v>
      </c>
      <c r="E152" s="45"/>
      <c r="F152" s="95">
        <f t="shared" si="142"/>
        <v>312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  <c r="R152" s="708"/>
      <c r="S152" s="708"/>
      <c r="T152" s="708"/>
    </row>
    <row r="153" spans="1:20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  <c r="R153" s="708"/>
      <c r="S153" s="708"/>
      <c r="T153" s="708"/>
    </row>
    <row r="154" spans="1:20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  <c r="R154" s="708"/>
      <c r="S154" s="708"/>
      <c r="T154" s="708"/>
    </row>
    <row r="155" spans="1:20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  <c r="R155" s="708"/>
      <c r="S155" s="708"/>
      <c r="T155" s="708"/>
    </row>
    <row r="156" spans="1:20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  <c r="R156" s="708"/>
      <c r="S156" s="708"/>
      <c r="T156" s="708"/>
    </row>
    <row r="157" spans="1:20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  <c r="R157" s="708"/>
      <c r="S157" s="708"/>
      <c r="T157" s="708"/>
    </row>
    <row r="158" spans="1:20" x14ac:dyDescent="0.25">
      <c r="A158" s="73">
        <v>2370</v>
      </c>
      <c r="B158" s="58" t="s">
        <v>153</v>
      </c>
      <c r="C158" s="204">
        <f t="shared" si="100"/>
        <v>1465</v>
      </c>
      <c r="D158" s="270">
        <v>1018</v>
      </c>
      <c r="E158" s="77"/>
      <c r="F158" s="183">
        <f t="shared" si="142"/>
        <v>1018</v>
      </c>
      <c r="G158" s="241">
        <v>447</v>
      </c>
      <c r="H158" s="77"/>
      <c r="I158" s="156">
        <f t="shared" si="143"/>
        <v>447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  <c r="R158" s="708"/>
      <c r="S158" s="708"/>
      <c r="T158" s="708"/>
    </row>
    <row r="159" spans="1:20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  <c r="R159" s="708"/>
      <c r="S159" s="708"/>
      <c r="T159" s="708"/>
    </row>
    <row r="160" spans="1:20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  <c r="R160" s="708"/>
      <c r="S160" s="708"/>
      <c r="T160" s="708"/>
    </row>
    <row r="161" spans="1:20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  <c r="R161" s="708"/>
      <c r="S161" s="708"/>
      <c r="T161" s="708"/>
    </row>
    <row r="162" spans="1:20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  <c r="R162" s="708"/>
      <c r="S162" s="708"/>
      <c r="T162" s="708"/>
    </row>
    <row r="163" spans="1:20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  <c r="R163" s="708"/>
      <c r="S163" s="708"/>
      <c r="T163" s="708"/>
    </row>
    <row r="164" spans="1:20" ht="24" x14ac:dyDescent="0.25">
      <c r="A164" s="35">
        <v>2500</v>
      </c>
      <c r="B164" s="72" t="s">
        <v>159</v>
      </c>
      <c r="C164" s="197">
        <f t="shared" si="100"/>
        <v>90</v>
      </c>
      <c r="D164" s="132">
        <f t="shared" ref="D164:E164" si="152">SUM(D165,D170)</f>
        <v>90</v>
      </c>
      <c r="E164" s="38">
        <f t="shared" si="152"/>
        <v>0</v>
      </c>
      <c r="F164" s="184">
        <f>SUM(F165,F170)</f>
        <v>90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  <c r="R164" s="708"/>
      <c r="S164" s="708"/>
      <c r="T164" s="708"/>
    </row>
    <row r="165" spans="1:20" ht="16.5" customHeight="1" x14ac:dyDescent="0.25">
      <c r="A165" s="404">
        <v>2510</v>
      </c>
      <c r="B165" s="40" t="s">
        <v>160</v>
      </c>
      <c r="C165" s="198">
        <f t="shared" si="100"/>
        <v>90</v>
      </c>
      <c r="D165" s="133">
        <f t="shared" ref="D165:E165" si="154">SUM(D166:D169)</f>
        <v>90</v>
      </c>
      <c r="E165" s="79">
        <f t="shared" si="154"/>
        <v>0</v>
      </c>
      <c r="F165" s="185">
        <f>SUM(F166:F169)</f>
        <v>90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  <c r="R165" s="708"/>
      <c r="S165" s="708"/>
      <c r="T165" s="708"/>
    </row>
    <row r="166" spans="1:20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  <c r="R166" s="708"/>
      <c r="S166" s="708"/>
      <c r="T166" s="708"/>
    </row>
    <row r="167" spans="1:20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  <c r="R167" s="708"/>
      <c r="S167" s="708"/>
      <c r="T167" s="708"/>
    </row>
    <row r="168" spans="1:20" ht="24" x14ac:dyDescent="0.25">
      <c r="A168" s="30">
        <v>2515</v>
      </c>
      <c r="B168" s="43" t="s">
        <v>163</v>
      </c>
      <c r="C168" s="199">
        <f t="shared" si="100"/>
        <v>90</v>
      </c>
      <c r="D168" s="273">
        <v>90</v>
      </c>
      <c r="E168" s="45"/>
      <c r="F168" s="95">
        <f t="shared" si="156"/>
        <v>90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  <c r="R168" s="708"/>
      <c r="S168" s="708"/>
      <c r="T168" s="708"/>
    </row>
    <row r="169" spans="1:20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  <c r="R169" s="708"/>
      <c r="S169" s="708"/>
      <c r="T169" s="708"/>
    </row>
    <row r="170" spans="1:20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  <c r="R170" s="708"/>
      <c r="S170" s="708"/>
      <c r="T170" s="708"/>
    </row>
    <row r="171" spans="1:20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  <c r="R171" s="708"/>
      <c r="S171" s="708"/>
      <c r="T171" s="708"/>
    </row>
    <row r="172" spans="1:20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  <c r="R172" s="708"/>
      <c r="S172" s="708"/>
      <c r="T172" s="708"/>
    </row>
    <row r="173" spans="1:20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  <c r="R173" s="708"/>
      <c r="S173" s="708"/>
      <c r="T173" s="708"/>
    </row>
    <row r="174" spans="1:20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  <c r="R174" s="708"/>
      <c r="S174" s="708"/>
      <c r="T174" s="708"/>
    </row>
    <row r="175" spans="1:20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  <c r="R175" s="708"/>
      <c r="S175" s="708"/>
      <c r="T175" s="708"/>
    </row>
    <row r="176" spans="1:20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  <c r="R176" s="708"/>
      <c r="S176" s="708"/>
      <c r="T176" s="708"/>
    </row>
    <row r="177" spans="1:20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  <c r="R177" s="708"/>
      <c r="S177" s="708"/>
      <c r="T177" s="708"/>
    </row>
    <row r="178" spans="1:20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  <c r="R178" s="708"/>
      <c r="S178" s="708"/>
      <c r="T178" s="708"/>
    </row>
    <row r="179" spans="1:20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  <c r="R179" s="708"/>
      <c r="S179" s="708"/>
      <c r="T179" s="708"/>
    </row>
    <row r="180" spans="1:20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  <c r="R180" s="708"/>
      <c r="S180" s="708"/>
      <c r="T180" s="708"/>
    </row>
    <row r="181" spans="1:20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  <c r="R181" s="708"/>
      <c r="S181" s="708"/>
      <c r="T181" s="708"/>
    </row>
    <row r="182" spans="1:20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  <c r="R182" s="708"/>
      <c r="S182" s="708"/>
      <c r="T182" s="708"/>
    </row>
    <row r="183" spans="1:20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  <c r="R183" s="708"/>
      <c r="S183" s="708"/>
      <c r="T183" s="708"/>
    </row>
    <row r="184" spans="1:20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  <c r="R184" s="708"/>
      <c r="S184" s="708"/>
      <c r="T184" s="708"/>
    </row>
    <row r="185" spans="1:20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  <c r="R185" s="708"/>
      <c r="S185" s="708"/>
      <c r="T185" s="708"/>
    </row>
    <row r="186" spans="1:20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  <c r="R186" s="708"/>
      <c r="S186" s="708"/>
      <c r="T186" s="708"/>
    </row>
    <row r="187" spans="1:20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  <c r="R187" s="708"/>
      <c r="S187" s="708"/>
      <c r="T187" s="708"/>
    </row>
    <row r="188" spans="1:20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  <c r="R188" s="708"/>
      <c r="S188" s="708"/>
      <c r="T188" s="708"/>
    </row>
    <row r="189" spans="1:20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  <c r="R189" s="708"/>
      <c r="S189" s="708"/>
      <c r="T189" s="708"/>
    </row>
    <row r="190" spans="1:20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  <c r="R190" s="708"/>
      <c r="S190" s="708"/>
      <c r="T190" s="708"/>
    </row>
    <row r="191" spans="1:20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  <c r="R191" s="708"/>
      <c r="S191" s="708"/>
      <c r="T191" s="708"/>
    </row>
    <row r="192" spans="1:20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  <c r="R192" s="708"/>
      <c r="S192" s="708"/>
      <c r="T192" s="708"/>
    </row>
    <row r="193" spans="1:20" s="19" customFormat="1" ht="24" x14ac:dyDescent="0.25">
      <c r="A193" s="89"/>
      <c r="B193" s="17" t="s">
        <v>187</v>
      </c>
      <c r="C193" s="208">
        <f t="shared" si="170"/>
        <v>597</v>
      </c>
      <c r="D193" s="138">
        <f t="shared" ref="D193:E193" si="195">SUM(D194,D229,D268)</f>
        <v>100</v>
      </c>
      <c r="E193" s="69">
        <f t="shared" si="195"/>
        <v>0</v>
      </c>
      <c r="F193" s="180">
        <f>SUM(F194,F229,F268)</f>
        <v>100</v>
      </c>
      <c r="G193" s="235">
        <f t="shared" ref="G193:N193" si="196">SUM(G194,G229,G268)</f>
        <v>120</v>
      </c>
      <c r="H193" s="69">
        <f t="shared" si="196"/>
        <v>0</v>
      </c>
      <c r="I193" s="284">
        <f t="shared" si="196"/>
        <v>120</v>
      </c>
      <c r="J193" s="138">
        <f t="shared" si="196"/>
        <v>377</v>
      </c>
      <c r="K193" s="69">
        <f t="shared" si="196"/>
        <v>0</v>
      </c>
      <c r="L193" s="180">
        <f t="shared" si="196"/>
        <v>377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  <c r="R193" s="708"/>
      <c r="S193" s="708"/>
      <c r="T193" s="708"/>
    </row>
    <row r="194" spans="1:20" x14ac:dyDescent="0.25">
      <c r="A194" s="70">
        <v>5000</v>
      </c>
      <c r="B194" s="70" t="s">
        <v>188</v>
      </c>
      <c r="C194" s="209">
        <f t="shared" si="170"/>
        <v>220</v>
      </c>
      <c r="D194" s="139">
        <f t="shared" ref="D194:E194" si="197">D195+D203</f>
        <v>100</v>
      </c>
      <c r="E194" s="71">
        <f t="shared" si="197"/>
        <v>0</v>
      </c>
      <c r="F194" s="181">
        <f>F195+F203</f>
        <v>100</v>
      </c>
      <c r="G194" s="236">
        <f t="shared" ref="G194:N194" si="198">G195+G203</f>
        <v>120</v>
      </c>
      <c r="H194" s="71">
        <f t="shared" si="198"/>
        <v>0</v>
      </c>
      <c r="I194" s="127">
        <f t="shared" si="198"/>
        <v>120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  <c r="R194" s="708"/>
      <c r="S194" s="708"/>
      <c r="T194" s="708"/>
    </row>
    <row r="195" spans="1:20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  <c r="R195" s="708"/>
      <c r="S195" s="708"/>
      <c r="T195" s="708"/>
    </row>
    <row r="196" spans="1:20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  <c r="R196" s="708"/>
      <c r="S196" s="708"/>
      <c r="T196" s="708"/>
    </row>
    <row r="197" spans="1:20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  <c r="R197" s="708"/>
      <c r="S197" s="708"/>
      <c r="T197" s="708"/>
    </row>
    <row r="198" spans="1:20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  <c r="R198" s="708"/>
      <c r="S198" s="708"/>
      <c r="T198" s="708"/>
    </row>
    <row r="199" spans="1:20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  <c r="R199" s="708"/>
      <c r="S199" s="708"/>
      <c r="T199" s="708"/>
    </row>
    <row r="200" spans="1:20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  <c r="R200" s="708"/>
      <c r="S200" s="708"/>
      <c r="T200" s="708"/>
    </row>
    <row r="201" spans="1:20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  <c r="R201" s="708"/>
      <c r="S201" s="708"/>
      <c r="T201" s="708"/>
    </row>
    <row r="202" spans="1:20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  <c r="R202" s="708"/>
      <c r="S202" s="708"/>
      <c r="T202" s="708"/>
    </row>
    <row r="203" spans="1:20" x14ac:dyDescent="0.25">
      <c r="A203" s="35">
        <v>5200</v>
      </c>
      <c r="B203" s="72" t="s">
        <v>197</v>
      </c>
      <c r="C203" s="197">
        <f t="shared" si="170"/>
        <v>220</v>
      </c>
      <c r="D203" s="132">
        <f t="shared" ref="D203:E203" si="207">D204+D214+D215+D224+D225+D226+D228</f>
        <v>100</v>
      </c>
      <c r="E203" s="38">
        <f t="shared" si="207"/>
        <v>0</v>
      </c>
      <c r="F203" s="184">
        <f>F204+F214+F215+F224+F225+F226+F228</f>
        <v>100</v>
      </c>
      <c r="G203" s="237">
        <f t="shared" ref="G203:O203" si="208">G204+G214+G215+G224+G225+G226+G228</f>
        <v>120</v>
      </c>
      <c r="H203" s="38">
        <f t="shared" si="208"/>
        <v>0</v>
      </c>
      <c r="I203" s="125">
        <f t="shared" si="208"/>
        <v>120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  <c r="R203" s="708"/>
      <c r="S203" s="708"/>
      <c r="T203" s="708"/>
    </row>
    <row r="204" spans="1:20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  <c r="R204" s="708"/>
      <c r="S204" s="708"/>
      <c r="T204" s="708"/>
    </row>
    <row r="205" spans="1:20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  <c r="R205" s="708"/>
      <c r="S205" s="708"/>
      <c r="T205" s="708"/>
    </row>
    <row r="206" spans="1:20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  <c r="R206" s="708"/>
      <c r="S206" s="708"/>
      <c r="T206" s="708"/>
    </row>
    <row r="207" spans="1:20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  <c r="R207" s="708"/>
      <c r="S207" s="708"/>
      <c r="T207" s="708"/>
    </row>
    <row r="208" spans="1:20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  <c r="R208" s="708"/>
      <c r="S208" s="708"/>
      <c r="T208" s="708"/>
    </row>
    <row r="209" spans="1:20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  <c r="R209" s="708"/>
      <c r="S209" s="708"/>
      <c r="T209" s="708"/>
    </row>
    <row r="210" spans="1:20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  <c r="R210" s="708"/>
      <c r="S210" s="708"/>
      <c r="T210" s="708"/>
    </row>
    <row r="211" spans="1:20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  <c r="R211" s="708"/>
      <c r="S211" s="708"/>
      <c r="T211" s="708"/>
    </row>
    <row r="212" spans="1:20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  <c r="R212" s="708"/>
      <c r="S212" s="708"/>
      <c r="T212" s="708"/>
    </row>
    <row r="213" spans="1:20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  <c r="R213" s="708"/>
      <c r="S213" s="708"/>
      <c r="T213" s="708"/>
    </row>
    <row r="214" spans="1:20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  <c r="R214" s="708"/>
      <c r="S214" s="708"/>
      <c r="T214" s="708"/>
    </row>
    <row r="215" spans="1:20" x14ac:dyDescent="0.25">
      <c r="A215" s="75">
        <v>5230</v>
      </c>
      <c r="B215" s="43" t="s">
        <v>209</v>
      </c>
      <c r="C215" s="199">
        <f t="shared" si="170"/>
        <v>220</v>
      </c>
      <c r="D215" s="134">
        <f t="shared" ref="D215:E215" si="214">SUM(D216:D223)</f>
        <v>100</v>
      </c>
      <c r="E215" s="76">
        <f t="shared" si="214"/>
        <v>0</v>
      </c>
      <c r="F215" s="95">
        <f>SUM(F216:F223)</f>
        <v>100</v>
      </c>
      <c r="G215" s="240">
        <f t="shared" ref="G215:N215" si="215">SUM(G216:G223)</f>
        <v>120</v>
      </c>
      <c r="H215" s="76">
        <f t="shared" si="215"/>
        <v>0</v>
      </c>
      <c r="I215" s="91">
        <f t="shared" si="215"/>
        <v>120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  <c r="R215" s="708"/>
      <c r="S215" s="708"/>
      <c r="T215" s="708"/>
    </row>
    <row r="216" spans="1:20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  <c r="R216" s="708"/>
      <c r="S216" s="708"/>
      <c r="T216" s="708"/>
    </row>
    <row r="217" spans="1:20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  <c r="R217" s="708"/>
      <c r="S217" s="708"/>
      <c r="T217" s="708"/>
    </row>
    <row r="218" spans="1:20" x14ac:dyDescent="0.25">
      <c r="A218" s="30">
        <v>5233</v>
      </c>
      <c r="B218" s="43" t="s">
        <v>212</v>
      </c>
      <c r="C218" s="199">
        <f t="shared" si="170"/>
        <v>220</v>
      </c>
      <c r="D218" s="273">
        <v>100</v>
      </c>
      <c r="E218" s="45"/>
      <c r="F218" s="95">
        <f t="shared" si="216"/>
        <v>100</v>
      </c>
      <c r="G218" s="239">
        <v>120</v>
      </c>
      <c r="H218" s="45"/>
      <c r="I218" s="91">
        <f t="shared" si="217"/>
        <v>120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  <c r="R218" s="708"/>
      <c r="S218" s="708"/>
      <c r="T218" s="708"/>
    </row>
    <row r="219" spans="1:20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  <c r="R219" s="708"/>
      <c r="S219" s="708"/>
      <c r="T219" s="708"/>
    </row>
    <row r="220" spans="1:20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  <c r="R220" s="708"/>
      <c r="S220" s="708"/>
      <c r="T220" s="708"/>
    </row>
    <row r="221" spans="1:20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  <c r="R221" s="708"/>
      <c r="S221" s="708"/>
      <c r="T221" s="708"/>
    </row>
    <row r="222" spans="1:20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  <c r="R222" s="708"/>
      <c r="S222" s="708"/>
      <c r="T222" s="708"/>
    </row>
    <row r="223" spans="1:20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  <c r="R223" s="708"/>
      <c r="S223" s="708"/>
      <c r="T223" s="708"/>
    </row>
    <row r="224" spans="1:20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  <c r="R224" s="708"/>
      <c r="S224" s="708"/>
      <c r="T224" s="708"/>
    </row>
    <row r="225" spans="1:20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  <c r="R225" s="708"/>
      <c r="S225" s="708"/>
      <c r="T225" s="708"/>
    </row>
    <row r="226" spans="1:20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  <c r="R226" s="708"/>
      <c r="S226" s="708"/>
      <c r="T226" s="708"/>
    </row>
    <row r="227" spans="1:20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  <c r="R227" s="708"/>
      <c r="S227" s="708"/>
      <c r="T227" s="708"/>
    </row>
    <row r="228" spans="1:20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  <c r="R228" s="708"/>
      <c r="S228" s="708"/>
      <c r="T228" s="708"/>
    </row>
    <row r="229" spans="1:20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  <c r="R229" s="708"/>
      <c r="S229" s="708"/>
      <c r="T229" s="708"/>
    </row>
    <row r="230" spans="1:20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  <c r="R230" s="708"/>
      <c r="S230" s="708"/>
      <c r="T230" s="708"/>
    </row>
    <row r="231" spans="1:20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  <c r="R231" s="708"/>
      <c r="S231" s="708"/>
      <c r="T231" s="708"/>
    </row>
    <row r="232" spans="1:20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  <c r="R232" s="708"/>
      <c r="S232" s="708"/>
      <c r="T232" s="708"/>
    </row>
    <row r="233" spans="1:20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  <c r="R233" s="708"/>
      <c r="S233" s="708"/>
      <c r="T233" s="708"/>
    </row>
    <row r="234" spans="1:20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  <c r="R234" s="708"/>
      <c r="S234" s="708"/>
      <c r="T234" s="708"/>
    </row>
    <row r="235" spans="1:20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  <c r="R235" s="708"/>
      <c r="S235" s="708"/>
      <c r="T235" s="708"/>
    </row>
    <row r="236" spans="1:20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  <c r="R236" s="708"/>
      <c r="S236" s="708"/>
      <c r="T236" s="708"/>
    </row>
    <row r="237" spans="1:20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  <c r="R237" s="708"/>
      <c r="S237" s="708"/>
      <c r="T237" s="708"/>
    </row>
    <row r="238" spans="1:20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  <c r="R238" s="708"/>
      <c r="S238" s="708"/>
      <c r="T238" s="708"/>
    </row>
    <row r="239" spans="1:20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  <c r="R239" s="708"/>
      <c r="S239" s="708"/>
      <c r="T239" s="708"/>
    </row>
    <row r="240" spans="1:20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  <c r="R240" s="708"/>
      <c r="S240" s="708"/>
      <c r="T240" s="708"/>
    </row>
    <row r="241" spans="1:20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  <c r="R241" s="708"/>
      <c r="S241" s="708"/>
      <c r="T241" s="708"/>
    </row>
    <row r="242" spans="1:20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  <c r="R242" s="708"/>
      <c r="S242" s="708"/>
      <c r="T242" s="708"/>
    </row>
    <row r="243" spans="1:20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  <c r="R243" s="708"/>
      <c r="S243" s="708"/>
      <c r="T243" s="708"/>
    </row>
    <row r="244" spans="1:20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  <c r="R244" s="708"/>
      <c r="S244" s="708"/>
      <c r="T244" s="708"/>
    </row>
    <row r="245" spans="1:20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  <c r="R245" s="708"/>
      <c r="S245" s="708"/>
      <c r="T245" s="708"/>
    </row>
    <row r="246" spans="1:20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  <c r="R246" s="708"/>
      <c r="S246" s="708"/>
      <c r="T246" s="708"/>
    </row>
    <row r="247" spans="1:20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  <c r="R247" s="708"/>
      <c r="S247" s="708"/>
      <c r="T247" s="708"/>
    </row>
    <row r="248" spans="1:20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  <c r="R248" s="708"/>
      <c r="S248" s="708"/>
      <c r="T248" s="708"/>
    </row>
    <row r="249" spans="1:20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  <c r="R249" s="708"/>
      <c r="S249" s="708"/>
      <c r="T249" s="708"/>
    </row>
    <row r="250" spans="1:20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  <c r="R250" s="708"/>
      <c r="S250" s="708"/>
      <c r="T250" s="708"/>
    </row>
    <row r="251" spans="1:20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  <c r="R251" s="708"/>
      <c r="S251" s="708"/>
      <c r="T251" s="708"/>
    </row>
    <row r="252" spans="1:20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  <c r="R252" s="708"/>
      <c r="S252" s="708"/>
      <c r="T252" s="708"/>
    </row>
    <row r="253" spans="1:20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  <c r="R253" s="708"/>
      <c r="S253" s="708"/>
      <c r="T253" s="708"/>
    </row>
    <row r="254" spans="1:20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  <c r="R254" s="708"/>
      <c r="S254" s="708"/>
      <c r="T254" s="708"/>
    </row>
    <row r="255" spans="1:20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  <c r="R255" s="708"/>
      <c r="S255" s="708"/>
      <c r="T255" s="708"/>
    </row>
    <row r="256" spans="1:20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  <c r="R256" s="708"/>
      <c r="S256" s="708"/>
      <c r="T256" s="708"/>
    </row>
    <row r="257" spans="1:20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  <c r="R257" s="708"/>
      <c r="S257" s="708"/>
      <c r="T257" s="708"/>
    </row>
    <row r="258" spans="1:20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  <c r="R258" s="708"/>
      <c r="S258" s="708"/>
      <c r="T258" s="708"/>
    </row>
    <row r="259" spans="1:20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  <c r="R259" s="708"/>
      <c r="S259" s="708"/>
      <c r="T259" s="708"/>
    </row>
    <row r="260" spans="1:20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  <c r="R260" s="708"/>
      <c r="S260" s="708"/>
      <c r="T260" s="708"/>
    </row>
    <row r="261" spans="1:20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  <c r="R261" s="708"/>
      <c r="S261" s="708"/>
      <c r="T261" s="708"/>
    </row>
    <row r="262" spans="1:20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  <c r="R262" s="708"/>
      <c r="S262" s="708"/>
      <c r="T262" s="708"/>
    </row>
    <row r="263" spans="1:20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  <c r="R263" s="708"/>
      <c r="S263" s="708"/>
      <c r="T263" s="708"/>
    </row>
    <row r="264" spans="1:20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  <c r="R264" s="708"/>
      <c r="S264" s="708"/>
      <c r="T264" s="708"/>
    </row>
    <row r="265" spans="1:20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  <c r="R265" s="708"/>
      <c r="S265" s="708"/>
      <c r="T265" s="708"/>
    </row>
    <row r="266" spans="1:20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  <c r="R266" s="708"/>
      <c r="S266" s="708"/>
      <c r="T266" s="708"/>
    </row>
    <row r="267" spans="1:20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  <c r="R267" s="708"/>
      <c r="S267" s="708"/>
      <c r="T267" s="708"/>
    </row>
    <row r="268" spans="1:20" ht="36" x14ac:dyDescent="0.25">
      <c r="A268" s="97">
        <v>7000</v>
      </c>
      <c r="B268" s="97" t="s">
        <v>260</v>
      </c>
      <c r="C268" s="212">
        <f>SUM(F268,I268,L268,O268)</f>
        <v>377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377</v>
      </c>
      <c r="K268" s="98">
        <f t="shared" si="273"/>
        <v>0</v>
      </c>
      <c r="L268" s="275">
        <f t="shared" si="273"/>
        <v>377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  <c r="R268" s="708"/>
      <c r="S268" s="708"/>
      <c r="T268" s="708"/>
    </row>
    <row r="269" spans="1:20" ht="24" x14ac:dyDescent="0.25">
      <c r="A269" s="35">
        <v>7200</v>
      </c>
      <c r="B269" s="72" t="s">
        <v>261</v>
      </c>
      <c r="C269" s="197">
        <f t="shared" si="243"/>
        <v>377</v>
      </c>
      <c r="D269" s="132">
        <f t="shared" ref="D269:N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>
        <f t="shared" si="274"/>
        <v>0</v>
      </c>
      <c r="H269" s="38">
        <f t="shared" si="274"/>
        <v>0</v>
      </c>
      <c r="I269" s="125">
        <f>SUM(I270,I271,I274,I275,I278)</f>
        <v>0</v>
      </c>
      <c r="J269" s="132">
        <f t="shared" si="274"/>
        <v>377</v>
      </c>
      <c r="K269" s="38">
        <f t="shared" si="274"/>
        <v>0</v>
      </c>
      <c r="L269" s="184">
        <f>SUM(L270,L271,L274,L275,L278)</f>
        <v>377</v>
      </c>
      <c r="M269" s="237">
        <f t="shared" si="274"/>
        <v>0</v>
      </c>
      <c r="N269" s="38">
        <f t="shared" si="274"/>
        <v>0</v>
      </c>
      <c r="O269" s="126">
        <f>SUM(O270,O271,O274,O275,O278)</f>
        <v>0</v>
      </c>
      <c r="P269" s="325"/>
      <c r="Q269" s="306"/>
      <c r="R269" s="708"/>
      <c r="S269" s="708"/>
      <c r="T269" s="708"/>
    </row>
    <row r="270" spans="1:20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  <c r="R270" s="708"/>
      <c r="S270" s="708"/>
      <c r="T270" s="708"/>
    </row>
    <row r="271" spans="1:20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  <c r="R271" s="708"/>
      <c r="S271" s="708"/>
      <c r="T271" s="708"/>
    </row>
    <row r="272" spans="1:20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  <c r="R272" s="708"/>
      <c r="S272" s="708"/>
      <c r="T272" s="708"/>
    </row>
    <row r="273" spans="1:20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  <c r="R273" s="708"/>
      <c r="S273" s="708"/>
      <c r="T273" s="708"/>
    </row>
    <row r="274" spans="1:20" ht="24" x14ac:dyDescent="0.25">
      <c r="A274" s="739">
        <v>7230</v>
      </c>
      <c r="B274" s="728" t="s">
        <v>310</v>
      </c>
      <c r="C274" s="729">
        <f t="shared" si="243"/>
        <v>377</v>
      </c>
      <c r="D274" s="730"/>
      <c r="E274" s="731"/>
      <c r="F274" s="732">
        <f t="shared" si="277"/>
        <v>0</v>
      </c>
      <c r="G274" s="733"/>
      <c r="H274" s="731"/>
      <c r="I274" s="734">
        <f t="shared" si="278"/>
        <v>0</v>
      </c>
      <c r="J274" s="730">
        <v>377</v>
      </c>
      <c r="K274" s="731"/>
      <c r="L274" s="732">
        <f t="shared" si="279"/>
        <v>377</v>
      </c>
      <c r="M274" s="733"/>
      <c r="N274" s="731"/>
      <c r="O274" s="734">
        <f t="shared" si="280"/>
        <v>0</v>
      </c>
      <c r="P274" s="735"/>
      <c r="Q274" s="306"/>
      <c r="R274" s="708"/>
      <c r="S274" s="708"/>
      <c r="T274" s="708"/>
    </row>
    <row r="275" spans="1:20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  <c r="R275" s="708"/>
      <c r="S275" s="708"/>
      <c r="T275" s="708"/>
    </row>
    <row r="276" spans="1:20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  <c r="R276" s="708"/>
      <c r="S276" s="708"/>
      <c r="T276" s="708"/>
    </row>
    <row r="277" spans="1:20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  <c r="R277" s="708"/>
      <c r="S277" s="708"/>
      <c r="T277" s="708"/>
    </row>
    <row r="278" spans="1:20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  <c r="R278" s="708"/>
      <c r="S278" s="708"/>
      <c r="T278" s="708"/>
    </row>
    <row r="279" spans="1:20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  <c r="R279" s="708"/>
      <c r="S279" s="708"/>
      <c r="T279" s="708"/>
    </row>
    <row r="280" spans="1:20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  <c r="R280" s="708"/>
      <c r="S280" s="708"/>
      <c r="T280" s="708"/>
    </row>
    <row r="281" spans="1:20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  <c r="R281" s="708"/>
      <c r="S281" s="708"/>
      <c r="T281" s="708"/>
    </row>
    <row r="282" spans="1:20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  <c r="R282" s="708"/>
      <c r="S282" s="708"/>
      <c r="T282" s="708"/>
    </row>
    <row r="283" spans="1:20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  <c r="R283" s="708"/>
      <c r="S283" s="708"/>
      <c r="T283" s="708"/>
    </row>
    <row r="284" spans="1:20" ht="15.75" thickBot="1" x14ac:dyDescent="0.3">
      <c r="A284" s="113"/>
      <c r="B284" s="113" t="s">
        <v>275</v>
      </c>
      <c r="C284" s="214">
        <f t="shared" si="243"/>
        <v>348746</v>
      </c>
      <c r="D284" s="143">
        <f t="shared" ref="D284:O284" si="290">SUM(D281,D268,D229,D194,D186,D172,D74,D52)</f>
        <v>325322</v>
      </c>
      <c r="E284" s="114">
        <f t="shared" si="290"/>
        <v>0</v>
      </c>
      <c r="F284" s="115">
        <f t="shared" si="290"/>
        <v>325322</v>
      </c>
      <c r="G284" s="249">
        <f t="shared" si="290"/>
        <v>22962</v>
      </c>
      <c r="H284" s="114">
        <f t="shared" si="290"/>
        <v>0</v>
      </c>
      <c r="I284" s="287">
        <f t="shared" si="290"/>
        <v>22962</v>
      </c>
      <c r="J284" s="143">
        <f t="shared" si="290"/>
        <v>462</v>
      </c>
      <c r="K284" s="114">
        <f t="shared" si="290"/>
        <v>0</v>
      </c>
      <c r="L284" s="115">
        <f t="shared" si="290"/>
        <v>462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  <c r="R284" s="708"/>
      <c r="S284" s="708"/>
      <c r="T284" s="708"/>
    </row>
    <row r="285" spans="1:20" s="19" customFormat="1" ht="13.5" thickTop="1" thickBot="1" x14ac:dyDescent="0.3">
      <c r="A285" s="871" t="s">
        <v>276</v>
      </c>
      <c r="B285" s="872"/>
      <c r="C285" s="215">
        <f t="shared" si="243"/>
        <v>-377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-377</v>
      </c>
      <c r="K285" s="117">
        <f t="shared" ref="K285:L285" si="293">SUM(K26,K42)-K50</f>
        <v>0</v>
      </c>
      <c r="L285" s="118">
        <f t="shared" si="293"/>
        <v>-377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  <c r="R285" s="708"/>
      <c r="S285" s="708"/>
      <c r="T285" s="708"/>
    </row>
    <row r="286" spans="1:20" s="19" customFormat="1" ht="12.75" thickTop="1" x14ac:dyDescent="0.25">
      <c r="A286" s="886" t="s">
        <v>277</v>
      </c>
      <c r="B286" s="887"/>
      <c r="C286" s="216">
        <f t="shared" si="243"/>
        <v>377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377</v>
      </c>
      <c r="K286" s="103">
        <f t="shared" si="295"/>
        <v>0</v>
      </c>
      <c r="L286" s="112">
        <f t="shared" si="295"/>
        <v>377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  <c r="R286" s="708"/>
      <c r="S286" s="708"/>
      <c r="T286" s="708"/>
    </row>
    <row r="287" spans="1:20" s="19" customFormat="1" ht="12.75" thickBot="1" x14ac:dyDescent="0.3">
      <c r="A287" s="63" t="s">
        <v>278</v>
      </c>
      <c r="B287" s="63" t="s">
        <v>279</v>
      </c>
      <c r="C287" s="206">
        <f t="shared" si="243"/>
        <v>377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377</v>
      </c>
      <c r="K287" s="64">
        <f t="shared" si="296"/>
        <v>0</v>
      </c>
      <c r="L287" s="178">
        <f t="shared" si="296"/>
        <v>377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  <c r="R287" s="708"/>
      <c r="S287" s="708"/>
      <c r="T287" s="708"/>
    </row>
    <row r="288" spans="1:20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  <c r="R288" s="708"/>
      <c r="S288" s="708"/>
      <c r="T288" s="708"/>
    </row>
    <row r="289" spans="1:20" ht="15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  <c r="R289" s="708"/>
      <c r="S289" s="708"/>
      <c r="T289" s="708"/>
    </row>
    <row r="290" spans="1:20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  <c r="R290" s="708"/>
      <c r="S290" s="708"/>
      <c r="T290" s="708"/>
    </row>
    <row r="291" spans="1:20" ht="15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  <c r="R291" s="708"/>
      <c r="S291" s="708"/>
      <c r="T291" s="708"/>
    </row>
    <row r="292" spans="1:20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  <c r="R292" s="708"/>
      <c r="S292" s="708"/>
      <c r="T292" s="708"/>
    </row>
    <row r="293" spans="1:20" ht="15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  <c r="R293" s="708"/>
      <c r="S293" s="708"/>
      <c r="T293" s="708"/>
    </row>
    <row r="294" spans="1:20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  <c r="R294" s="708"/>
      <c r="S294" s="708"/>
      <c r="T294" s="708"/>
    </row>
    <row r="295" spans="1:20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  <c r="R295" s="708"/>
      <c r="S295" s="708"/>
      <c r="T295" s="708"/>
    </row>
    <row r="296" spans="1:20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  <c r="R296" s="708"/>
      <c r="S296" s="708"/>
      <c r="T296" s="708"/>
    </row>
    <row r="297" spans="1:20" ht="15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idden="1" x14ac:dyDescent="0.25">
      <c r="A298" s="492"/>
      <c r="B298" s="492"/>
      <c r="C298" s="492"/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2"/>
      <c r="Q298" s="1"/>
      <c r="R298" s="1"/>
      <c r="S298" s="1"/>
      <c r="T298" s="1"/>
    </row>
    <row r="299" spans="1:20" hidden="1" x14ac:dyDescent="0.25">
      <c r="A299" s="492"/>
      <c r="B299" s="492"/>
      <c r="C299" s="492"/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2"/>
      <c r="Q299" s="1"/>
      <c r="R299" s="1"/>
      <c r="S299" s="1"/>
      <c r="T299" s="1"/>
    </row>
    <row r="300" spans="1:20" ht="12.75" hidden="1" customHeight="1" x14ac:dyDescent="0.25">
      <c r="A300" s="105"/>
      <c r="B300" s="107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  <c r="R300" s="1"/>
      <c r="S300" s="1"/>
      <c r="T300" s="1"/>
    </row>
    <row r="301" spans="1:20" hidden="1" x14ac:dyDescent="0.25">
      <c r="A301" s="105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  <c r="R301" s="1"/>
      <c r="S301" s="1"/>
      <c r="T301" s="1"/>
    </row>
    <row r="302" spans="1:20" hidden="1" x14ac:dyDescent="0.25">
      <c r="A302" s="105"/>
      <c r="B302" s="107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  <c r="R302" s="1"/>
      <c r="S302" s="1"/>
      <c r="T302" s="1"/>
    </row>
    <row r="303" spans="1:20" hidden="1" x14ac:dyDescent="0.25">
      <c r="A303" s="492"/>
      <c r="B303" s="492"/>
      <c r="C303" s="492"/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2"/>
      <c r="Q303" s="1"/>
      <c r="R303" s="1"/>
      <c r="S303" s="1"/>
      <c r="T303" s="1"/>
    </row>
    <row r="304" spans="1:20" hidden="1" x14ac:dyDescent="0.25">
      <c r="A304" s="492"/>
      <c r="B304" s="492"/>
      <c r="C304" s="492"/>
      <c r="D304" s="492"/>
      <c r="E304" s="492"/>
      <c r="F304" s="492"/>
      <c r="G304" s="492"/>
      <c r="H304" s="492"/>
      <c r="I304" s="492"/>
      <c r="J304" s="492"/>
      <c r="K304" s="492"/>
      <c r="L304" s="492"/>
      <c r="M304" s="492"/>
      <c r="N304" s="492"/>
      <c r="O304" s="492"/>
      <c r="P304" s="492"/>
      <c r="Q304" s="1"/>
      <c r="R304" s="1"/>
      <c r="S304" s="1"/>
      <c r="T304" s="1"/>
    </row>
    <row r="305" spans="1:16" hidden="1" x14ac:dyDescent="0.25">
      <c r="A305" s="492"/>
      <c r="B305" s="492"/>
      <c r="C305" s="492"/>
      <c r="D305" s="492"/>
      <c r="E305" s="492"/>
      <c r="F305" s="492"/>
      <c r="G305" s="492"/>
      <c r="H305" s="492"/>
      <c r="I305" s="492"/>
      <c r="J305" s="492"/>
      <c r="K305" s="492"/>
      <c r="L305" s="492"/>
      <c r="M305" s="492"/>
      <c r="N305" s="492"/>
      <c r="O305" s="492"/>
      <c r="P305" s="492"/>
    </row>
    <row r="306" spans="1:16" hidden="1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1"/>
    </row>
    <row r="307" spans="1:16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1"/>
    </row>
  </sheetData>
  <sheetProtection algorithmName="SHA-512" hashValue="134fIfqVt/AR216sL8/RmJPDLvjGqLrpa+O7aHCVQN3KYwPIKdVG4T+mSYMr8Wy+gc5ZHiRL79Ppj+E8fXuamw==" saltValue="E8OyFOmHSbyEWYC63OOejg==" spinCount="100000" sheet="1" objects="1" scenarios="1"/>
  <autoFilter ref="A18:P296">
    <filterColumn colId="2">
      <filters blank="1">
        <filter val="1 068"/>
        <filter val="1 070"/>
        <filter val="1 465"/>
        <filter val="1 468"/>
        <filter val="11 796"/>
        <filter val="110"/>
        <filter val="125"/>
        <filter val="160"/>
        <filter val="166"/>
        <filter val="17 178"/>
        <filter val="170"/>
        <filter val="188"/>
        <filter val="2 367"/>
        <filter val="2 599"/>
        <filter val="2 687"/>
        <filter val="200 472"/>
        <filter val="22"/>
        <filter val="220"/>
        <filter val="226 254"/>
        <filter val="24"/>
        <filter val="24 887"/>
        <filter val="29 090"/>
        <filter val="29 468"/>
        <filter val="299 247"/>
        <filter val="3 709"/>
        <filter val="30"/>
        <filter val="312"/>
        <filter val="320"/>
        <filter val="348 149"/>
        <filter val="348 284"/>
        <filter val="348 746"/>
        <filter val="377"/>
        <filter val="-377"/>
        <filter val="378"/>
        <filter val="4 195"/>
        <filter val="4 211"/>
        <filter val="41 278"/>
        <filter val="437"/>
        <filter val="440"/>
        <filter val="48 902"/>
        <filter val="5"/>
        <filter val="55 815"/>
        <filter val="568"/>
        <filter val="597"/>
        <filter val="6 403"/>
        <filter val="67"/>
        <filter val="7 438"/>
        <filter val="72 993"/>
        <filter val="778"/>
        <filter val="8 712"/>
        <filter val="80"/>
        <filter val="808"/>
        <filter val="895"/>
        <filter val="9 152"/>
        <filter val="9 707"/>
        <filter val="90"/>
        <filter val="900"/>
        <filter val="954"/>
        <filter val="96"/>
        <filter val="97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50.pielikums Jūrmalas pilsētas domes
2017.gada 9.jūnija saistošajiem noteikumiem Nr.21
(protokols Nr.10, 2.punkts)   
 </firstHeader>
    <firstFooter>&amp;L&amp;9&amp;D; &amp;T&amp;R&amp;9&amp;P (&amp;N)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3"/>
  <sheetViews>
    <sheetView showGridLines="0" view="pageLayout" zoomScaleNormal="100" workbookViewId="0">
      <selection activeCell="U6" sqref="U6"/>
    </sheetView>
  </sheetViews>
  <sheetFormatPr defaultColWidth="9.140625" defaultRowHeight="12" outlineLevelCol="1" x14ac:dyDescent="0.25"/>
  <cols>
    <col min="1" max="1" width="9.5703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2851562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3" width="7.7109375" style="6" hidden="1" customWidth="1" outlineLevel="1"/>
    <col min="14" max="14" width="7.42578125" style="6" hidden="1" customWidth="1" outlineLevel="1"/>
    <col min="15" max="15" width="7.5703125" style="6" customWidth="1" collapsed="1"/>
    <col min="16" max="16" width="28.570312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799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800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801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802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379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4" customHeight="1" x14ac:dyDescent="0.25">
      <c r="A7" s="2" t="s">
        <v>4</v>
      </c>
      <c r="B7" s="3"/>
      <c r="C7" s="862" t="s">
        <v>380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803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 t="s">
        <v>804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 t="s">
        <v>805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725981</v>
      </c>
      <c r="D20" s="130">
        <f>SUM(D21,D24,D25,D41,D42)</f>
        <v>284223</v>
      </c>
      <c r="E20" s="278">
        <f>SUM(E21,E24,E25,E41,E42)</f>
        <v>0</v>
      </c>
      <c r="F20" s="360">
        <f>SUM(F21,F24,F25,F41,F42)</f>
        <v>284223</v>
      </c>
      <c r="G20" s="219">
        <f>SUM(G21,G24,G42)</f>
        <v>433185</v>
      </c>
      <c r="H20" s="278">
        <f t="shared" ref="H20:I20" si="0">SUM(H21,H24,H42)</f>
        <v>0</v>
      </c>
      <c r="I20" s="360">
        <f t="shared" si="0"/>
        <v>433185</v>
      </c>
      <c r="J20" s="130">
        <f>SUM(J21,J26,J42)</f>
        <v>8573</v>
      </c>
      <c r="K20" s="22">
        <f t="shared" ref="K20:L20" si="1">SUM(K21,K26,K42)</f>
        <v>0</v>
      </c>
      <c r="L20" s="170">
        <f t="shared" si="1"/>
        <v>8573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1323</v>
      </c>
      <c r="D21" s="131">
        <f t="shared" ref="D21:E21" si="4">SUM(D22:D23)</f>
        <v>0</v>
      </c>
      <c r="E21" s="279">
        <f t="shared" si="4"/>
        <v>0</v>
      </c>
      <c r="F21" s="446">
        <f>SUM(F22:F23)</f>
        <v>0</v>
      </c>
      <c r="G21" s="220">
        <f t="shared" ref="G21:O21" si="5">SUM(G22:G23)</f>
        <v>0</v>
      </c>
      <c r="H21" s="279">
        <f t="shared" si="5"/>
        <v>0</v>
      </c>
      <c r="I21" s="446">
        <f t="shared" si="5"/>
        <v>0</v>
      </c>
      <c r="J21" s="131">
        <f t="shared" si="5"/>
        <v>1323</v>
      </c>
      <c r="K21" s="25">
        <f t="shared" si="5"/>
        <v>0</v>
      </c>
      <c r="L21" s="171">
        <f t="shared" si="5"/>
        <v>1323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1323</v>
      </c>
      <c r="D23" s="255"/>
      <c r="E23" s="448"/>
      <c r="F23" s="451">
        <f t="shared" ref="F23:F24" si="8">D23+E23</f>
        <v>0</v>
      </c>
      <c r="G23" s="222"/>
      <c r="H23" s="448"/>
      <c r="I23" s="451">
        <f>G23+H23</f>
        <v>0</v>
      </c>
      <c r="J23" s="255">
        <v>1323</v>
      </c>
      <c r="K23" s="31"/>
      <c r="L23" s="340">
        <f>J23+K23</f>
        <v>1323</v>
      </c>
      <c r="M23" s="222"/>
      <c r="N23" s="31"/>
      <c r="O23" s="148">
        <f>M23+N23</f>
        <v>0</v>
      </c>
      <c r="P23" s="690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717408</v>
      </c>
      <c r="D24" s="256">
        <v>284223</v>
      </c>
      <c r="E24" s="354"/>
      <c r="F24" s="361">
        <f t="shared" si="8"/>
        <v>284223</v>
      </c>
      <c r="G24" s="223">
        <v>433185</v>
      </c>
      <c r="H24" s="354"/>
      <c r="I24" s="361">
        <f t="shared" ref="I24" si="9">G24+H24</f>
        <v>433185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7250</v>
      </c>
      <c r="D26" s="258" t="s">
        <v>25</v>
      </c>
      <c r="E26" s="124" t="s">
        <v>25</v>
      </c>
      <c r="F26" s="363" t="s">
        <v>25</v>
      </c>
      <c r="G26" s="224" t="s">
        <v>25</v>
      </c>
      <c r="H26" s="124" t="s">
        <v>25</v>
      </c>
      <c r="I26" s="363" t="s">
        <v>25</v>
      </c>
      <c r="J26" s="132">
        <f t="shared" ref="J26:K26" si="10">SUM(J27,J31,J33,J36)</f>
        <v>7250</v>
      </c>
      <c r="K26" s="38">
        <f t="shared" si="10"/>
        <v>0</v>
      </c>
      <c r="L26" s="184">
        <f>SUM(L27,L31,L33,L36)</f>
        <v>7250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x14ac:dyDescent="0.25">
      <c r="A33" s="39">
        <v>21380</v>
      </c>
      <c r="B33" s="35" t="s">
        <v>34</v>
      </c>
      <c r="C33" s="197">
        <f t="shared" si="11"/>
        <v>6900</v>
      </c>
      <c r="D33" s="258" t="s">
        <v>25</v>
      </c>
      <c r="E33" s="124" t="s">
        <v>25</v>
      </c>
      <c r="F33" s="363" t="s">
        <v>25</v>
      </c>
      <c r="G33" s="224" t="s">
        <v>25</v>
      </c>
      <c r="H33" s="124" t="s">
        <v>25</v>
      </c>
      <c r="I33" s="363" t="s">
        <v>25</v>
      </c>
      <c r="J33" s="132">
        <f t="shared" ref="J33:K33" si="15">SUM(J34:J35)</f>
        <v>6900</v>
      </c>
      <c r="K33" s="38">
        <f t="shared" si="15"/>
        <v>0</v>
      </c>
      <c r="L33" s="184">
        <f>SUM(L34:L35)</f>
        <v>6900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6900</v>
      </c>
      <c r="D34" s="259" t="s">
        <v>25</v>
      </c>
      <c r="E34" s="150" t="s">
        <v>25</v>
      </c>
      <c r="F34" s="454" t="s">
        <v>25</v>
      </c>
      <c r="G34" s="225" t="s">
        <v>25</v>
      </c>
      <c r="H34" s="150" t="s">
        <v>25</v>
      </c>
      <c r="I34" s="454" t="s">
        <v>25</v>
      </c>
      <c r="J34" s="254">
        <v>6900</v>
      </c>
      <c r="K34" s="332"/>
      <c r="L34" s="185">
        <f t="shared" ref="L34:L35" si="16">J34+K34</f>
        <v>6900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350</v>
      </c>
      <c r="D36" s="258" t="s">
        <v>25</v>
      </c>
      <c r="E36" s="124" t="s">
        <v>25</v>
      </c>
      <c r="F36" s="363" t="s">
        <v>25</v>
      </c>
      <c r="G36" s="224" t="s">
        <v>25</v>
      </c>
      <c r="H36" s="124" t="s">
        <v>25</v>
      </c>
      <c r="I36" s="363" t="s">
        <v>25</v>
      </c>
      <c r="J36" s="132">
        <f t="shared" ref="J36:K36" si="17">SUM(J37:J40)</f>
        <v>350</v>
      </c>
      <c r="K36" s="38">
        <f t="shared" si="17"/>
        <v>0</v>
      </c>
      <c r="L36" s="184">
        <f>SUM(L37:L40)</f>
        <v>350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x14ac:dyDescent="0.25">
      <c r="A40" s="30">
        <v>21399</v>
      </c>
      <c r="B40" s="43" t="s">
        <v>41</v>
      </c>
      <c r="C40" s="199">
        <f t="shared" si="11"/>
        <v>350</v>
      </c>
      <c r="D40" s="260" t="s">
        <v>25</v>
      </c>
      <c r="E40" s="151" t="s">
        <v>25</v>
      </c>
      <c r="F40" s="455" t="s">
        <v>25</v>
      </c>
      <c r="G40" s="226" t="s">
        <v>25</v>
      </c>
      <c r="H40" s="151" t="s">
        <v>25</v>
      </c>
      <c r="I40" s="455" t="s">
        <v>25</v>
      </c>
      <c r="J40" s="333">
        <v>350</v>
      </c>
      <c r="K40" s="334"/>
      <c r="L40" s="95">
        <f t="shared" si="18"/>
        <v>350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725981</v>
      </c>
      <c r="D49" s="136">
        <f t="shared" ref="D49:E49" si="25">SUM(D50,D281)</f>
        <v>284223</v>
      </c>
      <c r="E49" s="120">
        <f t="shared" si="25"/>
        <v>0</v>
      </c>
      <c r="F49" s="366">
        <f>SUM(F50,F281)</f>
        <v>284223</v>
      </c>
      <c r="G49" s="233">
        <f t="shared" ref="G49:O49" si="26">SUM(G50,G281)</f>
        <v>433185</v>
      </c>
      <c r="H49" s="120">
        <f t="shared" si="26"/>
        <v>0</v>
      </c>
      <c r="I49" s="366">
        <f t="shared" si="26"/>
        <v>433185</v>
      </c>
      <c r="J49" s="136">
        <f t="shared" si="26"/>
        <v>8573</v>
      </c>
      <c r="K49" s="64">
        <f t="shared" si="26"/>
        <v>0</v>
      </c>
      <c r="L49" s="178">
        <f t="shared" si="26"/>
        <v>8573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725981</v>
      </c>
      <c r="D50" s="137">
        <f t="shared" ref="D50:E50" si="27">SUM(D51,D193)</f>
        <v>284223</v>
      </c>
      <c r="E50" s="283">
        <f t="shared" si="27"/>
        <v>0</v>
      </c>
      <c r="F50" s="367">
        <f>SUM(F51,F193)</f>
        <v>284223</v>
      </c>
      <c r="G50" s="234">
        <f t="shared" ref="G50:O50" si="28">SUM(G51,G193)</f>
        <v>433185</v>
      </c>
      <c r="H50" s="283">
        <f t="shared" si="28"/>
        <v>0</v>
      </c>
      <c r="I50" s="367">
        <f t="shared" si="28"/>
        <v>433185</v>
      </c>
      <c r="J50" s="137">
        <f t="shared" si="28"/>
        <v>8573</v>
      </c>
      <c r="K50" s="67">
        <f t="shared" si="28"/>
        <v>0</v>
      </c>
      <c r="L50" s="179">
        <f t="shared" si="28"/>
        <v>8573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716121</v>
      </c>
      <c r="D51" s="138">
        <f t="shared" ref="D51:E51" si="29">SUM(D52,D74,D172,D186)</f>
        <v>275533</v>
      </c>
      <c r="E51" s="284">
        <f t="shared" si="29"/>
        <v>0</v>
      </c>
      <c r="F51" s="368">
        <f>SUM(F52,F74,F172,F186)</f>
        <v>275533</v>
      </c>
      <c r="G51" s="235">
        <f t="shared" ref="G51:O51" si="30">SUM(G52,G74,G172,G186)</f>
        <v>432015</v>
      </c>
      <c r="H51" s="284">
        <f t="shared" si="30"/>
        <v>0</v>
      </c>
      <c r="I51" s="368">
        <f t="shared" si="30"/>
        <v>432015</v>
      </c>
      <c r="J51" s="138">
        <f t="shared" si="30"/>
        <v>8573</v>
      </c>
      <c r="K51" s="69">
        <f t="shared" si="30"/>
        <v>0</v>
      </c>
      <c r="L51" s="180">
        <f t="shared" si="30"/>
        <v>8573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631211</v>
      </c>
      <c r="D52" s="139">
        <f t="shared" ref="D52:E52" si="31">SUM(D53,D66)</f>
        <v>204796</v>
      </c>
      <c r="E52" s="127">
        <f t="shared" si="31"/>
        <v>0</v>
      </c>
      <c r="F52" s="369">
        <f>SUM(F53,F66)</f>
        <v>204796</v>
      </c>
      <c r="G52" s="236">
        <f t="shared" ref="G52:O52" si="32">SUM(G53,G66)</f>
        <v>426415</v>
      </c>
      <c r="H52" s="127">
        <f t="shared" si="32"/>
        <v>0</v>
      </c>
      <c r="I52" s="369">
        <f t="shared" si="32"/>
        <v>426415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483732</v>
      </c>
      <c r="D53" s="132">
        <f t="shared" ref="D53:E53" si="33">SUM(D54,D57,D65)</f>
        <v>140908</v>
      </c>
      <c r="E53" s="125">
        <f t="shared" si="33"/>
        <v>0</v>
      </c>
      <c r="F53" s="370">
        <f>SUM(F54,F57,F65)</f>
        <v>140908</v>
      </c>
      <c r="G53" s="237">
        <f t="shared" ref="G53:N53" si="34">SUM(G54,G57,G65)</f>
        <v>342824</v>
      </c>
      <c r="H53" s="125">
        <f t="shared" si="34"/>
        <v>0</v>
      </c>
      <c r="I53" s="370">
        <f t="shared" si="34"/>
        <v>342824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439426</v>
      </c>
      <c r="D54" s="86">
        <f>SUM(D55:D56)</f>
        <v>114882</v>
      </c>
      <c r="E54" s="156">
        <f>SUM(E55:E56)</f>
        <v>0</v>
      </c>
      <c r="F54" s="371">
        <f>SUM(F55:F56)</f>
        <v>114882</v>
      </c>
      <c r="G54" s="238">
        <f t="shared" ref="G54:H54" si="35">SUM(G55:G56)</f>
        <v>324544</v>
      </c>
      <c r="H54" s="156">
        <f t="shared" si="35"/>
        <v>0</v>
      </c>
      <c r="I54" s="371">
        <f>SUM(I55:I56)</f>
        <v>324544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46.9" customHeight="1" x14ac:dyDescent="0.25">
      <c r="A56" s="30">
        <v>1119</v>
      </c>
      <c r="B56" s="43" t="s">
        <v>56</v>
      </c>
      <c r="C56" s="199">
        <f t="shared" si="24"/>
        <v>439426</v>
      </c>
      <c r="D56" s="273">
        <v>114882</v>
      </c>
      <c r="E56" s="359"/>
      <c r="F56" s="373">
        <f>D56+E56</f>
        <v>114882</v>
      </c>
      <c r="G56" s="239">
        <v>324544</v>
      </c>
      <c r="H56" s="359"/>
      <c r="I56" s="373">
        <f>G56+H56</f>
        <v>324544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49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42181</v>
      </c>
      <c r="D57" s="134">
        <f t="shared" ref="D57:E57" si="38">SUM(D58:D64)</f>
        <v>23901</v>
      </c>
      <c r="E57" s="91">
        <f t="shared" si="38"/>
        <v>0</v>
      </c>
      <c r="F57" s="373">
        <f>SUM(F58:F64)</f>
        <v>23901</v>
      </c>
      <c r="G57" s="240">
        <f t="shared" ref="G57:N57" si="39">SUM(G58:G64)</f>
        <v>18280</v>
      </c>
      <c r="H57" s="91">
        <f t="shared" si="39"/>
        <v>0</v>
      </c>
      <c r="I57" s="373">
        <f t="shared" si="39"/>
        <v>18280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x14ac:dyDescent="0.25">
      <c r="A58" s="30">
        <v>1141</v>
      </c>
      <c r="B58" s="43" t="s">
        <v>58</v>
      </c>
      <c r="C58" s="199">
        <f t="shared" si="24"/>
        <v>3709</v>
      </c>
      <c r="D58" s="273">
        <v>3709</v>
      </c>
      <c r="E58" s="359"/>
      <c r="F58" s="373">
        <f t="shared" ref="F58:F65" si="40">D58+E58</f>
        <v>3709</v>
      </c>
      <c r="G58" s="239"/>
      <c r="H58" s="359"/>
      <c r="I58" s="373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976</v>
      </c>
      <c r="D59" s="273">
        <v>976</v>
      </c>
      <c r="E59" s="359"/>
      <c r="F59" s="373">
        <f t="shared" si="40"/>
        <v>976</v>
      </c>
      <c r="G59" s="239"/>
      <c r="H59" s="359"/>
      <c r="I59" s="373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3463</v>
      </c>
      <c r="D62" s="273">
        <v>3463</v>
      </c>
      <c r="E62" s="359"/>
      <c r="F62" s="373">
        <f t="shared" si="40"/>
        <v>3463</v>
      </c>
      <c r="G62" s="239"/>
      <c r="H62" s="359"/>
      <c r="I62" s="373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49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15213</v>
      </c>
      <c r="D63" s="273">
        <v>15213</v>
      </c>
      <c r="E63" s="359"/>
      <c r="F63" s="373">
        <f t="shared" si="40"/>
        <v>15213</v>
      </c>
      <c r="G63" s="239"/>
      <c r="H63" s="359"/>
      <c r="I63" s="373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49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18820</v>
      </c>
      <c r="D64" s="273">
        <v>540</v>
      </c>
      <c r="E64" s="359"/>
      <c r="F64" s="373">
        <f t="shared" si="40"/>
        <v>540</v>
      </c>
      <c r="G64" s="239">
        <v>18280</v>
      </c>
      <c r="H64" s="359"/>
      <c r="I64" s="373">
        <f t="shared" si="41"/>
        <v>18280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49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2125</v>
      </c>
      <c r="D65" s="270">
        <v>2125</v>
      </c>
      <c r="E65" s="356"/>
      <c r="F65" s="371">
        <f t="shared" si="40"/>
        <v>2125</v>
      </c>
      <c r="G65" s="241"/>
      <c r="H65" s="356"/>
      <c r="I65" s="371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147479</v>
      </c>
      <c r="D66" s="132">
        <f t="shared" ref="D66:E66" si="44">SUM(D67:D68)</f>
        <v>63888</v>
      </c>
      <c r="E66" s="125">
        <f t="shared" si="44"/>
        <v>0</v>
      </c>
      <c r="F66" s="370">
        <f>SUM(F67:F68)</f>
        <v>63888</v>
      </c>
      <c r="G66" s="237">
        <f t="shared" ref="G66:N66" si="45">SUM(G67:G68)</f>
        <v>83591</v>
      </c>
      <c r="H66" s="125">
        <f t="shared" si="45"/>
        <v>0</v>
      </c>
      <c r="I66" s="370">
        <f t="shared" si="45"/>
        <v>83591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119365</v>
      </c>
      <c r="D67" s="272">
        <v>37974</v>
      </c>
      <c r="E67" s="358"/>
      <c r="F67" s="372">
        <f>D67+E67</f>
        <v>37974</v>
      </c>
      <c r="G67" s="229">
        <v>81391</v>
      </c>
      <c r="H67" s="358"/>
      <c r="I67" s="372">
        <f>G67+H67</f>
        <v>81391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28114</v>
      </c>
      <c r="D68" s="134">
        <f t="shared" ref="D68:E68" si="46">SUM(D69:D73)</f>
        <v>25914</v>
      </c>
      <c r="E68" s="91">
        <f t="shared" si="46"/>
        <v>0</v>
      </c>
      <c r="F68" s="373">
        <f>SUM(F69:F73)</f>
        <v>25914</v>
      </c>
      <c r="G68" s="240">
        <f t="shared" ref="G68:O68" si="47">SUM(G69:G73)</f>
        <v>2200</v>
      </c>
      <c r="H68" s="91">
        <f t="shared" si="47"/>
        <v>0</v>
      </c>
      <c r="I68" s="373">
        <f t="shared" si="47"/>
        <v>2200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18436</v>
      </c>
      <c r="D69" s="273">
        <v>16236</v>
      </c>
      <c r="E69" s="359"/>
      <c r="F69" s="373">
        <f t="shared" ref="F69:F73" si="48">D69+E69</f>
        <v>16236</v>
      </c>
      <c r="G69" s="239">
        <v>2200</v>
      </c>
      <c r="H69" s="359"/>
      <c r="I69" s="373">
        <f t="shared" ref="I69:I73" si="49">G69+H69</f>
        <v>2200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49"/>
      <c r="Q69" s="306"/>
    </row>
    <row r="70" spans="1:17" x14ac:dyDescent="0.25">
      <c r="A70" s="30">
        <v>1223</v>
      </c>
      <c r="B70" s="43" t="s">
        <v>70</v>
      </c>
      <c r="C70" s="199">
        <f t="shared" si="24"/>
        <v>9178</v>
      </c>
      <c r="D70" s="273">
        <v>9178</v>
      </c>
      <c r="E70" s="359"/>
      <c r="F70" s="373">
        <f t="shared" si="48"/>
        <v>9178</v>
      </c>
      <c r="G70" s="239"/>
      <c r="H70" s="359"/>
      <c r="I70" s="373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/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500</v>
      </c>
      <c r="D73" s="273">
        <v>500</v>
      </c>
      <c r="E73" s="359"/>
      <c r="F73" s="373">
        <f t="shared" si="48"/>
        <v>500</v>
      </c>
      <c r="G73" s="239"/>
      <c r="H73" s="359"/>
      <c r="I73" s="373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84910</v>
      </c>
      <c r="D74" s="139">
        <f t="shared" ref="D74:E74" si="52">SUM(D75,D82,D129,D163,D164,D171)</f>
        <v>70737</v>
      </c>
      <c r="E74" s="127">
        <f t="shared" si="52"/>
        <v>0</v>
      </c>
      <c r="F74" s="369">
        <f>SUM(F75,F82,F129,F163,F164,F171)</f>
        <v>70737</v>
      </c>
      <c r="G74" s="236">
        <f t="shared" ref="G74:O74" si="53">SUM(G75,G82,G129,G163,G164,G171)</f>
        <v>5600</v>
      </c>
      <c r="H74" s="127">
        <f t="shared" si="53"/>
        <v>0</v>
      </c>
      <c r="I74" s="369">
        <f t="shared" si="53"/>
        <v>5600</v>
      </c>
      <c r="J74" s="139">
        <f t="shared" si="53"/>
        <v>8573</v>
      </c>
      <c r="K74" s="71">
        <f t="shared" si="53"/>
        <v>0</v>
      </c>
      <c r="L74" s="181">
        <f t="shared" si="53"/>
        <v>8573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165</v>
      </c>
      <c r="D75" s="132">
        <f t="shared" ref="D75:E75" si="54">SUM(D76,D79)</f>
        <v>165</v>
      </c>
      <c r="E75" s="125">
        <f t="shared" si="54"/>
        <v>0</v>
      </c>
      <c r="F75" s="370">
        <f>SUM(F76,F79)</f>
        <v>165</v>
      </c>
      <c r="G75" s="237">
        <f t="shared" ref="G75:O75" si="55">SUM(G76,G79)</f>
        <v>0</v>
      </c>
      <c r="H75" s="125">
        <f t="shared" si="55"/>
        <v>0</v>
      </c>
      <c r="I75" s="370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x14ac:dyDescent="0.25">
      <c r="A76" s="404">
        <v>2110</v>
      </c>
      <c r="B76" s="40" t="s">
        <v>76</v>
      </c>
      <c r="C76" s="198">
        <f t="shared" si="24"/>
        <v>165</v>
      </c>
      <c r="D76" s="133">
        <f t="shared" ref="D76:E76" si="56">SUM(D77:D78)</f>
        <v>165</v>
      </c>
      <c r="E76" s="90">
        <f t="shared" si="56"/>
        <v>0</v>
      </c>
      <c r="F76" s="372">
        <f>SUM(F77:F78)</f>
        <v>165</v>
      </c>
      <c r="G76" s="242">
        <f t="shared" ref="G76:O76" si="57">SUM(G77:G78)</f>
        <v>0</v>
      </c>
      <c r="H76" s="90">
        <f t="shared" si="57"/>
        <v>0</v>
      </c>
      <c r="I76" s="372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x14ac:dyDescent="0.25">
      <c r="A78" s="30">
        <v>2112</v>
      </c>
      <c r="B78" s="43" t="s">
        <v>78</v>
      </c>
      <c r="C78" s="199">
        <f t="shared" si="24"/>
        <v>165</v>
      </c>
      <c r="D78" s="273">
        <v>165</v>
      </c>
      <c r="E78" s="359"/>
      <c r="F78" s="373">
        <f t="shared" si="58"/>
        <v>165</v>
      </c>
      <c r="G78" s="239"/>
      <c r="H78" s="359"/>
      <c r="I78" s="373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54843</v>
      </c>
      <c r="D82" s="132">
        <f t="shared" ref="D82:E82" si="68">SUM(D83,D88,D94,D102,D111,D115,D121,D127)</f>
        <v>47397</v>
      </c>
      <c r="E82" s="125">
        <f t="shared" si="68"/>
        <v>0</v>
      </c>
      <c r="F82" s="370">
        <f>SUM(F83,F88,F94,F102,F111,F115,F121,F127)</f>
        <v>47397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132">
        <f t="shared" si="69"/>
        <v>7308</v>
      </c>
      <c r="K82" s="38">
        <f t="shared" si="69"/>
        <v>138</v>
      </c>
      <c r="L82" s="184">
        <f t="shared" si="69"/>
        <v>7446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1968</v>
      </c>
      <c r="D83" s="86">
        <f t="shared" ref="D83:E83" si="70">SUM(D84:D87)</f>
        <v>1943</v>
      </c>
      <c r="E83" s="156">
        <f t="shared" si="70"/>
        <v>0</v>
      </c>
      <c r="F83" s="371">
        <f>SUM(F84:F87)</f>
        <v>1943</v>
      </c>
      <c r="G83" s="238">
        <f t="shared" ref="G83:O83" si="71">SUM(G84:G87)</f>
        <v>0</v>
      </c>
      <c r="H83" s="156">
        <f t="shared" si="71"/>
        <v>0</v>
      </c>
      <c r="I83" s="371">
        <f t="shared" si="71"/>
        <v>0</v>
      </c>
      <c r="J83" s="86">
        <f t="shared" si="71"/>
        <v>25</v>
      </c>
      <c r="K83" s="74">
        <f t="shared" si="71"/>
        <v>0</v>
      </c>
      <c r="L83" s="183">
        <f t="shared" si="71"/>
        <v>25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x14ac:dyDescent="0.25">
      <c r="A85" s="30">
        <v>2212</v>
      </c>
      <c r="B85" s="43" t="s">
        <v>83</v>
      </c>
      <c r="C85" s="199">
        <f t="shared" si="24"/>
        <v>1524</v>
      </c>
      <c r="D85" s="273">
        <v>1524</v>
      </c>
      <c r="E85" s="359"/>
      <c r="F85" s="373">
        <f t="shared" si="72"/>
        <v>1524</v>
      </c>
      <c r="G85" s="239"/>
      <c r="H85" s="359"/>
      <c r="I85" s="373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384</v>
      </c>
      <c r="D86" s="273">
        <v>359</v>
      </c>
      <c r="E86" s="359"/>
      <c r="F86" s="373">
        <f t="shared" si="72"/>
        <v>359</v>
      </c>
      <c r="G86" s="239"/>
      <c r="H86" s="359"/>
      <c r="I86" s="373">
        <f t="shared" si="73"/>
        <v>0</v>
      </c>
      <c r="J86" s="273">
        <v>25</v>
      </c>
      <c r="K86" s="45"/>
      <c r="L86" s="95">
        <f t="shared" si="74"/>
        <v>25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60</v>
      </c>
      <c r="D87" s="273">
        <v>60</v>
      </c>
      <c r="E87" s="359"/>
      <c r="F87" s="373">
        <f t="shared" si="72"/>
        <v>60</v>
      </c>
      <c r="G87" s="239"/>
      <c r="H87" s="359"/>
      <c r="I87" s="373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44610</v>
      </c>
      <c r="D88" s="134">
        <f t="shared" ref="D88:E88" si="76">SUM(D89:D93)</f>
        <v>38162</v>
      </c>
      <c r="E88" s="91">
        <f t="shared" si="76"/>
        <v>0</v>
      </c>
      <c r="F88" s="373">
        <f>SUM(F89:F93)</f>
        <v>38162</v>
      </c>
      <c r="G88" s="240">
        <f t="shared" ref="G88:O88" si="77">SUM(G89:G93)</f>
        <v>0</v>
      </c>
      <c r="H88" s="91">
        <f t="shared" si="77"/>
        <v>0</v>
      </c>
      <c r="I88" s="373">
        <f t="shared" si="77"/>
        <v>0</v>
      </c>
      <c r="J88" s="134">
        <f t="shared" si="77"/>
        <v>6448</v>
      </c>
      <c r="K88" s="76">
        <f t="shared" si="77"/>
        <v>0</v>
      </c>
      <c r="L88" s="95">
        <f t="shared" si="77"/>
        <v>6448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29932</v>
      </c>
      <c r="D89" s="273">
        <v>28133</v>
      </c>
      <c r="E89" s="359"/>
      <c r="F89" s="373">
        <f t="shared" ref="F89:F93" si="78">D89+E89</f>
        <v>28133</v>
      </c>
      <c r="G89" s="239"/>
      <c r="H89" s="359"/>
      <c r="I89" s="373">
        <f t="shared" ref="I89:I93" si="79">G89+H89</f>
        <v>0</v>
      </c>
      <c r="J89" s="273">
        <v>1799</v>
      </c>
      <c r="K89" s="45"/>
      <c r="L89" s="95">
        <f t="shared" ref="L89:L93" si="80">J89+K89</f>
        <v>1799</v>
      </c>
      <c r="M89" s="239"/>
      <c r="N89" s="45"/>
      <c r="O89" s="91">
        <f t="shared" ref="O89:O93" si="81">M89+N89</f>
        <v>0</v>
      </c>
      <c r="P89" s="741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4469</v>
      </c>
      <c r="D90" s="273">
        <v>2959</v>
      </c>
      <c r="E90" s="359"/>
      <c r="F90" s="373">
        <f t="shared" si="78"/>
        <v>2959</v>
      </c>
      <c r="G90" s="239"/>
      <c r="H90" s="359"/>
      <c r="I90" s="373">
        <f t="shared" si="79"/>
        <v>0</v>
      </c>
      <c r="J90" s="273">
        <v>1510</v>
      </c>
      <c r="K90" s="45"/>
      <c r="L90" s="95">
        <f t="shared" si="80"/>
        <v>1510</v>
      </c>
      <c r="M90" s="239"/>
      <c r="N90" s="45"/>
      <c r="O90" s="91">
        <f t="shared" si="81"/>
        <v>0</v>
      </c>
      <c r="P90" s="735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9398</v>
      </c>
      <c r="D91" s="273">
        <v>6398</v>
      </c>
      <c r="E91" s="359"/>
      <c r="F91" s="373">
        <f t="shared" si="78"/>
        <v>6398</v>
      </c>
      <c r="G91" s="239"/>
      <c r="H91" s="359"/>
      <c r="I91" s="373">
        <f t="shared" si="79"/>
        <v>0</v>
      </c>
      <c r="J91" s="273">
        <v>3000</v>
      </c>
      <c r="K91" s="45"/>
      <c r="L91" s="95">
        <f t="shared" si="80"/>
        <v>3000</v>
      </c>
      <c r="M91" s="239"/>
      <c r="N91" s="45"/>
      <c r="O91" s="91">
        <f t="shared" si="81"/>
        <v>0</v>
      </c>
      <c r="P91" s="741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811</v>
      </c>
      <c r="D92" s="273">
        <v>672</v>
      </c>
      <c r="E92" s="359"/>
      <c r="F92" s="373">
        <f t="shared" si="78"/>
        <v>672</v>
      </c>
      <c r="G92" s="239"/>
      <c r="H92" s="359"/>
      <c r="I92" s="373">
        <f t="shared" si="79"/>
        <v>0</v>
      </c>
      <c r="J92" s="273">
        <v>139</v>
      </c>
      <c r="K92" s="45"/>
      <c r="L92" s="95">
        <f t="shared" si="80"/>
        <v>139</v>
      </c>
      <c r="M92" s="239"/>
      <c r="N92" s="45"/>
      <c r="O92" s="91">
        <f t="shared" si="81"/>
        <v>0</v>
      </c>
      <c r="P92" s="349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1577</v>
      </c>
      <c r="D94" s="134">
        <f t="shared" ref="D94:E94" si="82">SUM(D95:D101)</f>
        <v>1439</v>
      </c>
      <c r="E94" s="91">
        <f t="shared" si="82"/>
        <v>0</v>
      </c>
      <c r="F94" s="373">
        <f>SUM(F95:F101)</f>
        <v>1439</v>
      </c>
      <c r="G94" s="240">
        <f t="shared" ref="G94:N94" si="83">SUM(G95:G101)</f>
        <v>0</v>
      </c>
      <c r="H94" s="91">
        <f t="shared" si="83"/>
        <v>0</v>
      </c>
      <c r="I94" s="373">
        <f t="shared" si="83"/>
        <v>0</v>
      </c>
      <c r="J94" s="134">
        <f t="shared" si="83"/>
        <v>0</v>
      </c>
      <c r="K94" s="76">
        <f t="shared" si="83"/>
        <v>138</v>
      </c>
      <c r="L94" s="95">
        <f t="shared" si="83"/>
        <v>138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88.9" customHeight="1" x14ac:dyDescent="0.25">
      <c r="A99" s="30">
        <v>2235</v>
      </c>
      <c r="B99" s="43" t="s">
        <v>96</v>
      </c>
      <c r="C99" s="199">
        <f t="shared" si="24"/>
        <v>138</v>
      </c>
      <c r="D99" s="273"/>
      <c r="E99" s="359"/>
      <c r="F99" s="373">
        <f t="shared" si="84"/>
        <v>0</v>
      </c>
      <c r="G99" s="239"/>
      <c r="H99" s="359"/>
      <c r="I99" s="373">
        <f t="shared" si="85"/>
        <v>0</v>
      </c>
      <c r="J99" s="273"/>
      <c r="K99" s="45">
        <v>138</v>
      </c>
      <c r="L99" s="95">
        <f t="shared" si="86"/>
        <v>138</v>
      </c>
      <c r="M99" s="239"/>
      <c r="N99" s="45"/>
      <c r="O99" s="91">
        <f t="shared" si="87"/>
        <v>0</v>
      </c>
      <c r="P99" s="349" t="s">
        <v>806</v>
      </c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7" customHeight="1" x14ac:dyDescent="0.25">
      <c r="A101" s="30">
        <v>2239</v>
      </c>
      <c r="B101" s="43" t="s">
        <v>98</v>
      </c>
      <c r="C101" s="199">
        <f t="shared" si="24"/>
        <v>1439</v>
      </c>
      <c r="D101" s="273">
        <v>1439</v>
      </c>
      <c r="E101" s="359"/>
      <c r="F101" s="373">
        <f t="shared" si="84"/>
        <v>1439</v>
      </c>
      <c r="G101" s="239"/>
      <c r="H101" s="359"/>
      <c r="I101" s="373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49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4145</v>
      </c>
      <c r="D102" s="134">
        <f t="shared" ref="D102:E102" si="88">SUM(D103:D110)</f>
        <v>3360</v>
      </c>
      <c r="E102" s="91">
        <f t="shared" si="88"/>
        <v>0</v>
      </c>
      <c r="F102" s="373">
        <f>SUM(F103:F110)</f>
        <v>3360</v>
      </c>
      <c r="G102" s="240">
        <f t="shared" ref="G102:N102" si="89">SUM(G103:G110)</f>
        <v>0</v>
      </c>
      <c r="H102" s="91">
        <f t="shared" si="89"/>
        <v>0</v>
      </c>
      <c r="I102" s="373">
        <f t="shared" si="89"/>
        <v>0</v>
      </c>
      <c r="J102" s="134">
        <f t="shared" si="89"/>
        <v>785</v>
      </c>
      <c r="K102" s="76">
        <f t="shared" si="89"/>
        <v>0</v>
      </c>
      <c r="L102" s="95">
        <f t="shared" si="89"/>
        <v>785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800</v>
      </c>
      <c r="D105" s="273">
        <v>800</v>
      </c>
      <c r="E105" s="359"/>
      <c r="F105" s="373">
        <f t="shared" si="90"/>
        <v>800</v>
      </c>
      <c r="G105" s="239"/>
      <c r="H105" s="359"/>
      <c r="I105" s="373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3345</v>
      </c>
      <c r="D106" s="273">
        <v>2560</v>
      </c>
      <c r="E106" s="359"/>
      <c r="F106" s="373">
        <f t="shared" si="90"/>
        <v>2560</v>
      </c>
      <c r="G106" s="239"/>
      <c r="H106" s="359"/>
      <c r="I106" s="373">
        <f t="shared" si="91"/>
        <v>0</v>
      </c>
      <c r="J106" s="273">
        <v>785</v>
      </c>
      <c r="K106" s="45"/>
      <c r="L106" s="95">
        <f t="shared" si="92"/>
        <v>785</v>
      </c>
      <c r="M106" s="239"/>
      <c r="N106" s="45"/>
      <c r="O106" s="91">
        <f t="shared" si="93"/>
        <v>0</v>
      </c>
      <c r="P106" s="349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499</v>
      </c>
      <c r="D111" s="134">
        <f t="shared" ref="D111:E111" si="94">SUM(D112:D114)</f>
        <v>499</v>
      </c>
      <c r="E111" s="91">
        <f t="shared" si="94"/>
        <v>0</v>
      </c>
      <c r="F111" s="373">
        <f>SUM(F112:F114)</f>
        <v>499</v>
      </c>
      <c r="G111" s="240">
        <f t="shared" ref="G111:N111" si="95">SUM(G112:G114)</f>
        <v>0</v>
      </c>
      <c r="H111" s="91">
        <f t="shared" si="95"/>
        <v>0</v>
      </c>
      <c r="I111" s="373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85</v>
      </c>
      <c r="D112" s="273">
        <v>85</v>
      </c>
      <c r="E112" s="359"/>
      <c r="F112" s="373">
        <f t="shared" ref="F112:F114" si="96">D112+E112</f>
        <v>85</v>
      </c>
      <c r="G112" s="239"/>
      <c r="H112" s="359"/>
      <c r="I112" s="373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x14ac:dyDescent="0.25">
      <c r="A114" s="30">
        <v>2259</v>
      </c>
      <c r="B114" s="43" t="s">
        <v>111</v>
      </c>
      <c r="C114" s="199">
        <f t="shared" si="100"/>
        <v>414</v>
      </c>
      <c r="D114" s="273">
        <v>414</v>
      </c>
      <c r="E114" s="359"/>
      <c r="F114" s="373">
        <f t="shared" si="96"/>
        <v>414</v>
      </c>
      <c r="G114" s="239"/>
      <c r="H114" s="359"/>
      <c r="I114" s="373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1994</v>
      </c>
      <c r="D115" s="134">
        <f t="shared" ref="D115:E115" si="101">SUM(D116:D120)</f>
        <v>1994</v>
      </c>
      <c r="E115" s="91">
        <f t="shared" si="101"/>
        <v>0</v>
      </c>
      <c r="F115" s="373">
        <f>SUM(F116:F120)</f>
        <v>1994</v>
      </c>
      <c r="G115" s="240">
        <f t="shared" ref="G115:N115" si="102">SUM(G116:G120)</f>
        <v>0</v>
      </c>
      <c r="H115" s="91">
        <f t="shared" si="102"/>
        <v>0</v>
      </c>
      <c r="I115" s="373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x14ac:dyDescent="0.25">
      <c r="A117" s="30">
        <v>2262</v>
      </c>
      <c r="B117" s="43" t="s">
        <v>114</v>
      </c>
      <c r="C117" s="199">
        <f t="shared" si="100"/>
        <v>800</v>
      </c>
      <c r="D117" s="273">
        <v>800</v>
      </c>
      <c r="E117" s="359"/>
      <c r="F117" s="373">
        <f t="shared" si="103"/>
        <v>800</v>
      </c>
      <c r="G117" s="239"/>
      <c r="H117" s="359"/>
      <c r="I117" s="373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49"/>
      <c r="Q117" s="306"/>
    </row>
    <row r="118" spans="1:17" x14ac:dyDescent="0.25">
      <c r="A118" s="30">
        <v>2263</v>
      </c>
      <c r="B118" s="43" t="s">
        <v>115</v>
      </c>
      <c r="C118" s="199">
        <f t="shared" si="100"/>
        <v>1170</v>
      </c>
      <c r="D118" s="273">
        <v>1170</v>
      </c>
      <c r="E118" s="359"/>
      <c r="F118" s="373">
        <f t="shared" si="103"/>
        <v>1170</v>
      </c>
      <c r="G118" s="239"/>
      <c r="H118" s="359"/>
      <c r="I118" s="373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x14ac:dyDescent="0.25">
      <c r="A120" s="30">
        <v>2269</v>
      </c>
      <c r="B120" s="43" t="s">
        <v>117</v>
      </c>
      <c r="C120" s="199">
        <f t="shared" si="100"/>
        <v>24</v>
      </c>
      <c r="D120" s="273">
        <v>24</v>
      </c>
      <c r="E120" s="359"/>
      <c r="F120" s="373">
        <f t="shared" si="103"/>
        <v>24</v>
      </c>
      <c r="G120" s="239"/>
      <c r="H120" s="359"/>
      <c r="I120" s="373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00"/>
        <v>50</v>
      </c>
      <c r="D121" s="134">
        <f t="shared" ref="D121:E121" si="107">SUM(D122:D126)</f>
        <v>0</v>
      </c>
      <c r="E121" s="91">
        <f t="shared" si="107"/>
        <v>0</v>
      </c>
      <c r="F121" s="373">
        <f>SUM(F122:F126)</f>
        <v>0</v>
      </c>
      <c r="G121" s="240">
        <f t="shared" ref="G121:N121" si="108">SUM(G122:G126)</f>
        <v>0</v>
      </c>
      <c r="H121" s="91">
        <f t="shared" si="108"/>
        <v>0</v>
      </c>
      <c r="I121" s="373">
        <f t="shared" si="108"/>
        <v>0</v>
      </c>
      <c r="J121" s="134">
        <f t="shared" si="108"/>
        <v>50</v>
      </c>
      <c r="K121" s="76">
        <f t="shared" si="108"/>
        <v>0</v>
      </c>
      <c r="L121" s="95">
        <f t="shared" si="108"/>
        <v>50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49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x14ac:dyDescent="0.25">
      <c r="A126" s="30">
        <v>2279</v>
      </c>
      <c r="B126" s="43" t="s">
        <v>122</v>
      </c>
      <c r="C126" s="199">
        <f t="shared" si="100"/>
        <v>50</v>
      </c>
      <c r="D126" s="273"/>
      <c r="E126" s="359"/>
      <c r="F126" s="373">
        <f t="shared" si="109"/>
        <v>0</v>
      </c>
      <c r="G126" s="239"/>
      <c r="H126" s="359"/>
      <c r="I126" s="373">
        <f t="shared" si="110"/>
        <v>0</v>
      </c>
      <c r="J126" s="273">
        <v>50</v>
      </c>
      <c r="K126" s="45"/>
      <c r="L126" s="95">
        <f t="shared" si="111"/>
        <v>50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29902</v>
      </c>
      <c r="D129" s="132">
        <f t="shared" ref="D129:E129" si="114">SUM(D130,D135,D139,D140,D143,D150,D158,D159,D162)</f>
        <v>23175</v>
      </c>
      <c r="E129" s="125">
        <f t="shared" si="114"/>
        <v>0</v>
      </c>
      <c r="F129" s="370">
        <f>SUM(F130,F135,F139,F140,F143,F150,F158,F159,F162)</f>
        <v>23175</v>
      </c>
      <c r="G129" s="237">
        <f t="shared" ref="G129:N129" si="115">SUM(G130,G135,G139,G140,G143,G150,G158,G159,G162)</f>
        <v>5600</v>
      </c>
      <c r="H129" s="125">
        <f t="shared" si="115"/>
        <v>0</v>
      </c>
      <c r="I129" s="370">
        <f t="shared" si="115"/>
        <v>5600</v>
      </c>
      <c r="J129" s="132">
        <f t="shared" si="115"/>
        <v>1265</v>
      </c>
      <c r="K129" s="38">
        <f t="shared" si="115"/>
        <v>-138</v>
      </c>
      <c r="L129" s="184">
        <f t="shared" si="115"/>
        <v>1127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8028</v>
      </c>
      <c r="D130" s="133">
        <f t="shared" ref="D130:O130" si="116">SUM(D131:D134)</f>
        <v>8028</v>
      </c>
      <c r="E130" s="90">
        <f t="shared" si="116"/>
        <v>0</v>
      </c>
      <c r="F130" s="372">
        <f t="shared" si="116"/>
        <v>8028</v>
      </c>
      <c r="G130" s="242">
        <f t="shared" si="116"/>
        <v>0</v>
      </c>
      <c r="H130" s="90">
        <f t="shared" si="116"/>
        <v>0</v>
      </c>
      <c r="I130" s="372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2510</v>
      </c>
      <c r="D131" s="273">
        <v>2510</v>
      </c>
      <c r="E131" s="359"/>
      <c r="F131" s="373">
        <f t="shared" ref="F131:F134" si="117">D131+E131</f>
        <v>2510</v>
      </c>
      <c r="G131" s="239"/>
      <c r="H131" s="359"/>
      <c r="I131" s="373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49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5074</v>
      </c>
      <c r="D132" s="273">
        <v>5074</v>
      </c>
      <c r="E132" s="359"/>
      <c r="F132" s="373">
        <f t="shared" si="117"/>
        <v>5074</v>
      </c>
      <c r="G132" s="239"/>
      <c r="H132" s="359"/>
      <c r="I132" s="373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444</v>
      </c>
      <c r="D134" s="273">
        <v>444</v>
      </c>
      <c r="E134" s="359"/>
      <c r="F134" s="373">
        <f t="shared" si="117"/>
        <v>444</v>
      </c>
      <c r="G134" s="239"/>
      <c r="H134" s="359"/>
      <c r="I134" s="373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49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590</v>
      </c>
      <c r="D135" s="134">
        <f t="shared" ref="D135" si="121">SUM(D136:D138)</f>
        <v>290</v>
      </c>
      <c r="E135" s="91">
        <f>SUM(E136:E138)</f>
        <v>0</v>
      </c>
      <c r="F135" s="373">
        <f>SUM(F136:F138)</f>
        <v>290</v>
      </c>
      <c r="G135" s="240">
        <f t="shared" ref="G135" si="122">SUM(G136:G138)</f>
        <v>0</v>
      </c>
      <c r="H135" s="91">
        <f>SUM(H136:H138)</f>
        <v>0</v>
      </c>
      <c r="I135" s="373">
        <f t="shared" ref="I135:N135" si="123">SUM(I136:I138)</f>
        <v>0</v>
      </c>
      <c r="J135" s="134">
        <f t="shared" si="123"/>
        <v>300</v>
      </c>
      <c r="K135" s="76">
        <f t="shared" si="123"/>
        <v>0</v>
      </c>
      <c r="L135" s="95">
        <f t="shared" si="123"/>
        <v>300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x14ac:dyDescent="0.25">
      <c r="A137" s="30">
        <v>2322</v>
      </c>
      <c r="B137" s="43" t="s">
        <v>132</v>
      </c>
      <c r="C137" s="199">
        <f t="shared" si="100"/>
        <v>590</v>
      </c>
      <c r="D137" s="273">
        <v>290</v>
      </c>
      <c r="E137" s="359"/>
      <c r="F137" s="373">
        <f t="shared" si="124"/>
        <v>290</v>
      </c>
      <c r="G137" s="239"/>
      <c r="H137" s="359"/>
      <c r="I137" s="373">
        <f t="shared" si="125"/>
        <v>0</v>
      </c>
      <c r="J137" s="273">
        <v>300</v>
      </c>
      <c r="K137" s="45"/>
      <c r="L137" s="95">
        <f t="shared" si="126"/>
        <v>300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x14ac:dyDescent="0.25">
      <c r="A140" s="75">
        <v>2340</v>
      </c>
      <c r="B140" s="43" t="s">
        <v>135</v>
      </c>
      <c r="C140" s="199">
        <f t="shared" si="100"/>
        <v>250</v>
      </c>
      <c r="D140" s="134">
        <f t="shared" ref="D140" si="128">SUM(D141:D142)</f>
        <v>250</v>
      </c>
      <c r="E140" s="91">
        <f>SUM(E141:E142)</f>
        <v>0</v>
      </c>
      <c r="F140" s="373">
        <f>SUM(F141:F142)</f>
        <v>250</v>
      </c>
      <c r="G140" s="240">
        <f t="shared" ref="G140:N140" si="129">SUM(G141:G142)</f>
        <v>0</v>
      </c>
      <c r="H140" s="91">
        <f t="shared" si="129"/>
        <v>0</v>
      </c>
      <c r="I140" s="373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x14ac:dyDescent="0.25">
      <c r="A141" s="30">
        <v>2341</v>
      </c>
      <c r="B141" s="43" t="s">
        <v>136</v>
      </c>
      <c r="C141" s="199">
        <f t="shared" si="100"/>
        <v>250</v>
      </c>
      <c r="D141" s="273">
        <v>250</v>
      </c>
      <c r="E141" s="359"/>
      <c r="F141" s="373">
        <f t="shared" ref="F141:F142" si="130">D141+E141</f>
        <v>250</v>
      </c>
      <c r="G141" s="239"/>
      <c r="H141" s="359"/>
      <c r="I141" s="373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4724</v>
      </c>
      <c r="D143" s="86">
        <f t="shared" ref="D143" si="134">SUM(D144:D149)</f>
        <v>4297</v>
      </c>
      <c r="E143" s="156">
        <f>SUM(E144:E149)</f>
        <v>0</v>
      </c>
      <c r="F143" s="371">
        <f>SUM(F144:F149)</f>
        <v>4297</v>
      </c>
      <c r="G143" s="238">
        <f t="shared" ref="G143:N143" si="135">SUM(G144:G149)</f>
        <v>0</v>
      </c>
      <c r="H143" s="156">
        <f t="shared" si="135"/>
        <v>0</v>
      </c>
      <c r="I143" s="371">
        <f t="shared" si="135"/>
        <v>0</v>
      </c>
      <c r="J143" s="86">
        <f t="shared" si="135"/>
        <v>565</v>
      </c>
      <c r="K143" s="74">
        <f t="shared" si="135"/>
        <v>-138</v>
      </c>
      <c r="L143" s="183">
        <f t="shared" si="135"/>
        <v>427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ht="17.45" customHeight="1" x14ac:dyDescent="0.25">
      <c r="A144" s="27">
        <v>2351</v>
      </c>
      <c r="B144" s="40" t="s">
        <v>139</v>
      </c>
      <c r="C144" s="198">
        <f t="shared" si="100"/>
        <v>800</v>
      </c>
      <c r="D144" s="272">
        <v>500</v>
      </c>
      <c r="E144" s="358"/>
      <c r="F144" s="372">
        <f t="shared" ref="F144:F149" si="136">D144+E144</f>
        <v>500</v>
      </c>
      <c r="G144" s="229"/>
      <c r="H144" s="358"/>
      <c r="I144" s="372">
        <f t="shared" ref="I144:I149" si="137">G144+H144</f>
        <v>0</v>
      </c>
      <c r="J144" s="272">
        <v>300</v>
      </c>
      <c r="K144" s="42"/>
      <c r="L144" s="185">
        <f t="shared" ref="L144:L149" si="138">J144+K144</f>
        <v>300</v>
      </c>
      <c r="M144" s="229"/>
      <c r="N144" s="42"/>
      <c r="O144" s="90">
        <f t="shared" ref="O144:O149" si="139">M144+N144</f>
        <v>0</v>
      </c>
      <c r="P144" s="349"/>
      <c r="Q144" s="306"/>
    </row>
    <row r="145" spans="1:17" ht="14.25" customHeight="1" x14ac:dyDescent="0.25">
      <c r="A145" s="30">
        <v>2352</v>
      </c>
      <c r="B145" s="43" t="s">
        <v>140</v>
      </c>
      <c r="C145" s="199">
        <f t="shared" si="100"/>
        <v>3624</v>
      </c>
      <c r="D145" s="273">
        <v>3497</v>
      </c>
      <c r="E145" s="359"/>
      <c r="F145" s="373">
        <f t="shared" si="136"/>
        <v>3497</v>
      </c>
      <c r="G145" s="239"/>
      <c r="H145" s="359"/>
      <c r="I145" s="373">
        <f t="shared" si="137"/>
        <v>0</v>
      </c>
      <c r="J145" s="273">
        <v>265</v>
      </c>
      <c r="K145" s="45">
        <v>-138</v>
      </c>
      <c r="L145" s="95">
        <f t="shared" si="138"/>
        <v>127</v>
      </c>
      <c r="M145" s="239"/>
      <c r="N145" s="45"/>
      <c r="O145" s="91">
        <f t="shared" si="139"/>
        <v>0</v>
      </c>
      <c r="P145" s="496" t="s">
        <v>807</v>
      </c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300</v>
      </c>
      <c r="D148" s="273">
        <v>300</v>
      </c>
      <c r="E148" s="359"/>
      <c r="F148" s="373">
        <f t="shared" si="136"/>
        <v>300</v>
      </c>
      <c r="G148" s="239"/>
      <c r="H148" s="359"/>
      <c r="I148" s="373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customHeight="1" x14ac:dyDescent="0.25">
      <c r="A150" s="75">
        <v>2360</v>
      </c>
      <c r="B150" s="43" t="s">
        <v>145</v>
      </c>
      <c r="C150" s="199">
        <f t="shared" si="100"/>
        <v>2500</v>
      </c>
      <c r="D150" s="134">
        <f t="shared" ref="D150" si="140">SUM(D151:D157)</f>
        <v>2500</v>
      </c>
      <c r="E150" s="91">
        <f>SUM(E151:E157)</f>
        <v>0</v>
      </c>
      <c r="F150" s="373">
        <f>SUM(F151:F157)</f>
        <v>2500</v>
      </c>
      <c r="G150" s="240">
        <f t="shared" ref="G150:N150" si="141">SUM(G151:G157)</f>
        <v>0</v>
      </c>
      <c r="H150" s="91">
        <f t="shared" si="141"/>
        <v>0</v>
      </c>
      <c r="I150" s="373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x14ac:dyDescent="0.25">
      <c r="A153" s="29">
        <v>2363</v>
      </c>
      <c r="B153" s="43" t="s">
        <v>148</v>
      </c>
      <c r="C153" s="199">
        <f t="shared" si="100"/>
        <v>2500</v>
      </c>
      <c r="D153" s="273">
        <v>2500</v>
      </c>
      <c r="E153" s="359"/>
      <c r="F153" s="373">
        <f t="shared" si="142"/>
        <v>2500</v>
      </c>
      <c r="G153" s="239"/>
      <c r="H153" s="359"/>
      <c r="I153" s="373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49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x14ac:dyDescent="0.25">
      <c r="A158" s="73">
        <v>2370</v>
      </c>
      <c r="B158" s="58" t="s">
        <v>153</v>
      </c>
      <c r="C158" s="204">
        <f t="shared" si="100"/>
        <v>13410</v>
      </c>
      <c r="D158" s="270">
        <v>7810</v>
      </c>
      <c r="E158" s="356"/>
      <c r="F158" s="371">
        <f t="shared" si="142"/>
        <v>7810</v>
      </c>
      <c r="G158" s="241">
        <v>5600</v>
      </c>
      <c r="H158" s="356"/>
      <c r="I158" s="371">
        <f t="shared" si="143"/>
        <v>5600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48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x14ac:dyDescent="0.25">
      <c r="A162" s="73">
        <v>2390</v>
      </c>
      <c r="B162" s="58" t="s">
        <v>157</v>
      </c>
      <c r="C162" s="204">
        <f t="shared" si="100"/>
        <v>400</v>
      </c>
      <c r="D162" s="270"/>
      <c r="E162" s="356"/>
      <c r="F162" s="371">
        <f t="shared" si="148"/>
        <v>0</v>
      </c>
      <c r="G162" s="241"/>
      <c r="H162" s="356"/>
      <c r="I162" s="371">
        <f t="shared" si="149"/>
        <v>0</v>
      </c>
      <c r="J162" s="270">
        <v>400</v>
      </c>
      <c r="K162" s="77"/>
      <c r="L162" s="183">
        <f t="shared" si="150"/>
        <v>400</v>
      </c>
      <c r="M162" s="241"/>
      <c r="N162" s="77"/>
      <c r="O162" s="156">
        <f t="shared" si="151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9860</v>
      </c>
      <c r="D193" s="138">
        <f t="shared" ref="D193:E193" si="195">SUM(D194,D229,D268)</f>
        <v>8690</v>
      </c>
      <c r="E193" s="284">
        <f t="shared" si="195"/>
        <v>0</v>
      </c>
      <c r="F193" s="368">
        <f>SUM(F194,F229,F268)</f>
        <v>8690</v>
      </c>
      <c r="G193" s="235">
        <f t="shared" ref="G193:N193" si="196">SUM(G194,G229,G268)</f>
        <v>1170</v>
      </c>
      <c r="H193" s="284">
        <f t="shared" si="196"/>
        <v>0</v>
      </c>
      <c r="I193" s="368">
        <f t="shared" si="196"/>
        <v>1170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70"/>
        <v>9860</v>
      </c>
      <c r="D194" s="139">
        <f t="shared" ref="D194:E194" si="197">D195+D203</f>
        <v>8690</v>
      </c>
      <c r="E194" s="127">
        <f t="shared" si="197"/>
        <v>0</v>
      </c>
      <c r="F194" s="369">
        <f>F195+F203</f>
        <v>8690</v>
      </c>
      <c r="G194" s="236">
        <f t="shared" ref="G194:N194" si="198">G195+G203</f>
        <v>1170</v>
      </c>
      <c r="H194" s="127">
        <f t="shared" si="198"/>
        <v>0</v>
      </c>
      <c r="I194" s="369">
        <f t="shared" si="198"/>
        <v>1170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70"/>
        <v>9860</v>
      </c>
      <c r="D203" s="132">
        <f t="shared" ref="D203:E203" si="207">D204+D214+D215+D224+D225+D226+D228</f>
        <v>8690</v>
      </c>
      <c r="E203" s="125">
        <f t="shared" si="207"/>
        <v>0</v>
      </c>
      <c r="F203" s="370">
        <f>F204+F214+F215+F224+F225+F226+F228</f>
        <v>8690</v>
      </c>
      <c r="G203" s="237">
        <f t="shared" ref="G203:O203" si="208">G204+G214+G215+G224+G225+G226+G228</f>
        <v>1170</v>
      </c>
      <c r="H203" s="125">
        <f t="shared" si="208"/>
        <v>0</v>
      </c>
      <c r="I203" s="370">
        <f t="shared" si="208"/>
        <v>1170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70"/>
        <v>9860</v>
      </c>
      <c r="D215" s="134">
        <f t="shared" ref="D215:E215" si="214">SUM(D216:D223)</f>
        <v>8690</v>
      </c>
      <c r="E215" s="91">
        <f t="shared" si="214"/>
        <v>0</v>
      </c>
      <c r="F215" s="373">
        <f>SUM(F216:F223)</f>
        <v>8690</v>
      </c>
      <c r="G215" s="240">
        <f t="shared" ref="G215:N215" si="215">SUM(G216:G223)</f>
        <v>1170</v>
      </c>
      <c r="H215" s="91">
        <f t="shared" si="215"/>
        <v>0</v>
      </c>
      <c r="I215" s="373">
        <f t="shared" si="215"/>
        <v>1170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</row>
    <row r="218" spans="1:17" x14ac:dyDescent="0.25">
      <c r="A218" s="30">
        <v>5233</v>
      </c>
      <c r="B218" s="43" t="s">
        <v>212</v>
      </c>
      <c r="C218" s="199">
        <f t="shared" si="170"/>
        <v>5170</v>
      </c>
      <c r="D218" s="273">
        <v>4000</v>
      </c>
      <c r="E218" s="359"/>
      <c r="F218" s="373">
        <f t="shared" si="216"/>
        <v>4000</v>
      </c>
      <c r="G218" s="239">
        <v>1170</v>
      </c>
      <c r="H218" s="359"/>
      <c r="I218" s="373">
        <f t="shared" si="217"/>
        <v>1170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x14ac:dyDescent="0.25">
      <c r="A223" s="30">
        <v>5239</v>
      </c>
      <c r="B223" s="43" t="s">
        <v>217</v>
      </c>
      <c r="C223" s="199">
        <f t="shared" si="170"/>
        <v>4690</v>
      </c>
      <c r="D223" s="273">
        <v>4690</v>
      </c>
      <c r="E223" s="359"/>
      <c r="F223" s="373">
        <f t="shared" si="216"/>
        <v>4690</v>
      </c>
      <c r="G223" s="239"/>
      <c r="H223" s="359"/>
      <c r="I223" s="373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E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725981</v>
      </c>
      <c r="D284" s="143">
        <f t="shared" ref="D284:O284" si="290">SUM(D281,D268,D229,D194,D186,D172,D74,D52)</f>
        <v>284223</v>
      </c>
      <c r="E284" s="287">
        <f t="shared" si="290"/>
        <v>0</v>
      </c>
      <c r="F284" s="374">
        <f t="shared" si="290"/>
        <v>284223</v>
      </c>
      <c r="G284" s="249">
        <f t="shared" si="290"/>
        <v>433185</v>
      </c>
      <c r="H284" s="287">
        <f t="shared" si="290"/>
        <v>0</v>
      </c>
      <c r="I284" s="374">
        <f t="shared" si="290"/>
        <v>433185</v>
      </c>
      <c r="J284" s="143">
        <f t="shared" si="290"/>
        <v>8573</v>
      </c>
      <c r="K284" s="114">
        <f t="shared" si="290"/>
        <v>0</v>
      </c>
      <c r="L284" s="115">
        <f t="shared" si="290"/>
        <v>8573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-1323</v>
      </c>
      <c r="D285" s="144">
        <f>SUM(D24,D25,D41,D42)-D50</f>
        <v>0</v>
      </c>
      <c r="E285" s="128">
        <f t="shared" ref="E285:F285" si="291">SUM(E24,E25,E41,E42)-E50</f>
        <v>0</v>
      </c>
      <c r="F285" s="375">
        <f t="shared" si="291"/>
        <v>0</v>
      </c>
      <c r="G285" s="250">
        <f>SUM(G24,G42)-G50</f>
        <v>0</v>
      </c>
      <c r="H285" s="128">
        <f t="shared" ref="H285:I285" si="292">SUM(H24,H42)-H50</f>
        <v>0</v>
      </c>
      <c r="I285" s="375">
        <f t="shared" si="292"/>
        <v>0</v>
      </c>
      <c r="J285" s="144">
        <f>SUM(J26,J42)-J50</f>
        <v>-1323</v>
      </c>
      <c r="K285" s="117">
        <f t="shared" ref="K285:L285" si="293">SUM(K26,K42)-K50</f>
        <v>0</v>
      </c>
      <c r="L285" s="118">
        <f t="shared" si="293"/>
        <v>-1323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1323</v>
      </c>
      <c r="D286" s="145">
        <f>SUM(D287,D288)-D295+D296</f>
        <v>0</v>
      </c>
      <c r="E286" s="116">
        <f t="shared" ref="E286:O286" si="295">SUM(E287,E288)-E295+E296</f>
        <v>0</v>
      </c>
      <c r="F286" s="376">
        <f t="shared" si="295"/>
        <v>0</v>
      </c>
      <c r="G286" s="251">
        <f t="shared" si="295"/>
        <v>0</v>
      </c>
      <c r="H286" s="116">
        <f t="shared" si="295"/>
        <v>0</v>
      </c>
      <c r="I286" s="376">
        <f t="shared" si="295"/>
        <v>0</v>
      </c>
      <c r="J286" s="145">
        <f t="shared" si="295"/>
        <v>1323</v>
      </c>
      <c r="K286" s="103">
        <f t="shared" si="295"/>
        <v>0</v>
      </c>
      <c r="L286" s="112">
        <f t="shared" si="295"/>
        <v>1323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1323</v>
      </c>
      <c r="D287" s="136">
        <f t="shared" ref="D287:O287" si="296">D21-D281</f>
        <v>0</v>
      </c>
      <c r="E287" s="120">
        <f t="shared" si="296"/>
        <v>0</v>
      </c>
      <c r="F287" s="366">
        <f t="shared" si="296"/>
        <v>0</v>
      </c>
      <c r="G287" s="233">
        <f t="shared" si="296"/>
        <v>0</v>
      </c>
      <c r="H287" s="120">
        <f t="shared" si="296"/>
        <v>0</v>
      </c>
      <c r="I287" s="366">
        <f t="shared" si="296"/>
        <v>0</v>
      </c>
      <c r="J287" s="136">
        <f t="shared" si="296"/>
        <v>1323</v>
      </c>
      <c r="K287" s="64">
        <f t="shared" si="296"/>
        <v>0</v>
      </c>
      <c r="L287" s="178">
        <f t="shared" si="296"/>
        <v>1323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</sheetData>
  <sheetProtection algorithmName="SHA-512" hashValue="aYFWbWC8nawxzk/mbeNHLjyLe6BLIhX3cowCruijgovVzrPmrrEXKaM2aSjBW4yeztatMPFpKk+38IkVDzbBYA==" saltValue="NXrOUZKR+qTwSQkE5zX1SA==" spinCount="100000" sheet="1" objects="1" scenarios="1" formatCells="0" formatColumns="0" formatRows="0"/>
  <autoFilter ref="A18:P296">
    <filterColumn colId="2">
      <filters blank="1">
        <filter val="1 170"/>
        <filter val="1 323"/>
        <filter val="-1 323"/>
        <filter val="1 439"/>
        <filter val="1 524"/>
        <filter val="1 577"/>
        <filter val="1 968"/>
        <filter val="1 994"/>
        <filter val="119 365"/>
        <filter val="13 410"/>
        <filter val="138"/>
        <filter val="147 479"/>
        <filter val="15 213"/>
        <filter val="165"/>
        <filter val="18 436"/>
        <filter val="18 820"/>
        <filter val="2 125"/>
        <filter val="2 500"/>
        <filter val="2 510"/>
        <filter val="24"/>
        <filter val="250"/>
        <filter val="28 114"/>
        <filter val="29 902"/>
        <filter val="29 932"/>
        <filter val="3 345"/>
        <filter val="3 463"/>
        <filter val="3 624"/>
        <filter val="3 709"/>
        <filter val="300"/>
        <filter val="350"/>
        <filter val="384"/>
        <filter val="4 145"/>
        <filter val="4 469"/>
        <filter val="4 690"/>
        <filter val="4 724"/>
        <filter val="400"/>
        <filter val="414"/>
        <filter val="42 181"/>
        <filter val="439 426"/>
        <filter val="44 610"/>
        <filter val="444"/>
        <filter val="483 732"/>
        <filter val="499"/>
        <filter val="5 074"/>
        <filter val="5 170"/>
        <filter val="50"/>
        <filter val="500"/>
        <filter val="54 843"/>
        <filter val="590"/>
        <filter val="6 900"/>
        <filter val="60"/>
        <filter val="631 211"/>
        <filter val="7 250"/>
        <filter val="716 121"/>
        <filter val="717 408"/>
        <filter val="725 981"/>
        <filter val="8 028"/>
        <filter val="800"/>
        <filter val="811"/>
        <filter val="84 910"/>
        <filter val="85"/>
        <filter val="9 178"/>
        <filter val="9 398"/>
        <filter val="9 860"/>
        <filter val="97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51.pielikums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7" sqref="U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772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773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774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775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379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7" customHeight="1" x14ac:dyDescent="0.25">
      <c r="A7" s="2" t="s">
        <v>4</v>
      </c>
      <c r="B7" s="3"/>
      <c r="C7" s="862" t="s">
        <v>380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776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 t="s">
        <v>777</v>
      </c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 t="s">
        <v>778</v>
      </c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669037</v>
      </c>
      <c r="D20" s="130">
        <f>SUM(D21,D24,D25,D41,D42)</f>
        <v>443451</v>
      </c>
      <c r="E20" s="22">
        <f>SUM(E21,E24,E25,E41,E42)</f>
        <v>0</v>
      </c>
      <c r="F20" s="170">
        <f>SUM(F21,F24,F25,F41,F42)</f>
        <v>443451</v>
      </c>
      <c r="G20" s="219">
        <f>SUM(G21,G24,G42)</f>
        <v>192901</v>
      </c>
      <c r="H20" s="22">
        <f t="shared" ref="H20:I20" si="0">SUM(H21,H24,H42)</f>
        <v>0</v>
      </c>
      <c r="I20" s="278">
        <f t="shared" si="0"/>
        <v>192901</v>
      </c>
      <c r="J20" s="130">
        <f>SUM(J21,J26,J42)</f>
        <v>32685</v>
      </c>
      <c r="K20" s="22">
        <f t="shared" ref="K20:L20" si="1">SUM(K21,K26,K42)</f>
        <v>0</v>
      </c>
      <c r="L20" s="170">
        <f t="shared" si="1"/>
        <v>32685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68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3119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>SUM(G22:G23)</f>
        <v>0</v>
      </c>
      <c r="H21" s="25">
        <f t="shared" ref="H21:O21" si="5">SUM(H22:H23)</f>
        <v>0</v>
      </c>
      <c r="I21" s="279">
        <f t="shared" si="5"/>
        <v>0</v>
      </c>
      <c r="J21" s="131">
        <f>SUM(J22:J23)</f>
        <v>3119</v>
      </c>
      <c r="K21" s="25">
        <f t="shared" si="5"/>
        <v>0</v>
      </c>
      <c r="L21" s="171">
        <f t="shared" si="5"/>
        <v>3119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68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412">
        <f>D22+E22</f>
        <v>0</v>
      </c>
      <c r="G22" s="221"/>
      <c r="H22" s="28"/>
      <c r="I22" s="411">
        <f>G22+H22</f>
        <v>0</v>
      </c>
      <c r="J22" s="254"/>
      <c r="K22" s="28"/>
      <c r="L22" s="412">
        <f>J22+K22</f>
        <v>0</v>
      </c>
      <c r="M22" s="221"/>
      <c r="N22" s="28"/>
      <c r="O22" s="411">
        <f t="shared" ref="O22" si="6">M22+N22</f>
        <v>0</v>
      </c>
      <c r="P22" s="683"/>
    </row>
    <row r="23" spans="1:17" x14ac:dyDescent="0.25">
      <c r="A23" s="29"/>
      <c r="B23" s="30" t="s">
        <v>23</v>
      </c>
      <c r="C23" s="195">
        <f t="shared" ref="C23" si="7">SUM(F23,I23,L23,O23)</f>
        <v>3119</v>
      </c>
      <c r="D23" s="255"/>
      <c r="E23" s="31"/>
      <c r="F23" s="449">
        <f t="shared" ref="F23:F24" si="8">D23+E23</f>
        <v>0</v>
      </c>
      <c r="G23" s="222"/>
      <c r="H23" s="31"/>
      <c r="I23" s="448">
        <f t="shared" ref="I23:I24" si="9">G23+H23</f>
        <v>0</v>
      </c>
      <c r="J23" s="255">
        <v>3119</v>
      </c>
      <c r="K23" s="31"/>
      <c r="L23" s="449">
        <f>J23+K23</f>
        <v>3119</v>
      </c>
      <c r="M23" s="222"/>
      <c r="N23" s="31"/>
      <c r="O23" s="148">
        <f>M23+N23</f>
        <v>0</v>
      </c>
      <c r="P23" s="351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636352</v>
      </c>
      <c r="D24" s="256">
        <f>D50</f>
        <v>443451</v>
      </c>
      <c r="E24" s="33"/>
      <c r="F24" s="684">
        <f t="shared" si="8"/>
        <v>443451</v>
      </c>
      <c r="G24" s="223">
        <v>192901</v>
      </c>
      <c r="H24" s="33"/>
      <c r="I24" s="354">
        <f t="shared" si="9"/>
        <v>192901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685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453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686"/>
    </row>
    <row r="26" spans="1:17" s="19" customFormat="1" ht="36.75" thickTop="1" x14ac:dyDescent="0.25">
      <c r="A26" s="35">
        <v>21300</v>
      </c>
      <c r="B26" s="35" t="s">
        <v>27</v>
      </c>
      <c r="C26" s="197">
        <f>SUM(L26)</f>
        <v>14281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258">
        <f>SUM(J27,J31,J33,J36)</f>
        <v>14281</v>
      </c>
      <c r="K26" s="38">
        <f t="shared" ref="K26" si="10">SUM(K27,K31,K33,K36)</f>
        <v>0</v>
      </c>
      <c r="L26" s="184">
        <f>SUM(L27,L31,L33,L36)</f>
        <v>14281</v>
      </c>
      <c r="M26" s="289" t="s">
        <v>25</v>
      </c>
      <c r="N26" s="124" t="s">
        <v>25</v>
      </c>
      <c r="O26" s="124" t="s">
        <v>25</v>
      </c>
      <c r="P26" s="686"/>
      <c r="Q26" s="191"/>
    </row>
    <row r="27" spans="1:17" s="19" customFormat="1" ht="24" x14ac:dyDescent="0.25">
      <c r="A27" s="39">
        <v>21350</v>
      </c>
      <c r="B27" s="35" t="s">
        <v>28</v>
      </c>
      <c r="C27" s="197">
        <f t="shared" ref="C27:C40" si="11">SUM(L27)</f>
        <v>10460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258">
        <f>SUM(J28:J30)</f>
        <v>10460</v>
      </c>
      <c r="K27" s="38">
        <f t="shared" ref="K27" si="12">SUM(K28:K30)</f>
        <v>0</v>
      </c>
      <c r="L27" s="184">
        <f>SUM(L28:L30)</f>
        <v>10460</v>
      </c>
      <c r="M27" s="289" t="s">
        <v>25</v>
      </c>
      <c r="N27" s="124" t="s">
        <v>25</v>
      </c>
      <c r="O27" s="124" t="s">
        <v>25</v>
      </c>
      <c r="P27" s="686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429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687"/>
    </row>
    <row r="29" spans="1:17" x14ac:dyDescent="0.25">
      <c r="A29" s="29">
        <v>21352</v>
      </c>
      <c r="B29" s="43" t="s">
        <v>30</v>
      </c>
      <c r="C29" s="199">
        <f t="shared" si="11"/>
        <v>10460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>
        <v>10460</v>
      </c>
      <c r="K29" s="334"/>
      <c r="L29" s="430">
        <f t="shared" si="13"/>
        <v>10460</v>
      </c>
      <c r="M29" s="291" t="s">
        <v>25</v>
      </c>
      <c r="N29" s="151" t="s">
        <v>25</v>
      </c>
      <c r="O29" s="151" t="s">
        <v>25</v>
      </c>
      <c r="P29" s="688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430">
        <f t="shared" si="13"/>
        <v>0</v>
      </c>
      <c r="M30" s="291" t="s">
        <v>25</v>
      </c>
      <c r="N30" s="151" t="s">
        <v>25</v>
      </c>
      <c r="O30" s="151" t="s">
        <v>25</v>
      </c>
      <c r="P30" s="688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>SUM(J32)</f>
        <v>0</v>
      </c>
      <c r="K31" s="38">
        <f t="shared" ref="K31" si="14">SUM(K32)</f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686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441">
        <f>J32+K32</f>
        <v>0</v>
      </c>
      <c r="M32" s="292" t="s">
        <v>25</v>
      </c>
      <c r="N32" s="152" t="s">
        <v>25</v>
      </c>
      <c r="O32" s="152" t="s">
        <v>25</v>
      </c>
      <c r="P32" s="689"/>
    </row>
    <row r="33" spans="1:17" s="19" customFormat="1" x14ac:dyDescent="0.25">
      <c r="A33" s="39">
        <v>21380</v>
      </c>
      <c r="B33" s="35" t="s">
        <v>34</v>
      </c>
      <c r="C33" s="197">
        <f t="shared" si="11"/>
        <v>1521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258">
        <f>SUM(J34:J35)</f>
        <v>1521</v>
      </c>
      <c r="K33" s="38">
        <f t="shared" ref="K33" si="15">SUM(K34:K35)</f>
        <v>0</v>
      </c>
      <c r="L33" s="184">
        <f>SUM(L34:L35)</f>
        <v>1521</v>
      </c>
      <c r="M33" s="289" t="s">
        <v>25</v>
      </c>
      <c r="N33" s="124" t="s">
        <v>25</v>
      </c>
      <c r="O33" s="124" t="s">
        <v>25</v>
      </c>
      <c r="P33" s="686"/>
      <c r="Q33" s="191"/>
    </row>
    <row r="34" spans="1:17" x14ac:dyDescent="0.25">
      <c r="A34" s="27">
        <v>21381</v>
      </c>
      <c r="B34" s="40" t="s">
        <v>35</v>
      </c>
      <c r="C34" s="198">
        <f t="shared" si="11"/>
        <v>1500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>
        <v>1500</v>
      </c>
      <c r="K34" s="332"/>
      <c r="L34" s="429">
        <f t="shared" ref="L34:L35" si="16">J34+K34</f>
        <v>1500</v>
      </c>
      <c r="M34" s="290" t="s">
        <v>25</v>
      </c>
      <c r="N34" s="150" t="s">
        <v>25</v>
      </c>
      <c r="O34" s="150" t="s">
        <v>25</v>
      </c>
      <c r="P34" s="687"/>
      <c r="Q34" s="306"/>
    </row>
    <row r="35" spans="1:17" ht="24" x14ac:dyDescent="0.25">
      <c r="A35" s="30">
        <v>21383</v>
      </c>
      <c r="B35" s="43" t="s">
        <v>36</v>
      </c>
      <c r="C35" s="199">
        <f t="shared" si="11"/>
        <v>21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>
        <v>21</v>
      </c>
      <c r="K35" s="334">
        <f>-P3509</f>
        <v>0</v>
      </c>
      <c r="L35" s="430">
        <f t="shared" si="16"/>
        <v>21</v>
      </c>
      <c r="M35" s="291" t="s">
        <v>25</v>
      </c>
      <c r="N35" s="151" t="s">
        <v>25</v>
      </c>
      <c r="O35" s="151" t="s">
        <v>25</v>
      </c>
      <c r="P35" s="690"/>
      <c r="Q35" s="306"/>
    </row>
    <row r="36" spans="1:17" s="19" customFormat="1" ht="24" x14ac:dyDescent="0.25">
      <c r="A36" s="39">
        <v>21390</v>
      </c>
      <c r="B36" s="35" t="s">
        <v>37</v>
      </c>
      <c r="C36" s="197">
        <f t="shared" si="11"/>
        <v>2300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258">
        <f>SUM(J37:J40)</f>
        <v>2300</v>
      </c>
      <c r="K36" s="38">
        <f t="shared" ref="K36" si="17">SUM(K37:K40)</f>
        <v>0</v>
      </c>
      <c r="L36" s="184">
        <f>SUM(L37:L40)</f>
        <v>2300</v>
      </c>
      <c r="M36" s="289" t="s">
        <v>25</v>
      </c>
      <c r="N36" s="124" t="s">
        <v>25</v>
      </c>
      <c r="O36" s="124" t="s">
        <v>25</v>
      </c>
      <c r="P36" s="686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429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687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430">
        <f t="shared" si="18"/>
        <v>0</v>
      </c>
      <c r="M38" s="291" t="s">
        <v>25</v>
      </c>
      <c r="N38" s="151" t="s">
        <v>25</v>
      </c>
      <c r="O38" s="151" t="s">
        <v>25</v>
      </c>
      <c r="P38" s="688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430">
        <f t="shared" si="18"/>
        <v>0</v>
      </c>
      <c r="M39" s="291" t="s">
        <v>25</v>
      </c>
      <c r="N39" s="151" t="s">
        <v>25</v>
      </c>
      <c r="O39" s="151" t="s">
        <v>25</v>
      </c>
      <c r="P39" s="688"/>
    </row>
    <row r="40" spans="1:17" ht="24" x14ac:dyDescent="0.25">
      <c r="A40" s="30">
        <v>21399</v>
      </c>
      <c r="B40" s="43" t="s">
        <v>41</v>
      </c>
      <c r="C40" s="471">
        <f t="shared" si="11"/>
        <v>2300</v>
      </c>
      <c r="D40" s="260" t="s">
        <v>25</v>
      </c>
      <c r="E40" s="44" t="s">
        <v>25</v>
      </c>
      <c r="F40" s="267" t="s">
        <v>25</v>
      </c>
      <c r="G40" s="226" t="s">
        <v>25</v>
      </c>
      <c r="H40" s="44" t="s">
        <v>25</v>
      </c>
      <c r="I40" s="267" t="s">
        <v>25</v>
      </c>
      <c r="J40" s="333">
        <f>2200+100</f>
        <v>2300</v>
      </c>
      <c r="K40" s="334"/>
      <c r="L40" s="691">
        <f t="shared" si="18"/>
        <v>2300</v>
      </c>
      <c r="M40" s="291" t="s">
        <v>25</v>
      </c>
      <c r="N40" s="151" t="s">
        <v>25</v>
      </c>
      <c r="O40" s="267" t="s">
        <v>25</v>
      </c>
      <c r="P40" s="688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453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686"/>
    </row>
    <row r="42" spans="1:17" s="19" customFormat="1" ht="24" x14ac:dyDescent="0.25">
      <c r="A42" s="50">
        <v>21490</v>
      </c>
      <c r="B42" s="51" t="s">
        <v>43</v>
      </c>
      <c r="C42" s="201">
        <f>SUM(F42,I42,L42)</f>
        <v>15285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692">
        <f t="shared" si="20"/>
        <v>15285</v>
      </c>
      <c r="K42" s="52">
        <f t="shared" si="20"/>
        <v>0</v>
      </c>
      <c r="L42" s="264">
        <f>L43</f>
        <v>15285</v>
      </c>
      <c r="M42" s="289" t="s">
        <v>25</v>
      </c>
      <c r="N42" s="124" t="s">
        <v>25</v>
      </c>
      <c r="O42" s="124" t="s">
        <v>25</v>
      </c>
      <c r="P42" s="686"/>
      <c r="Q42" s="191"/>
    </row>
    <row r="43" spans="1:17" s="19" customFormat="1" ht="24" x14ac:dyDescent="0.25">
      <c r="A43" s="30">
        <v>21499</v>
      </c>
      <c r="B43" s="43" t="s">
        <v>44</v>
      </c>
      <c r="C43" s="202">
        <f>SUM(F43,I43,L43)</f>
        <v>15285</v>
      </c>
      <c r="D43" s="265"/>
      <c r="E43" s="49"/>
      <c r="F43" s="441">
        <f>D43+E43</f>
        <v>0</v>
      </c>
      <c r="G43" s="229"/>
      <c r="H43" s="42"/>
      <c r="I43" s="441">
        <f>G43+H43</f>
        <v>0</v>
      </c>
      <c r="J43" s="331">
        <v>15285</v>
      </c>
      <c r="K43" s="42"/>
      <c r="L43" s="441">
        <f>J43+K43</f>
        <v>15285</v>
      </c>
      <c r="M43" s="292" t="s">
        <v>25</v>
      </c>
      <c r="N43" s="152" t="s">
        <v>25</v>
      </c>
      <c r="O43" s="152" t="s">
        <v>25</v>
      </c>
      <c r="P43" s="689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68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231"/>
      <c r="N45" s="338"/>
      <c r="O45" s="421">
        <f t="shared" ref="O45:O46" si="23">M45+N45</f>
        <v>0</v>
      </c>
      <c r="P45" s="693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231"/>
      <c r="N46" s="338"/>
      <c r="O46" s="421">
        <f t="shared" si="23"/>
        <v>0</v>
      </c>
      <c r="P46" s="693"/>
    </row>
    <row r="47" spans="1:17" x14ac:dyDescent="0.25">
      <c r="A47" s="60"/>
      <c r="B47" s="58"/>
      <c r="C47" s="204"/>
      <c r="D47" s="270"/>
      <c r="E47" s="77"/>
      <c r="F47" s="269"/>
      <c r="G47" s="231"/>
      <c r="H47" s="338"/>
      <c r="I47" s="282"/>
      <c r="J47" s="268"/>
      <c r="K47" s="338"/>
      <c r="L47" s="176"/>
      <c r="M47" s="294"/>
      <c r="N47" s="694"/>
      <c r="O47" s="154"/>
      <c r="P47" s="693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88"/>
      <c r="I48" s="155"/>
      <c r="J48" s="135"/>
      <c r="K48" s="188"/>
      <c r="L48" s="177"/>
      <c r="M48" s="232"/>
      <c r="N48" s="188"/>
      <c r="O48" s="155"/>
      <c r="P48" s="695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669037</v>
      </c>
      <c r="D49" s="136">
        <f>SUM(D50,D281)</f>
        <v>443451</v>
      </c>
      <c r="E49" s="64">
        <f t="shared" ref="E49" si="25">SUM(E50,E281)</f>
        <v>0</v>
      </c>
      <c r="F49" s="178">
        <f>SUM(F50,F281)</f>
        <v>443451</v>
      </c>
      <c r="G49" s="233">
        <f>SUM(G50,G281)</f>
        <v>192901</v>
      </c>
      <c r="H49" s="64">
        <f t="shared" ref="H49:O49" si="26">SUM(H50,H281)</f>
        <v>0</v>
      </c>
      <c r="I49" s="120">
        <f t="shared" si="26"/>
        <v>192901</v>
      </c>
      <c r="J49" s="136">
        <f>SUM(J50,J281)</f>
        <v>32685</v>
      </c>
      <c r="K49" s="64">
        <f t="shared" si="26"/>
        <v>0</v>
      </c>
      <c r="L49" s="178">
        <f t="shared" si="26"/>
        <v>32685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68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669037</v>
      </c>
      <c r="D50" s="137">
        <f>SUM(D51,D193)</f>
        <v>443451</v>
      </c>
      <c r="E50" s="67">
        <f t="shared" ref="E50" si="27">SUM(E51,E193)</f>
        <v>0</v>
      </c>
      <c r="F50" s="179">
        <f>SUM(F51,F193)</f>
        <v>443451</v>
      </c>
      <c r="G50" s="234">
        <f>SUM(G51,G193)</f>
        <v>192901</v>
      </c>
      <c r="H50" s="67">
        <f t="shared" ref="H50:O50" si="28">SUM(H51,H193)</f>
        <v>0</v>
      </c>
      <c r="I50" s="283">
        <f t="shared" si="28"/>
        <v>192901</v>
      </c>
      <c r="J50" s="137">
        <f>SUM(J51,J193)</f>
        <v>32685</v>
      </c>
      <c r="K50" s="67">
        <f t="shared" si="28"/>
        <v>0</v>
      </c>
      <c r="L50" s="179">
        <f t="shared" si="28"/>
        <v>32685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696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665787</v>
      </c>
      <c r="D51" s="138">
        <f>SUM(D52,D74,D172,D186)</f>
        <v>443451</v>
      </c>
      <c r="E51" s="69">
        <f t="shared" ref="E51" si="29">SUM(E52,E74,E172,E186)</f>
        <v>0</v>
      </c>
      <c r="F51" s="180">
        <f>SUM(F52,F74,F172,F186)</f>
        <v>443451</v>
      </c>
      <c r="G51" s="235">
        <f>SUM(G52,G74,G172,G186)</f>
        <v>192101</v>
      </c>
      <c r="H51" s="69">
        <f t="shared" ref="H51:O51" si="30">SUM(H52,H74,H172,H186)</f>
        <v>0</v>
      </c>
      <c r="I51" s="284">
        <f t="shared" si="30"/>
        <v>192101</v>
      </c>
      <c r="J51" s="138">
        <f>SUM(J52,J74,J172,J186)</f>
        <v>30235</v>
      </c>
      <c r="K51" s="69">
        <f t="shared" si="30"/>
        <v>0</v>
      </c>
      <c r="L51" s="180">
        <f t="shared" si="30"/>
        <v>30235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697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569358</v>
      </c>
      <c r="D52" s="139">
        <f>SUM(D53,D66)</f>
        <v>379880</v>
      </c>
      <c r="E52" s="71">
        <f t="shared" ref="E52" si="31">SUM(E53,E66)</f>
        <v>0</v>
      </c>
      <c r="F52" s="181">
        <f>SUM(F53,F66)</f>
        <v>379880</v>
      </c>
      <c r="G52" s="236">
        <f>SUM(G53,G66)</f>
        <v>189478</v>
      </c>
      <c r="H52" s="71">
        <f t="shared" ref="H52:O52" si="32">SUM(H53,H66)</f>
        <v>0</v>
      </c>
      <c r="I52" s="127">
        <f t="shared" si="32"/>
        <v>189478</v>
      </c>
      <c r="J52" s="139">
        <f>SUM(J53,J66)</f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698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428975</v>
      </c>
      <c r="D53" s="132">
        <f>SUM(D54,D57,D65)</f>
        <v>277431</v>
      </c>
      <c r="E53" s="38">
        <f t="shared" ref="E53" si="33">SUM(E54,E57,E65)</f>
        <v>0</v>
      </c>
      <c r="F53" s="184">
        <f>SUM(F54,F57,F65)</f>
        <v>277431</v>
      </c>
      <c r="G53" s="237">
        <f>SUM(G54,G57,G65)</f>
        <v>151544</v>
      </c>
      <c r="H53" s="38">
        <f t="shared" ref="H53:N53" si="34">SUM(H54,H57,H65)</f>
        <v>0</v>
      </c>
      <c r="I53" s="125">
        <f t="shared" si="34"/>
        <v>151544</v>
      </c>
      <c r="J53" s="132">
        <f>SUM(J54,J57,J65)</f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699"/>
      <c r="Q53" s="306"/>
    </row>
    <row r="54" spans="1:17" x14ac:dyDescent="0.25">
      <c r="A54" s="73">
        <v>1110</v>
      </c>
      <c r="B54" s="58" t="s">
        <v>54</v>
      </c>
      <c r="C54" s="204">
        <f t="shared" si="24"/>
        <v>402247</v>
      </c>
      <c r="D54" s="270">
        <f>SUM(D55:D56)</f>
        <v>252863</v>
      </c>
      <c r="E54" s="77"/>
      <c r="F54" s="183">
        <f>SUM(F55:F56)</f>
        <v>252863</v>
      </c>
      <c r="G54" s="238">
        <f>SUM(G55:G56)</f>
        <v>149384</v>
      </c>
      <c r="H54" s="77"/>
      <c r="I54" s="156">
        <f>SUM(I55:I56)</f>
        <v>149384</v>
      </c>
      <c r="J54" s="86">
        <f>SUM(J55:J56)</f>
        <v>0</v>
      </c>
      <c r="K54" s="77"/>
      <c r="L54" s="183">
        <f>SUM(L55:L56)</f>
        <v>0</v>
      </c>
      <c r="M54" s="238"/>
      <c r="N54" s="77"/>
      <c r="O54" s="156">
        <f>SUM(O55:O56)</f>
        <v>0</v>
      </c>
      <c r="P54" s="693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429">
        <f>D55+E55</f>
        <v>0</v>
      </c>
      <c r="G55" s="229"/>
      <c r="H55" s="42"/>
      <c r="I55" s="358">
        <f>G55+H55</f>
        <v>0</v>
      </c>
      <c r="J55" s="272"/>
      <c r="K55" s="42"/>
      <c r="L55" s="429">
        <f>J55+K55</f>
        <v>0</v>
      </c>
      <c r="M55" s="229"/>
      <c r="N55" s="42"/>
      <c r="O55" s="358">
        <f>M55+N55</f>
        <v>0</v>
      </c>
      <c r="P55" s="687"/>
    </row>
    <row r="56" spans="1:17" ht="24.75" customHeight="1" x14ac:dyDescent="0.25">
      <c r="A56" s="30">
        <v>1119</v>
      </c>
      <c r="B56" s="43" t="s">
        <v>56</v>
      </c>
      <c r="C56" s="199">
        <f t="shared" si="24"/>
        <v>402247</v>
      </c>
      <c r="D56" s="273">
        <v>252863</v>
      </c>
      <c r="E56" s="45"/>
      <c r="F56" s="430">
        <f>D56+E56</f>
        <v>252863</v>
      </c>
      <c r="G56" s="239">
        <v>149384</v>
      </c>
      <c r="H56" s="45"/>
      <c r="I56" s="359">
        <f>G56+H56</f>
        <v>149384</v>
      </c>
      <c r="J56" s="273"/>
      <c r="K56" s="45"/>
      <c r="L56" s="430">
        <f>J56+K56</f>
        <v>0</v>
      </c>
      <c r="M56" s="239"/>
      <c r="N56" s="45"/>
      <c r="O56" s="359">
        <f>M56+N56</f>
        <v>0</v>
      </c>
      <c r="P56" s="69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26728</v>
      </c>
      <c r="D57" s="134">
        <f>SUM(D58:D64)</f>
        <v>24568</v>
      </c>
      <c r="E57" s="76">
        <f t="shared" ref="E57" si="35">SUM(E58:E64)</f>
        <v>0</v>
      </c>
      <c r="F57" s="95">
        <f>SUM(F58:F64)</f>
        <v>24568</v>
      </c>
      <c r="G57" s="240">
        <f>SUM(G58:G64)</f>
        <v>2160</v>
      </c>
      <c r="H57" s="76">
        <f t="shared" ref="H57:I57" si="36">SUM(H58:H64)</f>
        <v>0</v>
      </c>
      <c r="I57" s="91">
        <f t="shared" si="36"/>
        <v>2160</v>
      </c>
      <c r="J57" s="134">
        <f>SUM(J58:J64)</f>
        <v>0</v>
      </c>
      <c r="K57" s="76">
        <f t="shared" ref="K57:N57" si="37">SUM(K58:K64)</f>
        <v>0</v>
      </c>
      <c r="L57" s="95">
        <f t="shared" si="37"/>
        <v>0</v>
      </c>
      <c r="M57" s="240">
        <f t="shared" si="37"/>
        <v>0</v>
      </c>
      <c r="N57" s="76">
        <f t="shared" si="37"/>
        <v>0</v>
      </c>
      <c r="O57" s="91">
        <f>SUM(O58:O64)</f>
        <v>0</v>
      </c>
      <c r="P57" s="688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430">
        <f t="shared" ref="F58:F65" si="38">D58+E58</f>
        <v>0</v>
      </c>
      <c r="G58" s="239"/>
      <c r="H58" s="45"/>
      <c r="I58" s="359">
        <f t="shared" ref="I58:I65" si="39">G58+H58</f>
        <v>0</v>
      </c>
      <c r="J58" s="273"/>
      <c r="K58" s="45"/>
      <c r="L58" s="430">
        <f t="shared" ref="L58:L65" si="40">J58+K58</f>
        <v>0</v>
      </c>
      <c r="M58" s="239"/>
      <c r="N58" s="45"/>
      <c r="O58" s="359">
        <f t="shared" ref="O58:O65" si="41">M58+N58</f>
        <v>0</v>
      </c>
      <c r="P58" s="688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/>
      <c r="E59" s="45"/>
      <c r="F59" s="430">
        <f t="shared" si="38"/>
        <v>0</v>
      </c>
      <c r="G59" s="239"/>
      <c r="H59" s="45"/>
      <c r="I59" s="359">
        <f t="shared" si="39"/>
        <v>0</v>
      </c>
      <c r="J59" s="273"/>
      <c r="K59" s="45"/>
      <c r="L59" s="430">
        <f t="shared" si="40"/>
        <v>0</v>
      </c>
      <c r="M59" s="239"/>
      <c r="N59" s="45"/>
      <c r="O59" s="359">
        <f t="shared" si="41"/>
        <v>0</v>
      </c>
      <c r="P59" s="688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430">
        <f t="shared" si="38"/>
        <v>0</v>
      </c>
      <c r="G60" s="239"/>
      <c r="H60" s="45"/>
      <c r="I60" s="359">
        <f t="shared" si="39"/>
        <v>0</v>
      </c>
      <c r="J60" s="273"/>
      <c r="K60" s="45"/>
      <c r="L60" s="430">
        <f t="shared" si="40"/>
        <v>0</v>
      </c>
      <c r="M60" s="239"/>
      <c r="N60" s="45"/>
      <c r="O60" s="359">
        <f t="shared" si="41"/>
        <v>0</v>
      </c>
      <c r="P60" s="688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430">
        <f t="shared" si="38"/>
        <v>0</v>
      </c>
      <c r="G61" s="239"/>
      <c r="H61" s="45"/>
      <c r="I61" s="359">
        <f t="shared" si="39"/>
        <v>0</v>
      </c>
      <c r="J61" s="273"/>
      <c r="K61" s="45"/>
      <c r="L61" s="430">
        <f t="shared" si="40"/>
        <v>0</v>
      </c>
      <c r="M61" s="239"/>
      <c r="N61" s="45"/>
      <c r="O61" s="359">
        <f t="shared" si="41"/>
        <v>0</v>
      </c>
      <c r="P61" s="688"/>
    </row>
    <row r="62" spans="1:17" x14ac:dyDescent="0.25">
      <c r="A62" s="30">
        <v>1147</v>
      </c>
      <c r="B62" s="43" t="s">
        <v>62</v>
      </c>
      <c r="C62" s="199">
        <f t="shared" si="24"/>
        <v>3551</v>
      </c>
      <c r="D62" s="273">
        <v>3551</v>
      </c>
      <c r="E62" s="45"/>
      <c r="F62" s="430">
        <f t="shared" si="38"/>
        <v>3551</v>
      </c>
      <c r="G62" s="239"/>
      <c r="H62" s="45"/>
      <c r="I62" s="359">
        <f t="shared" si="39"/>
        <v>0</v>
      </c>
      <c r="J62" s="273"/>
      <c r="K62" s="45"/>
      <c r="L62" s="430">
        <f t="shared" si="40"/>
        <v>0</v>
      </c>
      <c r="M62" s="239"/>
      <c r="N62" s="45"/>
      <c r="O62" s="359">
        <f t="shared" si="41"/>
        <v>0</v>
      </c>
      <c r="P62" s="688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19721</v>
      </c>
      <c r="D63" s="273">
        <v>19721</v>
      </c>
      <c r="E63" s="45"/>
      <c r="F63" s="430">
        <f t="shared" si="38"/>
        <v>19721</v>
      </c>
      <c r="G63" s="239"/>
      <c r="H63" s="45"/>
      <c r="I63" s="359">
        <f t="shared" si="39"/>
        <v>0</v>
      </c>
      <c r="J63" s="273"/>
      <c r="K63" s="45"/>
      <c r="L63" s="430">
        <f t="shared" si="40"/>
        <v>0</v>
      </c>
      <c r="M63" s="239"/>
      <c r="N63" s="45"/>
      <c r="O63" s="359">
        <f t="shared" si="41"/>
        <v>0</v>
      </c>
      <c r="P63" s="688"/>
      <c r="Q63" s="306"/>
    </row>
    <row r="64" spans="1:17" ht="36" x14ac:dyDescent="0.25">
      <c r="A64" s="30">
        <v>1149</v>
      </c>
      <c r="B64" s="43" t="s">
        <v>64</v>
      </c>
      <c r="C64" s="199">
        <f t="shared" si="24"/>
        <v>3456</v>
      </c>
      <c r="D64" s="273">
        <v>1296</v>
      </c>
      <c r="E64" s="45"/>
      <c r="F64" s="430">
        <f t="shared" si="38"/>
        <v>1296</v>
      </c>
      <c r="G64" s="239">
        <f>2160</f>
        <v>2160</v>
      </c>
      <c r="H64" s="45"/>
      <c r="I64" s="359">
        <f t="shared" si="39"/>
        <v>2160</v>
      </c>
      <c r="J64" s="273"/>
      <c r="K64" s="45"/>
      <c r="L64" s="430">
        <f t="shared" si="40"/>
        <v>0</v>
      </c>
      <c r="M64" s="239"/>
      <c r="N64" s="45"/>
      <c r="O64" s="359">
        <f t="shared" si="41"/>
        <v>0</v>
      </c>
      <c r="P64" s="688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/>
      <c r="E65" s="77"/>
      <c r="F65" s="431">
        <f t="shared" si="38"/>
        <v>0</v>
      </c>
      <c r="G65" s="241"/>
      <c r="H65" s="77"/>
      <c r="I65" s="356">
        <f t="shared" si="39"/>
        <v>0</v>
      </c>
      <c r="J65" s="270"/>
      <c r="K65" s="77"/>
      <c r="L65" s="431">
        <f t="shared" si="40"/>
        <v>0</v>
      </c>
      <c r="M65" s="241"/>
      <c r="N65" s="77"/>
      <c r="O65" s="356">
        <f t="shared" si="41"/>
        <v>0</v>
      </c>
      <c r="P65" s="693"/>
    </row>
    <row r="66" spans="1:17" ht="36" x14ac:dyDescent="0.25">
      <c r="A66" s="35">
        <v>1200</v>
      </c>
      <c r="B66" s="72" t="s">
        <v>66</v>
      </c>
      <c r="C66" s="197">
        <f t="shared" si="24"/>
        <v>140383</v>
      </c>
      <c r="D66" s="132">
        <f>SUM(D67:D68)</f>
        <v>102449</v>
      </c>
      <c r="E66" s="38">
        <f t="shared" ref="E66" si="42">SUM(E67:E68)</f>
        <v>0</v>
      </c>
      <c r="F66" s="184">
        <f>SUM(F67:F68)</f>
        <v>102449</v>
      </c>
      <c r="G66" s="237">
        <f>SUM(G67:G68)</f>
        <v>37934</v>
      </c>
      <c r="H66" s="38">
        <f t="shared" ref="H66:I66" si="43">SUM(H67:H68)</f>
        <v>0</v>
      </c>
      <c r="I66" s="125">
        <f t="shared" si="43"/>
        <v>37934</v>
      </c>
      <c r="J66" s="132">
        <f>SUM(J67:J68)</f>
        <v>0</v>
      </c>
      <c r="K66" s="38">
        <f t="shared" ref="K66:N66" si="44">SUM(K67:K68)</f>
        <v>0</v>
      </c>
      <c r="L66" s="184">
        <f t="shared" si="44"/>
        <v>0</v>
      </c>
      <c r="M66" s="237">
        <f t="shared" si="44"/>
        <v>0</v>
      </c>
      <c r="N66" s="38">
        <f t="shared" si="44"/>
        <v>0</v>
      </c>
      <c r="O66" s="125">
        <f>SUM(O67:O68)</f>
        <v>0</v>
      </c>
      <c r="P66" s="686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107620</v>
      </c>
      <c r="D67" s="272">
        <v>71454</v>
      </c>
      <c r="E67" s="42"/>
      <c r="F67" s="429">
        <f>D67+E67</f>
        <v>71454</v>
      </c>
      <c r="G67" s="229">
        <f>26856+1347+7963</f>
        <v>36166</v>
      </c>
      <c r="H67" s="42"/>
      <c r="I67" s="358">
        <f>G67+H67</f>
        <v>36166</v>
      </c>
      <c r="J67" s="272"/>
      <c r="K67" s="42"/>
      <c r="L67" s="429">
        <f>J67+K67</f>
        <v>0</v>
      </c>
      <c r="M67" s="229"/>
      <c r="N67" s="42"/>
      <c r="O67" s="358">
        <f>M67+N67</f>
        <v>0</v>
      </c>
      <c r="P67" s="687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32763</v>
      </c>
      <c r="D68" s="134">
        <f>SUM(D69:D73)</f>
        <v>30995</v>
      </c>
      <c r="E68" s="76">
        <f t="shared" ref="E68" si="45">SUM(E69:E73)</f>
        <v>0</v>
      </c>
      <c r="F68" s="95">
        <f>SUM(F69:F73)</f>
        <v>30995</v>
      </c>
      <c r="G68" s="240">
        <f>SUM(G69:G73)</f>
        <v>1768</v>
      </c>
      <c r="H68" s="76">
        <f t="shared" ref="H68:I68" si="46">SUM(H69:H73)</f>
        <v>0</v>
      </c>
      <c r="I68" s="91">
        <f t="shared" si="46"/>
        <v>1768</v>
      </c>
      <c r="J68" s="134">
        <f>SUM(J69:J73)</f>
        <v>0</v>
      </c>
      <c r="K68" s="76">
        <f t="shared" ref="K68:O68" si="47">SUM(K69:K73)</f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688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19609</v>
      </c>
      <c r="D69" s="273">
        <v>18054</v>
      </c>
      <c r="E69" s="45">
        <v>-213</v>
      </c>
      <c r="F69" s="430">
        <f t="shared" ref="F69:F73" si="48">D69+E69</f>
        <v>17841</v>
      </c>
      <c r="G69" s="239">
        <v>1768</v>
      </c>
      <c r="H69" s="45"/>
      <c r="I69" s="359">
        <f t="shared" ref="I69:I73" si="49">G69+H69</f>
        <v>1768</v>
      </c>
      <c r="J69" s="273"/>
      <c r="K69" s="45"/>
      <c r="L69" s="430">
        <f t="shared" ref="L69:L73" si="50">J69+K69</f>
        <v>0</v>
      </c>
      <c r="M69" s="239"/>
      <c r="N69" s="45"/>
      <c r="O69" s="359">
        <f t="shared" ref="O69:O73" si="51">M69+N69</f>
        <v>0</v>
      </c>
      <c r="P69" s="690" t="s">
        <v>779</v>
      </c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430">
        <f t="shared" si="48"/>
        <v>0</v>
      </c>
      <c r="G70" s="239"/>
      <c r="H70" s="45"/>
      <c r="I70" s="359">
        <f t="shared" si="49"/>
        <v>0</v>
      </c>
      <c r="J70" s="273"/>
      <c r="K70" s="45"/>
      <c r="L70" s="430">
        <f t="shared" si="50"/>
        <v>0</v>
      </c>
      <c r="M70" s="239"/>
      <c r="N70" s="45"/>
      <c r="O70" s="359">
        <f t="shared" si="51"/>
        <v>0</v>
      </c>
      <c r="P70" s="688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430">
        <f t="shared" si="48"/>
        <v>0</v>
      </c>
      <c r="G71" s="239"/>
      <c r="H71" s="45"/>
      <c r="I71" s="359">
        <f t="shared" si="49"/>
        <v>0</v>
      </c>
      <c r="J71" s="273"/>
      <c r="K71" s="45"/>
      <c r="L71" s="430">
        <f t="shared" si="50"/>
        <v>0</v>
      </c>
      <c r="M71" s="239"/>
      <c r="N71" s="45"/>
      <c r="O71" s="359">
        <f t="shared" si="51"/>
        <v>0</v>
      </c>
      <c r="P71" s="688"/>
    </row>
    <row r="72" spans="1:17" ht="36" x14ac:dyDescent="0.25">
      <c r="A72" s="30">
        <v>1227</v>
      </c>
      <c r="B72" s="43" t="s">
        <v>72</v>
      </c>
      <c r="C72" s="199">
        <f t="shared" si="24"/>
        <v>12300</v>
      </c>
      <c r="D72" s="273">
        <v>12300</v>
      </c>
      <c r="E72" s="45"/>
      <c r="F72" s="430">
        <f t="shared" si="48"/>
        <v>12300</v>
      </c>
      <c r="G72" s="239"/>
      <c r="H72" s="45"/>
      <c r="I72" s="359">
        <f t="shared" si="49"/>
        <v>0</v>
      </c>
      <c r="J72" s="273"/>
      <c r="K72" s="45"/>
      <c r="L72" s="430">
        <f t="shared" si="50"/>
        <v>0</v>
      </c>
      <c r="M72" s="239"/>
      <c r="N72" s="45"/>
      <c r="O72" s="359">
        <f t="shared" si="51"/>
        <v>0</v>
      </c>
      <c r="P72" s="688"/>
      <c r="Q72" s="306"/>
    </row>
    <row r="73" spans="1:17" ht="60" x14ac:dyDescent="0.25">
      <c r="A73" s="30">
        <v>1228</v>
      </c>
      <c r="B73" s="43" t="s">
        <v>73</v>
      </c>
      <c r="C73" s="199">
        <f t="shared" si="24"/>
        <v>854</v>
      </c>
      <c r="D73" s="273">
        <v>641</v>
      </c>
      <c r="E73" s="45">
        <v>213</v>
      </c>
      <c r="F73" s="430">
        <f t="shared" si="48"/>
        <v>854</v>
      </c>
      <c r="G73" s="239"/>
      <c r="H73" s="45"/>
      <c r="I73" s="359">
        <f t="shared" si="49"/>
        <v>0</v>
      </c>
      <c r="J73" s="273"/>
      <c r="K73" s="45"/>
      <c r="L73" s="430">
        <f t="shared" si="50"/>
        <v>0</v>
      </c>
      <c r="M73" s="239"/>
      <c r="N73" s="45"/>
      <c r="O73" s="359">
        <f t="shared" si="51"/>
        <v>0</v>
      </c>
      <c r="P73" s="690" t="s">
        <v>780</v>
      </c>
      <c r="Q73" s="306"/>
    </row>
    <row r="74" spans="1:17" x14ac:dyDescent="0.25">
      <c r="A74" s="70">
        <v>2000</v>
      </c>
      <c r="B74" s="70" t="s">
        <v>74</v>
      </c>
      <c r="C74" s="209">
        <f t="shared" si="24"/>
        <v>96429</v>
      </c>
      <c r="D74" s="139">
        <f>SUM(D75,D82,D129,D163,D164,D171)</f>
        <v>63571</v>
      </c>
      <c r="E74" s="71">
        <f t="shared" ref="E74" si="52">SUM(E75,E82,E129,E163,E164,E171)</f>
        <v>0</v>
      </c>
      <c r="F74" s="181">
        <f>SUM(F75,F82,F129,F163,F164,F171)</f>
        <v>63571</v>
      </c>
      <c r="G74" s="236">
        <f>SUM(G75,G82,G129,G163,G164,G171)</f>
        <v>2623</v>
      </c>
      <c r="H74" s="71">
        <f t="shared" ref="H74:I74" si="53">SUM(H75,H82,H129,H163,H164,H171)</f>
        <v>0</v>
      </c>
      <c r="I74" s="127">
        <f t="shared" si="53"/>
        <v>2623</v>
      </c>
      <c r="J74" s="139">
        <f>SUM(J75,J82,J129,J163,J164,J171)</f>
        <v>30235</v>
      </c>
      <c r="K74" s="71">
        <f t="shared" ref="K74:O74" si="54">SUM(K75,K82,K129,K163,K164,K171)</f>
        <v>0</v>
      </c>
      <c r="L74" s="181">
        <f t="shared" si="54"/>
        <v>30235</v>
      </c>
      <c r="M74" s="236">
        <f t="shared" si="54"/>
        <v>0</v>
      </c>
      <c r="N74" s="71">
        <f t="shared" si="54"/>
        <v>0</v>
      </c>
      <c r="O74" s="127">
        <f t="shared" si="54"/>
        <v>0</v>
      </c>
      <c r="P74" s="698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189</v>
      </c>
      <c r="D75" s="132">
        <f>SUM(D76,D79)</f>
        <v>189</v>
      </c>
      <c r="E75" s="38">
        <f t="shared" ref="E75" si="55">SUM(E76,E79)</f>
        <v>0</v>
      </c>
      <c r="F75" s="184">
        <f>SUM(F76,F79)</f>
        <v>189</v>
      </c>
      <c r="G75" s="237">
        <f>SUM(G76,G79)</f>
        <v>0</v>
      </c>
      <c r="H75" s="38">
        <f t="shared" ref="H75:I75" si="56">SUM(H76,H79)</f>
        <v>0</v>
      </c>
      <c r="I75" s="125">
        <f t="shared" si="56"/>
        <v>0</v>
      </c>
      <c r="J75" s="132">
        <f>SUM(J76,J79)</f>
        <v>0</v>
      </c>
      <c r="K75" s="38">
        <f t="shared" ref="K75:O75" si="57">SUM(K76,K79)</f>
        <v>0</v>
      </c>
      <c r="L75" s="184">
        <f t="shared" si="57"/>
        <v>0</v>
      </c>
      <c r="M75" s="237">
        <f t="shared" si="57"/>
        <v>0</v>
      </c>
      <c r="N75" s="38">
        <f t="shared" si="57"/>
        <v>0</v>
      </c>
      <c r="O75" s="125">
        <f t="shared" si="57"/>
        <v>0</v>
      </c>
      <c r="P75" s="686"/>
      <c r="Q75" s="306"/>
    </row>
    <row r="76" spans="1:17" ht="24" x14ac:dyDescent="0.25">
      <c r="A76" s="404">
        <v>2110</v>
      </c>
      <c r="B76" s="40" t="s">
        <v>76</v>
      </c>
      <c r="C76" s="198">
        <f t="shared" si="24"/>
        <v>189</v>
      </c>
      <c r="D76" s="133">
        <f>SUM(D77:D78)</f>
        <v>189</v>
      </c>
      <c r="E76" s="79">
        <f t="shared" ref="E76" si="58">SUM(E77:E78)</f>
        <v>0</v>
      </c>
      <c r="F76" s="185">
        <f>SUM(F77:F78)</f>
        <v>189</v>
      </c>
      <c r="G76" s="242">
        <f>SUM(G77:G78)</f>
        <v>0</v>
      </c>
      <c r="H76" s="79">
        <f t="shared" ref="H76:I76" si="59">SUM(H77:H78)</f>
        <v>0</v>
      </c>
      <c r="I76" s="90">
        <f t="shared" si="59"/>
        <v>0</v>
      </c>
      <c r="J76" s="133">
        <f>SUM(J77:J78)</f>
        <v>0</v>
      </c>
      <c r="K76" s="79">
        <f t="shared" ref="K76:O76" si="60">SUM(K77:K78)</f>
        <v>0</v>
      </c>
      <c r="L76" s="185">
        <f t="shared" si="60"/>
        <v>0</v>
      </c>
      <c r="M76" s="242">
        <f t="shared" si="60"/>
        <v>0</v>
      </c>
      <c r="N76" s="79">
        <f t="shared" si="60"/>
        <v>0</v>
      </c>
      <c r="O76" s="90">
        <f t="shared" si="60"/>
        <v>0</v>
      </c>
      <c r="P76" s="687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430">
        <f t="shared" ref="F77:F78" si="61">D77+E77</f>
        <v>0</v>
      </c>
      <c r="G77" s="239"/>
      <c r="H77" s="45"/>
      <c r="I77" s="359">
        <f t="shared" ref="I77:I78" si="62">G77+H77</f>
        <v>0</v>
      </c>
      <c r="J77" s="273"/>
      <c r="K77" s="45"/>
      <c r="L77" s="430">
        <f t="shared" ref="L77:L78" si="63">J77+K77</f>
        <v>0</v>
      </c>
      <c r="M77" s="239"/>
      <c r="N77" s="45"/>
      <c r="O77" s="359">
        <f t="shared" ref="O77:O78" si="64">M77+N77</f>
        <v>0</v>
      </c>
      <c r="P77" s="688"/>
    </row>
    <row r="78" spans="1:17" ht="24" x14ac:dyDescent="0.25">
      <c r="A78" s="30">
        <v>2112</v>
      </c>
      <c r="B78" s="43" t="s">
        <v>78</v>
      </c>
      <c r="C78" s="199">
        <f t="shared" si="24"/>
        <v>189</v>
      </c>
      <c r="D78" s="273">
        <v>189</v>
      </c>
      <c r="E78" s="45"/>
      <c r="F78" s="430">
        <f t="shared" si="61"/>
        <v>189</v>
      </c>
      <c r="G78" s="239"/>
      <c r="H78" s="45"/>
      <c r="I78" s="359">
        <f t="shared" si="62"/>
        <v>0</v>
      </c>
      <c r="J78" s="273"/>
      <c r="K78" s="45"/>
      <c r="L78" s="430">
        <f t="shared" si="63"/>
        <v>0</v>
      </c>
      <c r="M78" s="239"/>
      <c r="N78" s="45"/>
      <c r="O78" s="359">
        <f t="shared" si="64"/>
        <v>0</v>
      </c>
      <c r="P78" s="69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5">SUM(E80:E81)</f>
        <v>0</v>
      </c>
      <c r="F79" s="95">
        <f>SUM(F80:F81)</f>
        <v>0</v>
      </c>
      <c r="G79" s="240">
        <f>SUM(G80:G81)</f>
        <v>0</v>
      </c>
      <c r="H79" s="76">
        <f t="shared" ref="H79:I79" si="66">SUM(H80:H81)</f>
        <v>0</v>
      </c>
      <c r="I79" s="91">
        <f t="shared" si="66"/>
        <v>0</v>
      </c>
      <c r="J79" s="134">
        <f>SUM(J80:J81)</f>
        <v>0</v>
      </c>
      <c r="K79" s="76">
        <f t="shared" ref="K79:O79" si="67">SUM(K80:K81)</f>
        <v>0</v>
      </c>
      <c r="L79" s="95">
        <f t="shared" si="67"/>
        <v>0</v>
      </c>
      <c r="M79" s="240">
        <f t="shared" si="67"/>
        <v>0</v>
      </c>
      <c r="N79" s="76">
        <f t="shared" si="67"/>
        <v>0</v>
      </c>
      <c r="O79" s="91">
        <f t="shared" si="67"/>
        <v>0</v>
      </c>
      <c r="P79" s="688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430">
        <f t="shared" ref="F80:F81" si="68">D80+E80</f>
        <v>0</v>
      </c>
      <c r="G80" s="239"/>
      <c r="H80" s="45"/>
      <c r="I80" s="359">
        <f t="shared" ref="I80:I81" si="69">G80+H80</f>
        <v>0</v>
      </c>
      <c r="J80" s="273"/>
      <c r="K80" s="45"/>
      <c r="L80" s="430">
        <f t="shared" ref="L80:L81" si="70">J80+K80</f>
        <v>0</v>
      </c>
      <c r="M80" s="239"/>
      <c r="N80" s="45"/>
      <c r="O80" s="359">
        <f t="shared" ref="O80:O81" si="71">M80+N80</f>
        <v>0</v>
      </c>
      <c r="P80" s="688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430">
        <f t="shared" si="68"/>
        <v>0</v>
      </c>
      <c r="G81" s="239"/>
      <c r="H81" s="45"/>
      <c r="I81" s="359">
        <f t="shared" si="69"/>
        <v>0</v>
      </c>
      <c r="J81" s="273"/>
      <c r="K81" s="45"/>
      <c r="L81" s="430">
        <f t="shared" si="70"/>
        <v>0</v>
      </c>
      <c r="M81" s="239"/>
      <c r="N81" s="45"/>
      <c r="O81" s="359">
        <f t="shared" si="71"/>
        <v>0</v>
      </c>
      <c r="P81" s="688"/>
    </row>
    <row r="82" spans="1:17" x14ac:dyDescent="0.25">
      <c r="A82" s="35">
        <v>2200</v>
      </c>
      <c r="B82" s="72" t="s">
        <v>80</v>
      </c>
      <c r="C82" s="197">
        <f t="shared" si="24"/>
        <v>65639</v>
      </c>
      <c r="D82" s="132">
        <f>SUM(D83,D88,D94,D102,D111,D115,D121,D127)</f>
        <v>49154</v>
      </c>
      <c r="E82" s="38">
        <f t="shared" ref="E82" si="72">SUM(E83,E88,E94,E102,E111,E115,E121,E127)</f>
        <v>0</v>
      </c>
      <c r="F82" s="184">
        <f>SUM(F83,F88,F94,F102,F111,F115,F121,F127)</f>
        <v>49154</v>
      </c>
      <c r="G82" s="237">
        <f>SUM(G83,G88,G94,G102,G111,G115,G121,G127)</f>
        <v>0</v>
      </c>
      <c r="H82" s="38">
        <f t="shared" ref="H82:I82" si="73">SUM(H83,H88,H94,H102,H111,H115,H121,H127)</f>
        <v>0</v>
      </c>
      <c r="I82" s="125">
        <f t="shared" si="73"/>
        <v>0</v>
      </c>
      <c r="J82" s="132">
        <f>SUM(J83,J88,J94,J102,J111,J115,J121,J127)</f>
        <v>16485</v>
      </c>
      <c r="K82" s="38">
        <f t="shared" ref="K82:O82" si="74">SUM(K83,K88,K94,K102,K111,K115,K121,K127)</f>
        <v>0</v>
      </c>
      <c r="L82" s="184">
        <f t="shared" si="74"/>
        <v>16485</v>
      </c>
      <c r="M82" s="237">
        <f t="shared" si="74"/>
        <v>0</v>
      </c>
      <c r="N82" s="38">
        <f t="shared" si="74"/>
        <v>0</v>
      </c>
      <c r="O82" s="125">
        <f t="shared" si="74"/>
        <v>0</v>
      </c>
      <c r="P82" s="700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2465</v>
      </c>
      <c r="D83" s="86">
        <f>SUM(D84:D87)</f>
        <v>1680</v>
      </c>
      <c r="E83" s="74">
        <f t="shared" ref="E83" si="75">SUM(E84:E87)</f>
        <v>0</v>
      </c>
      <c r="F83" s="183">
        <f>SUM(F84:F87)</f>
        <v>1680</v>
      </c>
      <c r="G83" s="238">
        <f>SUM(G84:G87)</f>
        <v>0</v>
      </c>
      <c r="H83" s="74">
        <f t="shared" ref="H83:I83" si="76">SUM(H84:H87)</f>
        <v>0</v>
      </c>
      <c r="I83" s="156">
        <f t="shared" si="76"/>
        <v>0</v>
      </c>
      <c r="J83" s="86">
        <f>SUM(J84:J87)</f>
        <v>785</v>
      </c>
      <c r="K83" s="74">
        <f t="shared" ref="K83:O83" si="77">SUM(K84:K87)</f>
        <v>0</v>
      </c>
      <c r="L83" s="183">
        <f t="shared" si="77"/>
        <v>785</v>
      </c>
      <c r="M83" s="238">
        <f t="shared" si="77"/>
        <v>0</v>
      </c>
      <c r="N83" s="74">
        <f t="shared" si="77"/>
        <v>0</v>
      </c>
      <c r="O83" s="156">
        <f t="shared" si="77"/>
        <v>0</v>
      </c>
      <c r="P83" s="693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429">
        <f t="shared" ref="F84:F87" si="78">D84+E84</f>
        <v>0</v>
      </c>
      <c r="G84" s="229"/>
      <c r="H84" s="42"/>
      <c r="I84" s="358">
        <f t="shared" ref="I84:I87" si="79">G84+H84</f>
        <v>0</v>
      </c>
      <c r="J84" s="272"/>
      <c r="K84" s="42"/>
      <c r="L84" s="429">
        <f t="shared" ref="L84:L87" si="80">J84+K84</f>
        <v>0</v>
      </c>
      <c r="M84" s="229"/>
      <c r="N84" s="42"/>
      <c r="O84" s="358">
        <f t="shared" ref="O84:O87" si="81">M84+N84</f>
        <v>0</v>
      </c>
      <c r="P84" s="687"/>
    </row>
    <row r="85" spans="1:17" ht="36" x14ac:dyDescent="0.25">
      <c r="A85" s="30">
        <v>2212</v>
      </c>
      <c r="B85" s="43" t="s">
        <v>83</v>
      </c>
      <c r="C85" s="199">
        <f t="shared" si="24"/>
        <v>2006</v>
      </c>
      <c r="D85" s="273">
        <v>1221</v>
      </c>
      <c r="E85" s="45"/>
      <c r="F85" s="430">
        <f t="shared" si="78"/>
        <v>1221</v>
      </c>
      <c r="G85" s="239"/>
      <c r="H85" s="45"/>
      <c r="I85" s="359">
        <f t="shared" si="79"/>
        <v>0</v>
      </c>
      <c r="J85" s="273">
        <v>785</v>
      </c>
      <c r="K85" s="45"/>
      <c r="L85" s="430">
        <f t="shared" si="80"/>
        <v>785</v>
      </c>
      <c r="M85" s="239"/>
      <c r="N85" s="45"/>
      <c r="O85" s="359">
        <f t="shared" si="81"/>
        <v>0</v>
      </c>
      <c r="P85" s="688"/>
      <c r="Q85" s="306"/>
    </row>
    <row r="86" spans="1:17" ht="24" x14ac:dyDescent="0.25">
      <c r="A86" s="30">
        <v>2214</v>
      </c>
      <c r="B86" s="43" t="s">
        <v>84</v>
      </c>
      <c r="C86" s="199">
        <f t="shared" si="24"/>
        <v>359</v>
      </c>
      <c r="D86" s="273">
        <v>359</v>
      </c>
      <c r="E86" s="45"/>
      <c r="F86" s="430">
        <f t="shared" si="78"/>
        <v>359</v>
      </c>
      <c r="G86" s="239"/>
      <c r="H86" s="45"/>
      <c r="I86" s="359">
        <f t="shared" si="79"/>
        <v>0</v>
      </c>
      <c r="J86" s="273"/>
      <c r="K86" s="45"/>
      <c r="L86" s="430">
        <f t="shared" si="80"/>
        <v>0</v>
      </c>
      <c r="M86" s="239"/>
      <c r="N86" s="45"/>
      <c r="O86" s="359">
        <f t="shared" si="81"/>
        <v>0</v>
      </c>
      <c r="P86" s="688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100</v>
      </c>
      <c r="D87" s="273">
        <v>100</v>
      </c>
      <c r="E87" s="45"/>
      <c r="F87" s="430">
        <f t="shared" si="78"/>
        <v>100</v>
      </c>
      <c r="G87" s="239"/>
      <c r="H87" s="45"/>
      <c r="I87" s="359">
        <f t="shared" si="79"/>
        <v>0</v>
      </c>
      <c r="J87" s="273"/>
      <c r="K87" s="45"/>
      <c r="L87" s="430">
        <f t="shared" si="80"/>
        <v>0</v>
      </c>
      <c r="M87" s="239"/>
      <c r="N87" s="45"/>
      <c r="O87" s="359">
        <f t="shared" si="81"/>
        <v>0</v>
      </c>
      <c r="P87" s="688"/>
      <c r="Q87" s="306"/>
    </row>
    <row r="88" spans="1:17" ht="24" x14ac:dyDescent="0.25">
      <c r="A88" s="75">
        <v>2220</v>
      </c>
      <c r="B88" s="43" t="s">
        <v>86</v>
      </c>
      <c r="C88" s="199">
        <f t="shared" si="24"/>
        <v>54351</v>
      </c>
      <c r="D88" s="134">
        <f>SUM(D89:D93)</f>
        <v>38851</v>
      </c>
      <c r="E88" s="76">
        <f t="shared" ref="E88" si="82">SUM(E89:E93)</f>
        <v>0</v>
      </c>
      <c r="F88" s="95">
        <f>SUM(F89:F93)</f>
        <v>38851</v>
      </c>
      <c r="G88" s="240">
        <f>SUM(G89:G93)</f>
        <v>0</v>
      </c>
      <c r="H88" s="76">
        <f t="shared" ref="H88:I88" si="83">SUM(H89:H93)</f>
        <v>0</v>
      </c>
      <c r="I88" s="91">
        <f t="shared" si="83"/>
        <v>0</v>
      </c>
      <c r="J88" s="134">
        <f>SUM(J89:J93)</f>
        <v>15500</v>
      </c>
      <c r="K88" s="76">
        <f t="shared" ref="K88:O88" si="84">SUM(K89:K93)</f>
        <v>0</v>
      </c>
      <c r="L88" s="95">
        <f t="shared" si="84"/>
        <v>15500</v>
      </c>
      <c r="M88" s="240">
        <f t="shared" si="84"/>
        <v>0</v>
      </c>
      <c r="N88" s="76">
        <f t="shared" si="84"/>
        <v>0</v>
      </c>
      <c r="O88" s="91">
        <f t="shared" si="84"/>
        <v>0</v>
      </c>
      <c r="P88" s="688"/>
      <c r="Q88" s="306"/>
    </row>
    <row r="89" spans="1:17" ht="24" x14ac:dyDescent="0.25">
      <c r="A89" s="30">
        <v>2221</v>
      </c>
      <c r="B89" s="43" t="s">
        <v>307</v>
      </c>
      <c r="C89" s="199">
        <f t="shared" si="24"/>
        <v>20123</v>
      </c>
      <c r="D89" s="273">
        <f>17138+785+1200</f>
        <v>19123</v>
      </c>
      <c r="E89" s="45"/>
      <c r="F89" s="430">
        <f t="shared" ref="F89:F93" si="85">D89+E89</f>
        <v>19123</v>
      </c>
      <c r="G89" s="239"/>
      <c r="H89" s="45"/>
      <c r="I89" s="359">
        <f t="shared" ref="I89:I93" si="86">G89+H89</f>
        <v>0</v>
      </c>
      <c r="J89" s="273">
        <v>1000</v>
      </c>
      <c r="K89" s="45"/>
      <c r="L89" s="430">
        <f t="shared" ref="L89:L93" si="87">J89+K89</f>
        <v>1000</v>
      </c>
      <c r="M89" s="239"/>
      <c r="N89" s="45"/>
      <c r="O89" s="359">
        <f t="shared" ref="O89:O93" si="88">M89+N89</f>
        <v>0</v>
      </c>
      <c r="P89" s="690"/>
      <c r="Q89" s="306"/>
    </row>
    <row r="90" spans="1:17" x14ac:dyDescent="0.25">
      <c r="A90" s="30">
        <v>2222</v>
      </c>
      <c r="B90" s="43" t="s">
        <v>87</v>
      </c>
      <c r="C90" s="199">
        <f t="shared" si="24"/>
        <v>5409</v>
      </c>
      <c r="D90" s="273">
        <v>5109</v>
      </c>
      <c r="E90" s="45"/>
      <c r="F90" s="430">
        <f t="shared" si="85"/>
        <v>5109</v>
      </c>
      <c r="G90" s="239"/>
      <c r="H90" s="45"/>
      <c r="I90" s="359">
        <f t="shared" si="86"/>
        <v>0</v>
      </c>
      <c r="J90" s="273">
        <v>300</v>
      </c>
      <c r="K90" s="45"/>
      <c r="L90" s="430">
        <f t="shared" si="87"/>
        <v>300</v>
      </c>
      <c r="M90" s="239"/>
      <c r="N90" s="45"/>
      <c r="O90" s="359">
        <f t="shared" si="88"/>
        <v>0</v>
      </c>
      <c r="P90" s="688"/>
      <c r="Q90" s="306"/>
    </row>
    <row r="91" spans="1:17" x14ac:dyDescent="0.25">
      <c r="A91" s="30">
        <v>2223</v>
      </c>
      <c r="B91" s="43" t="s">
        <v>88</v>
      </c>
      <c r="C91" s="199">
        <f t="shared" si="24"/>
        <v>27900</v>
      </c>
      <c r="D91" s="273">
        <f>14900-1200</f>
        <v>13700</v>
      </c>
      <c r="E91" s="45"/>
      <c r="F91" s="430">
        <f t="shared" si="85"/>
        <v>13700</v>
      </c>
      <c r="G91" s="239"/>
      <c r="H91" s="45"/>
      <c r="I91" s="359">
        <f t="shared" si="86"/>
        <v>0</v>
      </c>
      <c r="J91" s="273">
        <f>13000+1200</f>
        <v>14200</v>
      </c>
      <c r="K91" s="45"/>
      <c r="L91" s="430">
        <f t="shared" si="87"/>
        <v>14200</v>
      </c>
      <c r="M91" s="239"/>
      <c r="N91" s="45"/>
      <c r="O91" s="359">
        <f t="shared" si="88"/>
        <v>0</v>
      </c>
      <c r="P91" s="688"/>
      <c r="Q91" s="306"/>
    </row>
    <row r="92" spans="1:17" ht="48" x14ac:dyDescent="0.25">
      <c r="A92" s="30">
        <v>2224</v>
      </c>
      <c r="B92" s="43" t="s">
        <v>89</v>
      </c>
      <c r="C92" s="199">
        <f t="shared" si="24"/>
        <v>919</v>
      </c>
      <c r="D92" s="273">
        <v>919</v>
      </c>
      <c r="E92" s="45"/>
      <c r="F92" s="430">
        <f t="shared" si="85"/>
        <v>919</v>
      </c>
      <c r="G92" s="239"/>
      <c r="H92" s="45"/>
      <c r="I92" s="359">
        <f t="shared" si="86"/>
        <v>0</v>
      </c>
      <c r="J92" s="273"/>
      <c r="K92" s="45"/>
      <c r="L92" s="430">
        <f t="shared" si="87"/>
        <v>0</v>
      </c>
      <c r="M92" s="239"/>
      <c r="N92" s="45"/>
      <c r="O92" s="359">
        <f t="shared" si="88"/>
        <v>0</v>
      </c>
      <c r="P92" s="688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430">
        <f t="shared" si="85"/>
        <v>0</v>
      </c>
      <c r="G93" s="239"/>
      <c r="H93" s="45"/>
      <c r="I93" s="359">
        <f t="shared" si="86"/>
        <v>0</v>
      </c>
      <c r="J93" s="273"/>
      <c r="K93" s="45"/>
      <c r="L93" s="430">
        <f t="shared" si="87"/>
        <v>0</v>
      </c>
      <c r="M93" s="239"/>
      <c r="N93" s="45"/>
      <c r="O93" s="359">
        <f t="shared" si="88"/>
        <v>0</v>
      </c>
      <c r="P93" s="688"/>
    </row>
    <row r="94" spans="1:17" ht="36" x14ac:dyDescent="0.25">
      <c r="A94" s="75">
        <v>2230</v>
      </c>
      <c r="B94" s="43" t="s">
        <v>91</v>
      </c>
      <c r="C94" s="199">
        <f t="shared" si="24"/>
        <v>1770</v>
      </c>
      <c r="D94" s="134">
        <f>SUM(D95:D101)</f>
        <v>1770</v>
      </c>
      <c r="E94" s="76">
        <f t="shared" ref="E94" si="89">SUM(E95:E101)</f>
        <v>0</v>
      </c>
      <c r="F94" s="95">
        <f>SUM(F95:F101)</f>
        <v>1770</v>
      </c>
      <c r="G94" s="240">
        <f>SUM(G95:G101)</f>
        <v>0</v>
      </c>
      <c r="H94" s="76">
        <f t="shared" ref="H94:I94" si="90">SUM(H95:H101)</f>
        <v>0</v>
      </c>
      <c r="I94" s="91">
        <f t="shared" si="90"/>
        <v>0</v>
      </c>
      <c r="J94" s="134">
        <f>SUM(J95:J101)</f>
        <v>0</v>
      </c>
      <c r="K94" s="76">
        <f t="shared" ref="K94:N94" si="91">SUM(K95:K101)</f>
        <v>0</v>
      </c>
      <c r="L94" s="95">
        <f t="shared" si="91"/>
        <v>0</v>
      </c>
      <c r="M94" s="240">
        <f t="shared" si="91"/>
        <v>0</v>
      </c>
      <c r="N94" s="76">
        <f t="shared" si="91"/>
        <v>0</v>
      </c>
      <c r="O94" s="91">
        <f>SUM(O95:O101)</f>
        <v>0</v>
      </c>
      <c r="P94" s="688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430">
        <f t="shared" ref="F95:F101" si="92">D95+E95</f>
        <v>0</v>
      </c>
      <c r="G95" s="239"/>
      <c r="H95" s="45"/>
      <c r="I95" s="359">
        <f t="shared" ref="I95:I101" si="93">G95+H95</f>
        <v>0</v>
      </c>
      <c r="J95" s="273"/>
      <c r="K95" s="45"/>
      <c r="L95" s="430">
        <f t="shared" ref="L95:L101" si="94">J95+K95</f>
        <v>0</v>
      </c>
      <c r="M95" s="239"/>
      <c r="N95" s="45"/>
      <c r="O95" s="359">
        <f t="shared" ref="O95:O101" si="95">M95+N95</f>
        <v>0</v>
      </c>
      <c r="P95" s="688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430">
        <f t="shared" si="92"/>
        <v>0</v>
      </c>
      <c r="G96" s="239"/>
      <c r="H96" s="45"/>
      <c r="I96" s="359">
        <f t="shared" si="93"/>
        <v>0</v>
      </c>
      <c r="J96" s="273"/>
      <c r="K96" s="45"/>
      <c r="L96" s="430">
        <f t="shared" si="94"/>
        <v>0</v>
      </c>
      <c r="M96" s="239"/>
      <c r="N96" s="45"/>
      <c r="O96" s="359">
        <f t="shared" si="95"/>
        <v>0</v>
      </c>
      <c r="P96" s="688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429">
        <f t="shared" si="92"/>
        <v>0</v>
      </c>
      <c r="G97" s="229"/>
      <c r="H97" s="42"/>
      <c r="I97" s="358">
        <f t="shared" si="93"/>
        <v>0</v>
      </c>
      <c r="J97" s="272"/>
      <c r="K97" s="42"/>
      <c r="L97" s="429">
        <f t="shared" si="94"/>
        <v>0</v>
      </c>
      <c r="M97" s="229"/>
      <c r="N97" s="42"/>
      <c r="O97" s="358">
        <f t="shared" si="95"/>
        <v>0</v>
      </c>
      <c r="P97" s="687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430">
        <f t="shared" si="92"/>
        <v>0</v>
      </c>
      <c r="G98" s="239"/>
      <c r="H98" s="45"/>
      <c r="I98" s="359">
        <f t="shared" si="93"/>
        <v>0</v>
      </c>
      <c r="J98" s="273"/>
      <c r="K98" s="45"/>
      <c r="L98" s="430">
        <f t="shared" si="94"/>
        <v>0</v>
      </c>
      <c r="M98" s="239"/>
      <c r="N98" s="45"/>
      <c r="O98" s="359">
        <f t="shared" si="95"/>
        <v>0</v>
      </c>
      <c r="P98" s="688"/>
    </row>
    <row r="99" spans="1:17" ht="24" x14ac:dyDescent="0.25">
      <c r="A99" s="30">
        <v>2235</v>
      </c>
      <c r="B99" s="43" t="s">
        <v>96</v>
      </c>
      <c r="C99" s="199">
        <f t="shared" si="24"/>
        <v>32</v>
      </c>
      <c r="D99" s="273">
        <v>32</v>
      </c>
      <c r="E99" s="45"/>
      <c r="F99" s="430">
        <f t="shared" si="92"/>
        <v>32</v>
      </c>
      <c r="G99" s="239"/>
      <c r="H99" s="45"/>
      <c r="I99" s="359">
        <f t="shared" si="93"/>
        <v>0</v>
      </c>
      <c r="J99" s="273"/>
      <c r="K99" s="45"/>
      <c r="L99" s="430">
        <f t="shared" si="94"/>
        <v>0</v>
      </c>
      <c r="M99" s="239"/>
      <c r="N99" s="45"/>
      <c r="O99" s="359">
        <f t="shared" si="95"/>
        <v>0</v>
      </c>
      <c r="P99" s="688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430">
        <f t="shared" si="92"/>
        <v>0</v>
      </c>
      <c r="G100" s="239"/>
      <c r="H100" s="45"/>
      <c r="I100" s="359">
        <f t="shared" si="93"/>
        <v>0</v>
      </c>
      <c r="J100" s="273"/>
      <c r="K100" s="45"/>
      <c r="L100" s="430">
        <f t="shared" si="94"/>
        <v>0</v>
      </c>
      <c r="M100" s="239"/>
      <c r="N100" s="45"/>
      <c r="O100" s="359">
        <f t="shared" si="95"/>
        <v>0</v>
      </c>
      <c r="P100" s="688"/>
    </row>
    <row r="101" spans="1:17" ht="24" x14ac:dyDescent="0.25">
      <c r="A101" s="30">
        <v>2239</v>
      </c>
      <c r="B101" s="43" t="s">
        <v>98</v>
      </c>
      <c r="C101" s="199">
        <f t="shared" si="24"/>
        <v>1738</v>
      </c>
      <c r="D101" s="273">
        <v>1738</v>
      </c>
      <c r="E101" s="45"/>
      <c r="F101" s="430">
        <f t="shared" si="92"/>
        <v>1738</v>
      </c>
      <c r="G101" s="239"/>
      <c r="H101" s="45"/>
      <c r="I101" s="359">
        <f t="shared" si="93"/>
        <v>0</v>
      </c>
      <c r="J101" s="273"/>
      <c r="K101" s="45"/>
      <c r="L101" s="430">
        <f t="shared" si="94"/>
        <v>0</v>
      </c>
      <c r="M101" s="239"/>
      <c r="N101" s="45"/>
      <c r="O101" s="359">
        <f t="shared" si="95"/>
        <v>0</v>
      </c>
      <c r="P101" s="688"/>
      <c r="Q101" s="306"/>
    </row>
    <row r="102" spans="1:17" ht="36" x14ac:dyDescent="0.25">
      <c r="A102" s="75">
        <v>2240</v>
      </c>
      <c r="B102" s="43" t="s">
        <v>99</v>
      </c>
      <c r="C102" s="199">
        <f t="shared" si="24"/>
        <v>5960</v>
      </c>
      <c r="D102" s="134">
        <f>SUM(D103:D110)</f>
        <v>5960</v>
      </c>
      <c r="E102" s="76">
        <f t="shared" ref="E102" si="96">SUM(E103:E110)</f>
        <v>0</v>
      </c>
      <c r="F102" s="95">
        <f>SUM(F103:F110)</f>
        <v>5960</v>
      </c>
      <c r="G102" s="240">
        <f>SUM(G103:G110)</f>
        <v>0</v>
      </c>
      <c r="H102" s="76">
        <f t="shared" ref="H102:I102" si="97">SUM(H103:H110)</f>
        <v>0</v>
      </c>
      <c r="I102" s="91">
        <f t="shared" si="97"/>
        <v>0</v>
      </c>
      <c r="J102" s="134">
        <f>SUM(J103:J110)</f>
        <v>0</v>
      </c>
      <c r="K102" s="76">
        <f t="shared" ref="K102:N102" si="98">SUM(K103:K110)</f>
        <v>0</v>
      </c>
      <c r="L102" s="95">
        <f t="shared" si="98"/>
        <v>0</v>
      </c>
      <c r="M102" s="240">
        <f t="shared" si="98"/>
        <v>0</v>
      </c>
      <c r="N102" s="76">
        <f t="shared" si="98"/>
        <v>0</v>
      </c>
      <c r="O102" s="91">
        <f>SUM(O103:O110)</f>
        <v>0</v>
      </c>
      <c r="P102" s="688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430">
        <f t="shared" ref="F103:F110" si="99">D103+E103</f>
        <v>0</v>
      </c>
      <c r="G103" s="239"/>
      <c r="H103" s="45"/>
      <c r="I103" s="359">
        <f t="shared" ref="I103:I110" si="100">G103+H103</f>
        <v>0</v>
      </c>
      <c r="J103" s="273"/>
      <c r="K103" s="45"/>
      <c r="L103" s="430">
        <f t="shared" ref="L103:L110" si="101">J103+K103</f>
        <v>0</v>
      </c>
      <c r="M103" s="239"/>
      <c r="N103" s="45"/>
      <c r="O103" s="359">
        <f t="shared" ref="O103:O110" si="102">M103+N103</f>
        <v>0</v>
      </c>
      <c r="P103" s="688"/>
    </row>
    <row r="104" spans="1:17" ht="24" x14ac:dyDescent="0.25">
      <c r="A104" s="30">
        <v>2242</v>
      </c>
      <c r="B104" s="43" t="s">
        <v>101</v>
      </c>
      <c r="C104" s="199">
        <f t="shared" si="24"/>
        <v>536</v>
      </c>
      <c r="D104" s="273">
        <v>536</v>
      </c>
      <c r="E104" s="45"/>
      <c r="F104" s="430">
        <f t="shared" si="99"/>
        <v>536</v>
      </c>
      <c r="G104" s="239"/>
      <c r="H104" s="45"/>
      <c r="I104" s="359">
        <f t="shared" si="100"/>
        <v>0</v>
      </c>
      <c r="J104" s="273"/>
      <c r="K104" s="45"/>
      <c r="L104" s="430">
        <f t="shared" si="101"/>
        <v>0</v>
      </c>
      <c r="M104" s="239"/>
      <c r="N104" s="45"/>
      <c r="O104" s="359">
        <f t="shared" si="102"/>
        <v>0</v>
      </c>
      <c r="P104" s="690"/>
      <c r="Q104" s="306"/>
    </row>
    <row r="105" spans="1:17" ht="24" x14ac:dyDescent="0.25">
      <c r="A105" s="30">
        <v>2243</v>
      </c>
      <c r="B105" s="43" t="s">
        <v>102</v>
      </c>
      <c r="C105" s="199">
        <f t="shared" si="24"/>
        <v>900</v>
      </c>
      <c r="D105" s="273">
        <v>900</v>
      </c>
      <c r="E105" s="45"/>
      <c r="F105" s="430">
        <f t="shared" si="99"/>
        <v>900</v>
      </c>
      <c r="G105" s="239"/>
      <c r="H105" s="45"/>
      <c r="I105" s="359">
        <f t="shared" si="100"/>
        <v>0</v>
      </c>
      <c r="J105" s="273"/>
      <c r="K105" s="45"/>
      <c r="L105" s="430">
        <f t="shared" si="101"/>
        <v>0</v>
      </c>
      <c r="M105" s="239"/>
      <c r="N105" s="45"/>
      <c r="O105" s="359">
        <f t="shared" si="102"/>
        <v>0</v>
      </c>
      <c r="P105" s="688"/>
      <c r="Q105" s="306"/>
    </row>
    <row r="106" spans="1:17" x14ac:dyDescent="0.25">
      <c r="A106" s="30">
        <v>2244</v>
      </c>
      <c r="B106" s="43" t="s">
        <v>103</v>
      </c>
      <c r="C106" s="199">
        <f t="shared" si="24"/>
        <v>4401</v>
      </c>
      <c r="D106" s="273">
        <v>4401</v>
      </c>
      <c r="E106" s="45"/>
      <c r="F106" s="430">
        <f t="shared" si="99"/>
        <v>4401</v>
      </c>
      <c r="G106" s="239"/>
      <c r="H106" s="45"/>
      <c r="I106" s="359">
        <f t="shared" si="100"/>
        <v>0</v>
      </c>
      <c r="J106" s="273"/>
      <c r="K106" s="45"/>
      <c r="L106" s="430">
        <f t="shared" si="101"/>
        <v>0</v>
      </c>
      <c r="M106" s="239"/>
      <c r="N106" s="45"/>
      <c r="O106" s="359">
        <f t="shared" si="102"/>
        <v>0</v>
      </c>
      <c r="P106" s="688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430">
        <f t="shared" si="99"/>
        <v>0</v>
      </c>
      <c r="G107" s="239"/>
      <c r="H107" s="45"/>
      <c r="I107" s="359">
        <f t="shared" si="100"/>
        <v>0</v>
      </c>
      <c r="J107" s="273"/>
      <c r="K107" s="45"/>
      <c r="L107" s="430">
        <f t="shared" si="101"/>
        <v>0</v>
      </c>
      <c r="M107" s="239"/>
      <c r="N107" s="45"/>
      <c r="O107" s="359">
        <f t="shared" si="102"/>
        <v>0</v>
      </c>
      <c r="P107" s="688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430">
        <f t="shared" si="99"/>
        <v>0</v>
      </c>
      <c r="G108" s="239"/>
      <c r="H108" s="45"/>
      <c r="I108" s="359">
        <f t="shared" si="100"/>
        <v>0</v>
      </c>
      <c r="J108" s="273"/>
      <c r="K108" s="45"/>
      <c r="L108" s="430">
        <f t="shared" si="101"/>
        <v>0</v>
      </c>
      <c r="M108" s="239"/>
      <c r="N108" s="45"/>
      <c r="O108" s="359">
        <f t="shared" si="102"/>
        <v>0</v>
      </c>
      <c r="P108" s="688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430">
        <f t="shared" si="99"/>
        <v>0</v>
      </c>
      <c r="G109" s="239"/>
      <c r="H109" s="45"/>
      <c r="I109" s="359">
        <f t="shared" si="100"/>
        <v>0</v>
      </c>
      <c r="J109" s="273"/>
      <c r="K109" s="45"/>
      <c r="L109" s="430">
        <f t="shared" si="101"/>
        <v>0</v>
      </c>
      <c r="M109" s="239"/>
      <c r="N109" s="45"/>
      <c r="O109" s="359">
        <f t="shared" si="102"/>
        <v>0</v>
      </c>
      <c r="P109" s="688"/>
    </row>
    <row r="110" spans="1:17" ht="24" x14ac:dyDescent="0.25">
      <c r="A110" s="30">
        <v>2249</v>
      </c>
      <c r="B110" s="43" t="s">
        <v>107</v>
      </c>
      <c r="C110" s="199">
        <f t="shared" si="24"/>
        <v>123</v>
      </c>
      <c r="D110" s="273">
        <v>123</v>
      </c>
      <c r="E110" s="45"/>
      <c r="F110" s="430">
        <f t="shared" si="99"/>
        <v>123</v>
      </c>
      <c r="G110" s="239"/>
      <c r="H110" s="45"/>
      <c r="I110" s="359">
        <f t="shared" si="100"/>
        <v>0</v>
      </c>
      <c r="J110" s="273"/>
      <c r="K110" s="45"/>
      <c r="L110" s="430">
        <f t="shared" si="101"/>
        <v>0</v>
      </c>
      <c r="M110" s="239"/>
      <c r="N110" s="45"/>
      <c r="O110" s="359">
        <f t="shared" si="102"/>
        <v>0</v>
      </c>
      <c r="P110" s="688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772</v>
      </c>
      <c r="D111" s="134">
        <f>SUM(D112:D114)</f>
        <v>772</v>
      </c>
      <c r="E111" s="76">
        <f t="shared" ref="E111" si="103">SUM(E112:E114)</f>
        <v>0</v>
      </c>
      <c r="F111" s="95">
        <f>SUM(F112:F114)</f>
        <v>772</v>
      </c>
      <c r="G111" s="240">
        <f>SUM(G112:G114)</f>
        <v>0</v>
      </c>
      <c r="H111" s="76">
        <f t="shared" ref="H111:I111" si="104">SUM(H112:H114)</f>
        <v>0</v>
      </c>
      <c r="I111" s="91">
        <f t="shared" si="104"/>
        <v>0</v>
      </c>
      <c r="J111" s="134">
        <f>SUM(J112:J114)</f>
        <v>0</v>
      </c>
      <c r="K111" s="76">
        <f t="shared" ref="K111:N111" si="105">SUM(K112:K114)</f>
        <v>0</v>
      </c>
      <c r="L111" s="95">
        <f t="shared" si="105"/>
        <v>0</v>
      </c>
      <c r="M111" s="240">
        <f t="shared" si="105"/>
        <v>0</v>
      </c>
      <c r="N111" s="76">
        <f t="shared" si="105"/>
        <v>0</v>
      </c>
      <c r="O111" s="91">
        <f>SUM(O112:O114)</f>
        <v>0</v>
      </c>
      <c r="P111" s="688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251</v>
      </c>
      <c r="D112" s="273">
        <f>166+85</f>
        <v>251</v>
      </c>
      <c r="E112" s="45"/>
      <c r="F112" s="430">
        <f t="shared" ref="F112:F114" si="106">D112+E112</f>
        <v>251</v>
      </c>
      <c r="G112" s="239"/>
      <c r="H112" s="45"/>
      <c r="I112" s="359">
        <f t="shared" ref="I112:I114" si="107">G112+H112</f>
        <v>0</v>
      </c>
      <c r="J112" s="273"/>
      <c r="K112" s="45"/>
      <c r="L112" s="430">
        <f t="shared" ref="L112:L114" si="108">J112+K112</f>
        <v>0</v>
      </c>
      <c r="M112" s="239"/>
      <c r="N112" s="45"/>
      <c r="O112" s="359">
        <f t="shared" ref="O112:O114" si="109">M112+N112</f>
        <v>0</v>
      </c>
      <c r="P112" s="688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10">SUM(F113,I113,L113,O113)</f>
        <v>0</v>
      </c>
      <c r="D113" s="273"/>
      <c r="E113" s="45"/>
      <c r="F113" s="430">
        <f t="shared" si="106"/>
        <v>0</v>
      </c>
      <c r="G113" s="239"/>
      <c r="H113" s="45"/>
      <c r="I113" s="359">
        <f t="shared" si="107"/>
        <v>0</v>
      </c>
      <c r="J113" s="273"/>
      <c r="K113" s="45"/>
      <c r="L113" s="430">
        <f t="shared" si="108"/>
        <v>0</v>
      </c>
      <c r="M113" s="239"/>
      <c r="N113" s="45"/>
      <c r="O113" s="359">
        <f t="shared" si="109"/>
        <v>0</v>
      </c>
      <c r="P113" s="688"/>
    </row>
    <row r="114" spans="1:17" ht="24" x14ac:dyDescent="0.25">
      <c r="A114" s="30">
        <v>2259</v>
      </c>
      <c r="B114" s="43" t="s">
        <v>111</v>
      </c>
      <c r="C114" s="199">
        <f t="shared" si="110"/>
        <v>521</v>
      </c>
      <c r="D114" s="273">
        <v>521</v>
      </c>
      <c r="E114" s="45"/>
      <c r="F114" s="430">
        <f t="shared" si="106"/>
        <v>521</v>
      </c>
      <c r="G114" s="239"/>
      <c r="H114" s="45"/>
      <c r="I114" s="359">
        <f t="shared" si="107"/>
        <v>0</v>
      </c>
      <c r="J114" s="273"/>
      <c r="K114" s="45"/>
      <c r="L114" s="430">
        <f t="shared" si="108"/>
        <v>0</v>
      </c>
      <c r="M114" s="239"/>
      <c r="N114" s="45"/>
      <c r="O114" s="359">
        <f t="shared" si="109"/>
        <v>0</v>
      </c>
      <c r="P114" s="688"/>
      <c r="Q114" s="306"/>
    </row>
    <row r="115" spans="1:17" x14ac:dyDescent="0.25">
      <c r="A115" s="75">
        <v>2260</v>
      </c>
      <c r="B115" s="43" t="s">
        <v>112</v>
      </c>
      <c r="C115" s="199">
        <f t="shared" si="110"/>
        <v>121</v>
      </c>
      <c r="D115" s="134">
        <f>SUM(D116:D120)</f>
        <v>121</v>
      </c>
      <c r="E115" s="76">
        <f t="shared" ref="E115" si="111">SUM(E116:E120)</f>
        <v>0</v>
      </c>
      <c r="F115" s="95">
        <f>SUM(F116:F120)</f>
        <v>121</v>
      </c>
      <c r="G115" s="240">
        <f>SUM(G116:G120)</f>
        <v>0</v>
      </c>
      <c r="H115" s="76">
        <f t="shared" ref="H115:I115" si="112">SUM(H116:H120)</f>
        <v>0</v>
      </c>
      <c r="I115" s="91">
        <f t="shared" si="112"/>
        <v>0</v>
      </c>
      <c r="J115" s="134">
        <f>SUM(J116:J120)</f>
        <v>0</v>
      </c>
      <c r="K115" s="76">
        <f t="shared" ref="K115:N115" si="113">SUM(K116:K120)</f>
        <v>0</v>
      </c>
      <c r="L115" s="95">
        <f t="shared" si="113"/>
        <v>0</v>
      </c>
      <c r="M115" s="240">
        <f t="shared" si="113"/>
        <v>0</v>
      </c>
      <c r="N115" s="76">
        <f t="shared" si="113"/>
        <v>0</v>
      </c>
      <c r="O115" s="91">
        <f>SUM(O116:O120)</f>
        <v>0</v>
      </c>
      <c r="P115" s="688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10"/>
        <v>0</v>
      </c>
      <c r="D116" s="273"/>
      <c r="E116" s="45"/>
      <c r="F116" s="430">
        <f t="shared" ref="F116:F120" si="114">D116+E116</f>
        <v>0</v>
      </c>
      <c r="G116" s="239"/>
      <c r="H116" s="45"/>
      <c r="I116" s="359">
        <f t="shared" ref="I116:I120" si="115">G116+H116</f>
        <v>0</v>
      </c>
      <c r="J116" s="273"/>
      <c r="K116" s="45"/>
      <c r="L116" s="430">
        <f t="shared" ref="L116:L120" si="116">J116+K116</f>
        <v>0</v>
      </c>
      <c r="M116" s="239"/>
      <c r="N116" s="45"/>
      <c r="O116" s="359">
        <f t="shared" ref="O116:O120" si="117">M116+N116</f>
        <v>0</v>
      </c>
      <c r="P116" s="688"/>
    </row>
    <row r="117" spans="1:17" hidden="1" x14ac:dyDescent="0.25">
      <c r="A117" s="30">
        <v>2262</v>
      </c>
      <c r="B117" s="43" t="s">
        <v>114</v>
      </c>
      <c r="C117" s="199">
        <f t="shared" si="110"/>
        <v>0</v>
      </c>
      <c r="D117" s="273"/>
      <c r="E117" s="45"/>
      <c r="F117" s="430">
        <f t="shared" si="114"/>
        <v>0</v>
      </c>
      <c r="G117" s="239"/>
      <c r="H117" s="45"/>
      <c r="I117" s="359">
        <f t="shared" si="115"/>
        <v>0</v>
      </c>
      <c r="J117" s="273"/>
      <c r="K117" s="45"/>
      <c r="L117" s="430">
        <f t="shared" si="116"/>
        <v>0</v>
      </c>
      <c r="M117" s="239"/>
      <c r="N117" s="45"/>
      <c r="O117" s="359">
        <f t="shared" si="117"/>
        <v>0</v>
      </c>
      <c r="P117" s="688"/>
    </row>
    <row r="118" spans="1:17" hidden="1" x14ac:dyDescent="0.25">
      <c r="A118" s="30">
        <v>2263</v>
      </c>
      <c r="B118" s="43" t="s">
        <v>115</v>
      </c>
      <c r="C118" s="199">
        <f t="shared" si="110"/>
        <v>0</v>
      </c>
      <c r="D118" s="273"/>
      <c r="E118" s="45"/>
      <c r="F118" s="430">
        <f t="shared" si="114"/>
        <v>0</v>
      </c>
      <c r="G118" s="239"/>
      <c r="H118" s="45"/>
      <c r="I118" s="359">
        <f t="shared" si="115"/>
        <v>0</v>
      </c>
      <c r="J118" s="273"/>
      <c r="K118" s="45"/>
      <c r="L118" s="430">
        <f t="shared" si="116"/>
        <v>0</v>
      </c>
      <c r="M118" s="239"/>
      <c r="N118" s="45"/>
      <c r="O118" s="359">
        <f t="shared" si="117"/>
        <v>0</v>
      </c>
      <c r="P118" s="688"/>
    </row>
    <row r="119" spans="1:17" ht="24" x14ac:dyDescent="0.25">
      <c r="A119" s="30">
        <v>2264</v>
      </c>
      <c r="B119" s="43" t="s">
        <v>116</v>
      </c>
      <c r="C119" s="199">
        <f t="shared" si="110"/>
        <v>100</v>
      </c>
      <c r="D119" s="273">
        <v>100</v>
      </c>
      <c r="E119" s="45"/>
      <c r="F119" s="430">
        <f t="shared" si="114"/>
        <v>100</v>
      </c>
      <c r="G119" s="239"/>
      <c r="H119" s="45"/>
      <c r="I119" s="359">
        <f t="shared" si="115"/>
        <v>0</v>
      </c>
      <c r="J119" s="273"/>
      <c r="K119" s="45"/>
      <c r="L119" s="430">
        <f t="shared" si="116"/>
        <v>0</v>
      </c>
      <c r="M119" s="239"/>
      <c r="N119" s="45"/>
      <c r="O119" s="359">
        <f t="shared" si="117"/>
        <v>0</v>
      </c>
      <c r="P119" s="688"/>
      <c r="Q119" s="306"/>
    </row>
    <row r="120" spans="1:17" x14ac:dyDescent="0.25">
      <c r="A120" s="30">
        <v>2269</v>
      </c>
      <c r="B120" s="43" t="s">
        <v>117</v>
      </c>
      <c r="C120" s="199">
        <f t="shared" si="110"/>
        <v>21</v>
      </c>
      <c r="D120" s="273">
        <v>21</v>
      </c>
      <c r="E120" s="45"/>
      <c r="F120" s="430">
        <f t="shared" si="114"/>
        <v>21</v>
      </c>
      <c r="G120" s="239"/>
      <c r="H120" s="45"/>
      <c r="I120" s="359">
        <f t="shared" si="115"/>
        <v>0</v>
      </c>
      <c r="J120" s="273"/>
      <c r="K120" s="45"/>
      <c r="L120" s="430">
        <f t="shared" si="116"/>
        <v>0</v>
      </c>
      <c r="M120" s="239"/>
      <c r="N120" s="45"/>
      <c r="O120" s="359">
        <f t="shared" si="117"/>
        <v>0</v>
      </c>
      <c r="P120" s="688"/>
      <c r="Q120" s="306"/>
    </row>
    <row r="121" spans="1:17" x14ac:dyDescent="0.25">
      <c r="A121" s="75">
        <v>2270</v>
      </c>
      <c r="B121" s="43" t="s">
        <v>118</v>
      </c>
      <c r="C121" s="199">
        <f t="shared" si="110"/>
        <v>200</v>
      </c>
      <c r="D121" s="134">
        <f>SUM(D122:D126)</f>
        <v>0</v>
      </c>
      <c r="E121" s="76">
        <f t="shared" ref="E121" si="118">SUM(E122:E126)</f>
        <v>0</v>
      </c>
      <c r="F121" s="95">
        <f>SUM(F122:F126)</f>
        <v>0</v>
      </c>
      <c r="G121" s="240">
        <f>SUM(G122:G126)</f>
        <v>0</v>
      </c>
      <c r="H121" s="76">
        <f t="shared" ref="H121:I121" si="119">SUM(H122:H126)</f>
        <v>0</v>
      </c>
      <c r="I121" s="91">
        <f t="shared" si="119"/>
        <v>0</v>
      </c>
      <c r="J121" s="134">
        <f>SUM(J122:J126)</f>
        <v>200</v>
      </c>
      <c r="K121" s="76">
        <f t="shared" ref="K121:N121" si="120">SUM(K122:K126)</f>
        <v>0</v>
      </c>
      <c r="L121" s="95">
        <f t="shared" si="120"/>
        <v>200</v>
      </c>
      <c r="M121" s="240">
        <f t="shared" si="120"/>
        <v>0</v>
      </c>
      <c r="N121" s="76">
        <f t="shared" si="120"/>
        <v>0</v>
      </c>
      <c r="O121" s="91">
        <f>SUM(O122:O126)</f>
        <v>0</v>
      </c>
      <c r="P121" s="688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10"/>
        <v>0</v>
      </c>
      <c r="D122" s="273"/>
      <c r="E122" s="45"/>
      <c r="F122" s="430">
        <f t="shared" ref="F122:F126" si="121">D122+E122</f>
        <v>0</v>
      </c>
      <c r="G122" s="239"/>
      <c r="H122" s="45"/>
      <c r="I122" s="359">
        <f t="shared" ref="I122:I126" si="122">G122+H122</f>
        <v>0</v>
      </c>
      <c r="J122" s="273"/>
      <c r="K122" s="45"/>
      <c r="L122" s="430">
        <f t="shared" ref="L122:L126" si="123">J122+K122</f>
        <v>0</v>
      </c>
      <c r="M122" s="239"/>
      <c r="N122" s="45"/>
      <c r="O122" s="359">
        <f t="shared" ref="O122:O126" si="124">M122+N122</f>
        <v>0</v>
      </c>
      <c r="P122" s="688"/>
    </row>
    <row r="123" spans="1:17" ht="24" hidden="1" x14ac:dyDescent="0.25">
      <c r="A123" s="30">
        <v>2274</v>
      </c>
      <c r="B123" s="123" t="s">
        <v>308</v>
      </c>
      <c r="C123" s="199">
        <f t="shared" si="110"/>
        <v>0</v>
      </c>
      <c r="D123" s="273"/>
      <c r="E123" s="45"/>
      <c r="F123" s="430">
        <f t="shared" si="121"/>
        <v>0</v>
      </c>
      <c r="G123" s="239"/>
      <c r="H123" s="45"/>
      <c r="I123" s="359">
        <f t="shared" si="122"/>
        <v>0</v>
      </c>
      <c r="J123" s="273"/>
      <c r="K123" s="45"/>
      <c r="L123" s="430">
        <f t="shared" si="123"/>
        <v>0</v>
      </c>
      <c r="M123" s="239"/>
      <c r="N123" s="45"/>
      <c r="O123" s="359">
        <f t="shared" si="124"/>
        <v>0</v>
      </c>
      <c r="P123" s="688"/>
    </row>
    <row r="124" spans="1:17" ht="24" hidden="1" x14ac:dyDescent="0.25">
      <c r="A124" s="30">
        <v>2275</v>
      </c>
      <c r="B124" s="43" t="s">
        <v>120</v>
      </c>
      <c r="C124" s="199">
        <f t="shared" si="110"/>
        <v>0</v>
      </c>
      <c r="D124" s="273"/>
      <c r="E124" s="45"/>
      <c r="F124" s="430">
        <f t="shared" si="121"/>
        <v>0</v>
      </c>
      <c r="G124" s="239"/>
      <c r="H124" s="45"/>
      <c r="I124" s="359">
        <f t="shared" si="122"/>
        <v>0</v>
      </c>
      <c r="J124" s="273"/>
      <c r="K124" s="45"/>
      <c r="L124" s="430">
        <f t="shared" si="123"/>
        <v>0</v>
      </c>
      <c r="M124" s="239"/>
      <c r="N124" s="45"/>
      <c r="O124" s="359">
        <f t="shared" si="124"/>
        <v>0</v>
      </c>
      <c r="P124" s="688"/>
    </row>
    <row r="125" spans="1:17" ht="36" hidden="1" x14ac:dyDescent="0.25">
      <c r="A125" s="30">
        <v>2276</v>
      </c>
      <c r="B125" s="43" t="s">
        <v>121</v>
      </c>
      <c r="C125" s="199">
        <f t="shared" si="110"/>
        <v>0</v>
      </c>
      <c r="D125" s="273"/>
      <c r="E125" s="45"/>
      <c r="F125" s="430">
        <f t="shared" si="121"/>
        <v>0</v>
      </c>
      <c r="G125" s="239"/>
      <c r="H125" s="45"/>
      <c r="I125" s="359">
        <f t="shared" si="122"/>
        <v>0</v>
      </c>
      <c r="J125" s="273"/>
      <c r="K125" s="45"/>
      <c r="L125" s="430">
        <f t="shared" si="123"/>
        <v>0</v>
      </c>
      <c r="M125" s="239"/>
      <c r="N125" s="45"/>
      <c r="O125" s="359">
        <f t="shared" si="124"/>
        <v>0</v>
      </c>
      <c r="P125" s="688"/>
    </row>
    <row r="126" spans="1:17" ht="24" x14ac:dyDescent="0.25">
      <c r="A126" s="30">
        <v>2279</v>
      </c>
      <c r="B126" s="43" t="s">
        <v>122</v>
      </c>
      <c r="C126" s="199">
        <f t="shared" si="110"/>
        <v>200</v>
      </c>
      <c r="D126" s="273"/>
      <c r="E126" s="45"/>
      <c r="F126" s="430">
        <f t="shared" si="121"/>
        <v>0</v>
      </c>
      <c r="G126" s="239"/>
      <c r="H126" s="45"/>
      <c r="I126" s="359">
        <f t="shared" si="122"/>
        <v>0</v>
      </c>
      <c r="J126" s="273">
        <v>200</v>
      </c>
      <c r="K126" s="45"/>
      <c r="L126" s="430">
        <f t="shared" si="123"/>
        <v>200</v>
      </c>
      <c r="M126" s="239"/>
      <c r="N126" s="45"/>
      <c r="O126" s="359">
        <f t="shared" si="124"/>
        <v>0</v>
      </c>
      <c r="P126" s="688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10"/>
        <v>0</v>
      </c>
      <c r="D127" s="133">
        <f t="shared" ref="D127:O127" si="125">SUM(D128)</f>
        <v>0</v>
      </c>
      <c r="E127" s="79">
        <f t="shared" si="125"/>
        <v>0</v>
      </c>
      <c r="F127" s="185">
        <f t="shared" si="125"/>
        <v>0</v>
      </c>
      <c r="G127" s="242">
        <f t="shared" si="125"/>
        <v>0</v>
      </c>
      <c r="H127" s="79">
        <f t="shared" si="125"/>
        <v>0</v>
      </c>
      <c r="I127" s="90">
        <f t="shared" si="125"/>
        <v>0</v>
      </c>
      <c r="J127" s="133">
        <f t="shared" si="125"/>
        <v>0</v>
      </c>
      <c r="K127" s="79">
        <f t="shared" si="125"/>
        <v>0</v>
      </c>
      <c r="L127" s="185">
        <f t="shared" si="125"/>
        <v>0</v>
      </c>
      <c r="M127" s="242">
        <f t="shared" si="125"/>
        <v>0</v>
      </c>
      <c r="N127" s="79">
        <f t="shared" si="125"/>
        <v>0</v>
      </c>
      <c r="O127" s="91">
        <f t="shared" si="125"/>
        <v>0</v>
      </c>
      <c r="P127" s="688"/>
    </row>
    <row r="128" spans="1:17" ht="24" hidden="1" x14ac:dyDescent="0.25">
      <c r="A128" s="30">
        <v>2283</v>
      </c>
      <c r="B128" s="43" t="s">
        <v>124</v>
      </c>
      <c r="C128" s="199">
        <f t="shared" si="110"/>
        <v>0</v>
      </c>
      <c r="D128" s="273"/>
      <c r="E128" s="45"/>
      <c r="F128" s="430">
        <f>D128+E128</f>
        <v>0</v>
      </c>
      <c r="G128" s="239"/>
      <c r="H128" s="45"/>
      <c r="I128" s="359">
        <f>G128+H128</f>
        <v>0</v>
      </c>
      <c r="J128" s="273"/>
      <c r="K128" s="45"/>
      <c r="L128" s="430">
        <f>J128+K128</f>
        <v>0</v>
      </c>
      <c r="M128" s="239"/>
      <c r="N128" s="45"/>
      <c r="O128" s="359">
        <f>M128+N128</f>
        <v>0</v>
      </c>
      <c r="P128" s="688"/>
    </row>
    <row r="129" spans="1:17" ht="38.25" customHeight="1" x14ac:dyDescent="0.25">
      <c r="A129" s="35">
        <v>2300</v>
      </c>
      <c r="B129" s="72" t="s">
        <v>125</v>
      </c>
      <c r="C129" s="197">
        <f t="shared" si="110"/>
        <v>30520</v>
      </c>
      <c r="D129" s="132">
        <f>SUM(D130,D135,D139,D140,D143,D150,D158,D159,D162)</f>
        <v>14147</v>
      </c>
      <c r="E129" s="38">
        <f t="shared" ref="E129" si="126">SUM(E130,E135,E139,E140,E143,E150,E158,E159,E162)</f>
        <v>0</v>
      </c>
      <c r="F129" s="184">
        <f>SUM(F130,F135,F139,F140,F143,F150,F158,F159,F162)</f>
        <v>14147</v>
      </c>
      <c r="G129" s="237">
        <f>SUM(G130,G135,G139,G140,G143,G150,G158,G159,G162)</f>
        <v>2623</v>
      </c>
      <c r="H129" s="38">
        <f t="shared" ref="H129:I129" si="127">SUM(H130,H135,H139,H140,H143,H150,H158,H159,H162)</f>
        <v>0</v>
      </c>
      <c r="I129" s="125">
        <f t="shared" si="127"/>
        <v>2623</v>
      </c>
      <c r="J129" s="132">
        <f>SUM(J130,J135,J139,J140,J143,J150,J158,J159,J162)</f>
        <v>13750</v>
      </c>
      <c r="K129" s="38">
        <f t="shared" ref="K129:N129" si="128">SUM(K130,K135,K139,K140,K143,K150,K158,K159,K162)</f>
        <v>0</v>
      </c>
      <c r="L129" s="184">
        <f t="shared" si="128"/>
        <v>13750</v>
      </c>
      <c r="M129" s="237">
        <f t="shared" si="128"/>
        <v>0</v>
      </c>
      <c r="N129" s="38">
        <f t="shared" si="128"/>
        <v>0</v>
      </c>
      <c r="O129" s="125">
        <f>SUM(O130,O135,O139,O140,O143,O150,O158,O159,O162)</f>
        <v>0</v>
      </c>
      <c r="P129" s="686"/>
      <c r="Q129" s="306"/>
    </row>
    <row r="130" spans="1:17" ht="24" x14ac:dyDescent="0.25">
      <c r="A130" s="404">
        <v>2310</v>
      </c>
      <c r="B130" s="40" t="s">
        <v>126</v>
      </c>
      <c r="C130" s="198">
        <f t="shared" si="110"/>
        <v>6537</v>
      </c>
      <c r="D130" s="133">
        <f t="shared" ref="D130:O130" si="129">SUM(D131:D134)</f>
        <v>6537</v>
      </c>
      <c r="E130" s="79">
        <f t="shared" si="129"/>
        <v>0</v>
      </c>
      <c r="F130" s="185">
        <f t="shared" si="129"/>
        <v>6537</v>
      </c>
      <c r="G130" s="242">
        <f t="shared" si="129"/>
        <v>0</v>
      </c>
      <c r="H130" s="79">
        <f t="shared" si="129"/>
        <v>0</v>
      </c>
      <c r="I130" s="90">
        <f t="shared" si="129"/>
        <v>0</v>
      </c>
      <c r="J130" s="133">
        <f t="shared" si="129"/>
        <v>0</v>
      </c>
      <c r="K130" s="79">
        <f t="shared" si="129"/>
        <v>0</v>
      </c>
      <c r="L130" s="185">
        <f t="shared" si="129"/>
        <v>0</v>
      </c>
      <c r="M130" s="242">
        <f t="shared" si="129"/>
        <v>0</v>
      </c>
      <c r="N130" s="79">
        <f t="shared" si="129"/>
        <v>0</v>
      </c>
      <c r="O130" s="90">
        <f t="shared" si="129"/>
        <v>0</v>
      </c>
      <c r="P130" s="687"/>
      <c r="Q130" s="306"/>
    </row>
    <row r="131" spans="1:17" x14ac:dyDescent="0.25">
      <c r="A131" s="30">
        <v>2311</v>
      </c>
      <c r="B131" s="43" t="s">
        <v>127</v>
      </c>
      <c r="C131" s="199">
        <f t="shared" si="110"/>
        <v>1000</v>
      </c>
      <c r="D131" s="273">
        <v>1000</v>
      </c>
      <c r="E131" s="45"/>
      <c r="F131" s="430">
        <f t="shared" ref="F131:F134" si="130">D131+E131</f>
        <v>1000</v>
      </c>
      <c r="G131" s="239"/>
      <c r="H131" s="45"/>
      <c r="I131" s="359">
        <f t="shared" ref="I131:I134" si="131">G131+H131</f>
        <v>0</v>
      </c>
      <c r="J131" s="273"/>
      <c r="K131" s="45"/>
      <c r="L131" s="430">
        <f t="shared" ref="L131:L134" si="132">J131+K131</f>
        <v>0</v>
      </c>
      <c r="M131" s="239"/>
      <c r="N131" s="45"/>
      <c r="O131" s="359">
        <f t="shared" ref="O131:O134" si="133">M131+N131</f>
        <v>0</v>
      </c>
      <c r="P131" s="688"/>
      <c r="Q131" s="306"/>
    </row>
    <row r="132" spans="1:17" x14ac:dyDescent="0.25">
      <c r="A132" s="30">
        <v>2312</v>
      </c>
      <c r="B132" s="43" t="s">
        <v>128</v>
      </c>
      <c r="C132" s="199">
        <f t="shared" si="110"/>
        <v>5337</v>
      </c>
      <c r="D132" s="273">
        <f>330+5007</f>
        <v>5337</v>
      </c>
      <c r="E132" s="45"/>
      <c r="F132" s="430">
        <f t="shared" si="130"/>
        <v>5337</v>
      </c>
      <c r="G132" s="239"/>
      <c r="H132" s="45"/>
      <c r="I132" s="359">
        <f t="shared" si="131"/>
        <v>0</v>
      </c>
      <c r="J132" s="273"/>
      <c r="K132" s="45"/>
      <c r="L132" s="430">
        <f t="shared" si="132"/>
        <v>0</v>
      </c>
      <c r="M132" s="239"/>
      <c r="N132" s="45"/>
      <c r="O132" s="359">
        <f t="shared" si="133"/>
        <v>0</v>
      </c>
      <c r="P132" s="688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10"/>
        <v>0</v>
      </c>
      <c r="D133" s="273"/>
      <c r="E133" s="45"/>
      <c r="F133" s="430">
        <f t="shared" si="130"/>
        <v>0</v>
      </c>
      <c r="G133" s="239"/>
      <c r="H133" s="45"/>
      <c r="I133" s="359">
        <f t="shared" si="131"/>
        <v>0</v>
      </c>
      <c r="J133" s="273"/>
      <c r="K133" s="45"/>
      <c r="L133" s="430">
        <f t="shared" si="132"/>
        <v>0</v>
      </c>
      <c r="M133" s="239"/>
      <c r="N133" s="45"/>
      <c r="O133" s="359">
        <f t="shared" si="133"/>
        <v>0</v>
      </c>
      <c r="P133" s="688"/>
    </row>
    <row r="134" spans="1:17" ht="47.25" customHeight="1" x14ac:dyDescent="0.25">
      <c r="A134" s="30">
        <v>2314</v>
      </c>
      <c r="B134" s="43" t="s">
        <v>309</v>
      </c>
      <c r="C134" s="199">
        <f t="shared" si="110"/>
        <v>200</v>
      </c>
      <c r="D134" s="273">
        <v>200</v>
      </c>
      <c r="E134" s="45"/>
      <c r="F134" s="430">
        <f t="shared" si="130"/>
        <v>200</v>
      </c>
      <c r="G134" s="239"/>
      <c r="H134" s="45"/>
      <c r="I134" s="359">
        <f t="shared" si="131"/>
        <v>0</v>
      </c>
      <c r="J134" s="273"/>
      <c r="K134" s="45"/>
      <c r="L134" s="430">
        <f t="shared" si="132"/>
        <v>0</v>
      </c>
      <c r="M134" s="239"/>
      <c r="N134" s="45"/>
      <c r="O134" s="359">
        <f t="shared" si="133"/>
        <v>0</v>
      </c>
      <c r="P134" s="688"/>
      <c r="Q134" s="306"/>
    </row>
    <row r="135" spans="1:17" x14ac:dyDescent="0.25">
      <c r="A135" s="75">
        <v>2320</v>
      </c>
      <c r="B135" s="43" t="s">
        <v>130</v>
      </c>
      <c r="C135" s="199">
        <f t="shared" si="110"/>
        <v>981</v>
      </c>
      <c r="D135" s="134">
        <f>SUM(D136:D138)</f>
        <v>660</v>
      </c>
      <c r="E135" s="76">
        <f t="shared" ref="E135" si="134">SUM(E136:E138)</f>
        <v>0</v>
      </c>
      <c r="F135" s="95">
        <f>SUM(F136:F138)</f>
        <v>660</v>
      </c>
      <c r="G135" s="240">
        <f>SUM(G136:G138)</f>
        <v>0</v>
      </c>
      <c r="H135" s="76">
        <f t="shared" ref="H135:I135" si="135">SUM(H136:H138)</f>
        <v>0</v>
      </c>
      <c r="I135" s="91">
        <f t="shared" si="135"/>
        <v>0</v>
      </c>
      <c r="J135" s="134">
        <f>SUM(J136:J138)</f>
        <v>321</v>
      </c>
      <c r="K135" s="76">
        <f t="shared" ref="K135:N135" si="136">SUM(K136:K138)</f>
        <v>0</v>
      </c>
      <c r="L135" s="95">
        <f t="shared" si="136"/>
        <v>321</v>
      </c>
      <c r="M135" s="240">
        <f t="shared" si="136"/>
        <v>0</v>
      </c>
      <c r="N135" s="76">
        <f t="shared" si="136"/>
        <v>0</v>
      </c>
      <c r="O135" s="91">
        <f>SUM(O136:O138)</f>
        <v>0</v>
      </c>
      <c r="P135" s="688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10"/>
        <v>0</v>
      </c>
      <c r="D136" s="273"/>
      <c r="E136" s="45"/>
      <c r="F136" s="430">
        <f t="shared" ref="F136:F139" si="137">D136+E136</f>
        <v>0</v>
      </c>
      <c r="G136" s="239"/>
      <c r="H136" s="45"/>
      <c r="I136" s="359">
        <f t="shared" ref="I136:I139" si="138">G136+H136</f>
        <v>0</v>
      </c>
      <c r="J136" s="273"/>
      <c r="K136" s="45"/>
      <c r="L136" s="430">
        <f t="shared" ref="L136:L139" si="139">J136+K136</f>
        <v>0</v>
      </c>
      <c r="M136" s="239"/>
      <c r="N136" s="45"/>
      <c r="O136" s="359">
        <f t="shared" ref="O136:O139" si="140">M136+N136</f>
        <v>0</v>
      </c>
      <c r="P136" s="688"/>
    </row>
    <row r="137" spans="1:17" x14ac:dyDescent="0.25">
      <c r="A137" s="30">
        <v>2322</v>
      </c>
      <c r="B137" s="43" t="s">
        <v>132</v>
      </c>
      <c r="C137" s="199">
        <f t="shared" si="110"/>
        <v>981</v>
      </c>
      <c r="D137" s="273">
        <v>660</v>
      </c>
      <c r="E137" s="45"/>
      <c r="F137" s="430">
        <f t="shared" si="137"/>
        <v>660</v>
      </c>
      <c r="G137" s="239"/>
      <c r="H137" s="45"/>
      <c r="I137" s="359">
        <f t="shared" si="138"/>
        <v>0</v>
      </c>
      <c r="J137" s="273">
        <v>321</v>
      </c>
      <c r="K137" s="45"/>
      <c r="L137" s="430">
        <f t="shared" si="139"/>
        <v>321</v>
      </c>
      <c r="M137" s="239"/>
      <c r="N137" s="45"/>
      <c r="O137" s="359">
        <f t="shared" si="140"/>
        <v>0</v>
      </c>
      <c r="P137" s="69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10"/>
        <v>0</v>
      </c>
      <c r="D138" s="273"/>
      <c r="E138" s="45"/>
      <c r="F138" s="430">
        <f t="shared" si="137"/>
        <v>0</v>
      </c>
      <c r="G138" s="239"/>
      <c r="H138" s="45"/>
      <c r="I138" s="359">
        <f t="shared" si="138"/>
        <v>0</v>
      </c>
      <c r="J138" s="273"/>
      <c r="K138" s="45"/>
      <c r="L138" s="430">
        <f t="shared" si="139"/>
        <v>0</v>
      </c>
      <c r="M138" s="239"/>
      <c r="N138" s="45"/>
      <c r="O138" s="359">
        <f t="shared" si="140"/>
        <v>0</v>
      </c>
      <c r="P138" s="688"/>
    </row>
    <row r="139" spans="1:17" hidden="1" x14ac:dyDescent="0.25">
      <c r="A139" s="75">
        <v>2330</v>
      </c>
      <c r="B139" s="43" t="s">
        <v>134</v>
      </c>
      <c r="C139" s="199">
        <f t="shared" si="110"/>
        <v>0</v>
      </c>
      <c r="D139" s="273"/>
      <c r="E139" s="45"/>
      <c r="F139" s="430">
        <f t="shared" si="137"/>
        <v>0</v>
      </c>
      <c r="G139" s="239"/>
      <c r="H139" s="45"/>
      <c r="I139" s="359">
        <f t="shared" si="138"/>
        <v>0</v>
      </c>
      <c r="J139" s="273"/>
      <c r="K139" s="45"/>
      <c r="L139" s="430">
        <f t="shared" si="139"/>
        <v>0</v>
      </c>
      <c r="M139" s="239"/>
      <c r="N139" s="45"/>
      <c r="O139" s="359">
        <f t="shared" si="140"/>
        <v>0</v>
      </c>
      <c r="P139" s="688"/>
    </row>
    <row r="140" spans="1:17" ht="48" x14ac:dyDescent="0.25">
      <c r="A140" s="75">
        <v>2340</v>
      </c>
      <c r="B140" s="43" t="s">
        <v>135</v>
      </c>
      <c r="C140" s="199">
        <f t="shared" si="110"/>
        <v>300</v>
      </c>
      <c r="D140" s="134">
        <f>SUM(D141:D142)</f>
        <v>300</v>
      </c>
      <c r="E140" s="76">
        <f t="shared" ref="E140" si="141">SUM(E141:E142)</f>
        <v>0</v>
      </c>
      <c r="F140" s="95">
        <f>SUM(F141:F142)</f>
        <v>300</v>
      </c>
      <c r="G140" s="240">
        <f>SUM(G141:G142)</f>
        <v>0</v>
      </c>
      <c r="H140" s="76">
        <f t="shared" ref="H140:I140" si="142">SUM(H141:H142)</f>
        <v>0</v>
      </c>
      <c r="I140" s="91">
        <f t="shared" si="142"/>
        <v>0</v>
      </c>
      <c r="J140" s="134">
        <f>SUM(J141:J142)</f>
        <v>0</v>
      </c>
      <c r="K140" s="76">
        <f t="shared" ref="K140:N140" si="143">SUM(K141:K142)</f>
        <v>0</v>
      </c>
      <c r="L140" s="95">
        <f t="shared" si="143"/>
        <v>0</v>
      </c>
      <c r="M140" s="240">
        <f t="shared" si="143"/>
        <v>0</v>
      </c>
      <c r="N140" s="76">
        <f t="shared" si="143"/>
        <v>0</v>
      </c>
      <c r="O140" s="91">
        <f>SUM(O141:O142)</f>
        <v>0</v>
      </c>
      <c r="P140" s="688"/>
      <c r="Q140" s="306"/>
    </row>
    <row r="141" spans="1:17" x14ac:dyDescent="0.25">
      <c r="A141" s="30">
        <v>2341</v>
      </c>
      <c r="B141" s="43" t="s">
        <v>136</v>
      </c>
      <c r="C141" s="199">
        <f t="shared" si="110"/>
        <v>300</v>
      </c>
      <c r="D141" s="273">
        <v>300</v>
      </c>
      <c r="E141" s="45"/>
      <c r="F141" s="430">
        <f t="shared" ref="F141:F142" si="144">D141+E141</f>
        <v>300</v>
      </c>
      <c r="G141" s="239"/>
      <c r="H141" s="45"/>
      <c r="I141" s="359">
        <f t="shared" ref="I141:I142" si="145">G141+H141</f>
        <v>0</v>
      </c>
      <c r="J141" s="273"/>
      <c r="K141" s="45"/>
      <c r="L141" s="430">
        <f t="shared" ref="L141:L142" si="146">J141+K141</f>
        <v>0</v>
      </c>
      <c r="M141" s="239"/>
      <c r="N141" s="45"/>
      <c r="O141" s="359">
        <f t="shared" ref="O141:O142" si="147">M141+N141</f>
        <v>0</v>
      </c>
      <c r="P141" s="688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10"/>
        <v>0</v>
      </c>
      <c r="D142" s="273"/>
      <c r="E142" s="45"/>
      <c r="F142" s="430">
        <f t="shared" si="144"/>
        <v>0</v>
      </c>
      <c r="G142" s="239"/>
      <c r="H142" s="45"/>
      <c r="I142" s="359">
        <f t="shared" si="145"/>
        <v>0</v>
      </c>
      <c r="J142" s="273"/>
      <c r="K142" s="45"/>
      <c r="L142" s="430">
        <f t="shared" si="146"/>
        <v>0</v>
      </c>
      <c r="M142" s="239"/>
      <c r="N142" s="45"/>
      <c r="O142" s="359">
        <f t="shared" si="147"/>
        <v>0</v>
      </c>
      <c r="P142" s="688"/>
    </row>
    <row r="143" spans="1:17" ht="24" x14ac:dyDescent="0.25">
      <c r="A143" s="73">
        <v>2350</v>
      </c>
      <c r="B143" s="58" t="s">
        <v>138</v>
      </c>
      <c r="C143" s="204">
        <f t="shared" si="110"/>
        <v>3850</v>
      </c>
      <c r="D143" s="86">
        <f>SUM(D144:D149)</f>
        <v>3850</v>
      </c>
      <c r="E143" s="74">
        <f t="shared" ref="E143" si="148">SUM(E144:E149)</f>
        <v>0</v>
      </c>
      <c r="F143" s="183">
        <f>SUM(F144:F149)</f>
        <v>3850</v>
      </c>
      <c r="G143" s="238">
        <f>SUM(G144:G149)</f>
        <v>0</v>
      </c>
      <c r="H143" s="74">
        <f t="shared" ref="H143:N143" si="149">SUM(H144:H149)</f>
        <v>0</v>
      </c>
      <c r="I143" s="156">
        <f t="shared" si="149"/>
        <v>0</v>
      </c>
      <c r="J143" s="86">
        <f>SUM(J144:J149)</f>
        <v>0</v>
      </c>
      <c r="K143" s="74">
        <f t="shared" si="149"/>
        <v>0</v>
      </c>
      <c r="L143" s="183">
        <f t="shared" si="149"/>
        <v>0</v>
      </c>
      <c r="M143" s="238">
        <f t="shared" si="149"/>
        <v>0</v>
      </c>
      <c r="N143" s="74">
        <f t="shared" si="149"/>
        <v>0</v>
      </c>
      <c r="O143" s="156">
        <f>SUM(O144:O149)</f>
        <v>0</v>
      </c>
      <c r="P143" s="693"/>
      <c r="Q143" s="306"/>
    </row>
    <row r="144" spans="1:17" x14ac:dyDescent="0.25">
      <c r="A144" s="27">
        <v>2351</v>
      </c>
      <c r="B144" s="40" t="s">
        <v>139</v>
      </c>
      <c r="C144" s="198">
        <f t="shared" si="110"/>
        <v>1450</v>
      </c>
      <c r="D144" s="272">
        <v>1450</v>
      </c>
      <c r="E144" s="42"/>
      <c r="F144" s="429">
        <f t="shared" ref="F144:F149" si="150">D144+E144</f>
        <v>1450</v>
      </c>
      <c r="G144" s="229"/>
      <c r="H144" s="42"/>
      <c r="I144" s="358">
        <f t="shared" ref="I144:I149" si="151">G144+H144</f>
        <v>0</v>
      </c>
      <c r="J144" s="272"/>
      <c r="K144" s="42"/>
      <c r="L144" s="429">
        <f t="shared" ref="L144:L149" si="152">J144+K144</f>
        <v>0</v>
      </c>
      <c r="M144" s="229"/>
      <c r="N144" s="42"/>
      <c r="O144" s="358">
        <f t="shared" ref="O144:O149" si="153">M144+N144</f>
        <v>0</v>
      </c>
      <c r="P144" s="687"/>
      <c r="Q144" s="306"/>
    </row>
    <row r="145" spans="1:17" x14ac:dyDescent="0.25">
      <c r="A145" s="30">
        <v>2352</v>
      </c>
      <c r="B145" s="43" t="s">
        <v>140</v>
      </c>
      <c r="C145" s="199">
        <f t="shared" si="110"/>
        <v>2300</v>
      </c>
      <c r="D145" s="273">
        <v>2300</v>
      </c>
      <c r="E145" s="45"/>
      <c r="F145" s="430">
        <f t="shared" si="150"/>
        <v>2300</v>
      </c>
      <c r="G145" s="239"/>
      <c r="H145" s="45"/>
      <c r="I145" s="359">
        <f t="shared" si="151"/>
        <v>0</v>
      </c>
      <c r="J145" s="273"/>
      <c r="K145" s="45"/>
      <c r="L145" s="430">
        <f t="shared" si="152"/>
        <v>0</v>
      </c>
      <c r="M145" s="239"/>
      <c r="N145" s="45"/>
      <c r="O145" s="359">
        <f t="shared" si="153"/>
        <v>0</v>
      </c>
      <c r="P145" s="688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10"/>
        <v>0</v>
      </c>
      <c r="D146" s="273"/>
      <c r="E146" s="45"/>
      <c r="F146" s="430">
        <f t="shared" si="150"/>
        <v>0</v>
      </c>
      <c r="G146" s="239"/>
      <c r="H146" s="45"/>
      <c r="I146" s="359">
        <f t="shared" si="151"/>
        <v>0</v>
      </c>
      <c r="J146" s="273"/>
      <c r="K146" s="45"/>
      <c r="L146" s="430">
        <f t="shared" si="152"/>
        <v>0</v>
      </c>
      <c r="M146" s="239"/>
      <c r="N146" s="45"/>
      <c r="O146" s="359">
        <f t="shared" si="153"/>
        <v>0</v>
      </c>
      <c r="P146" s="688"/>
    </row>
    <row r="147" spans="1:17" ht="24" hidden="1" x14ac:dyDescent="0.25">
      <c r="A147" s="30">
        <v>2354</v>
      </c>
      <c r="B147" s="43" t="s">
        <v>142</v>
      </c>
      <c r="C147" s="199">
        <f t="shared" si="110"/>
        <v>0</v>
      </c>
      <c r="D147" s="273"/>
      <c r="E147" s="45"/>
      <c r="F147" s="430">
        <f t="shared" si="150"/>
        <v>0</v>
      </c>
      <c r="G147" s="239"/>
      <c r="H147" s="45"/>
      <c r="I147" s="359">
        <f t="shared" si="151"/>
        <v>0</v>
      </c>
      <c r="J147" s="273"/>
      <c r="K147" s="45"/>
      <c r="L147" s="430">
        <f t="shared" si="152"/>
        <v>0</v>
      </c>
      <c r="M147" s="239"/>
      <c r="N147" s="45"/>
      <c r="O147" s="359">
        <f t="shared" si="153"/>
        <v>0</v>
      </c>
      <c r="P147" s="688"/>
    </row>
    <row r="148" spans="1:17" ht="24" x14ac:dyDescent="0.25">
      <c r="A148" s="30">
        <v>2355</v>
      </c>
      <c r="B148" s="43" t="s">
        <v>143</v>
      </c>
      <c r="C148" s="199">
        <f t="shared" si="110"/>
        <v>100</v>
      </c>
      <c r="D148" s="273">
        <v>100</v>
      </c>
      <c r="E148" s="45"/>
      <c r="F148" s="430">
        <f t="shared" si="150"/>
        <v>100</v>
      </c>
      <c r="G148" s="239"/>
      <c r="H148" s="45"/>
      <c r="I148" s="359">
        <f t="shared" si="151"/>
        <v>0</v>
      </c>
      <c r="J148" s="273"/>
      <c r="K148" s="45"/>
      <c r="L148" s="430">
        <f t="shared" si="152"/>
        <v>0</v>
      </c>
      <c r="M148" s="239"/>
      <c r="N148" s="45"/>
      <c r="O148" s="359">
        <f t="shared" si="153"/>
        <v>0</v>
      </c>
      <c r="P148" s="688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10"/>
        <v>0</v>
      </c>
      <c r="D149" s="273"/>
      <c r="E149" s="45"/>
      <c r="F149" s="430">
        <f t="shared" si="150"/>
        <v>0</v>
      </c>
      <c r="G149" s="239"/>
      <c r="H149" s="45"/>
      <c r="I149" s="359">
        <f t="shared" si="151"/>
        <v>0</v>
      </c>
      <c r="J149" s="273"/>
      <c r="K149" s="45"/>
      <c r="L149" s="430">
        <f t="shared" si="152"/>
        <v>0</v>
      </c>
      <c r="M149" s="239"/>
      <c r="N149" s="45"/>
      <c r="O149" s="359">
        <f t="shared" si="153"/>
        <v>0</v>
      </c>
      <c r="P149" s="688"/>
    </row>
    <row r="150" spans="1:17" ht="24.75" customHeight="1" x14ac:dyDescent="0.25">
      <c r="A150" s="75">
        <v>2360</v>
      </c>
      <c r="B150" s="43" t="s">
        <v>145</v>
      </c>
      <c r="C150" s="199">
        <f t="shared" si="110"/>
        <v>13429</v>
      </c>
      <c r="D150" s="134">
        <f>SUM(D151:D157)</f>
        <v>0</v>
      </c>
      <c r="E150" s="76">
        <f t="shared" ref="E150" si="154">SUM(E151:E157)</f>
        <v>0</v>
      </c>
      <c r="F150" s="95">
        <f>SUM(F151:F157)</f>
        <v>0</v>
      </c>
      <c r="G150" s="240">
        <f>SUM(G151:G157)</f>
        <v>0</v>
      </c>
      <c r="H150" s="76">
        <f t="shared" ref="H150:I150" si="155">SUM(H151:H157)</f>
        <v>0</v>
      </c>
      <c r="I150" s="91">
        <f t="shared" si="155"/>
        <v>0</v>
      </c>
      <c r="J150" s="134">
        <f>SUM(J151:J157)</f>
        <v>13429</v>
      </c>
      <c r="K150" s="76">
        <f t="shared" ref="K150:N150" si="156">SUM(K151:K157)</f>
        <v>0</v>
      </c>
      <c r="L150" s="95">
        <f t="shared" si="156"/>
        <v>13429</v>
      </c>
      <c r="M150" s="240">
        <f t="shared" si="156"/>
        <v>0</v>
      </c>
      <c r="N150" s="76">
        <f t="shared" si="156"/>
        <v>0</v>
      </c>
      <c r="O150" s="91">
        <f>SUM(O151:O157)</f>
        <v>0</v>
      </c>
      <c r="P150" s="688"/>
      <c r="Q150" s="306"/>
    </row>
    <row r="151" spans="1:17" x14ac:dyDescent="0.25">
      <c r="A151" s="29">
        <v>2361</v>
      </c>
      <c r="B151" s="43" t="s">
        <v>146</v>
      </c>
      <c r="C151" s="199">
        <f t="shared" si="110"/>
        <v>780</v>
      </c>
      <c r="D151" s="273"/>
      <c r="E151" s="45"/>
      <c r="F151" s="430">
        <f t="shared" ref="F151:F158" si="157">D151+E151</f>
        <v>0</v>
      </c>
      <c r="G151" s="239"/>
      <c r="H151" s="45"/>
      <c r="I151" s="359">
        <f t="shared" ref="I151:I158" si="158">G151+H151</f>
        <v>0</v>
      </c>
      <c r="J151" s="273">
        <v>780</v>
      </c>
      <c r="K151" s="45"/>
      <c r="L151" s="430">
        <f t="shared" ref="L151:L158" si="159">J151+K151</f>
        <v>780</v>
      </c>
      <c r="M151" s="239"/>
      <c r="N151" s="45"/>
      <c r="O151" s="359">
        <f t="shared" ref="O151:O158" si="160">M151+N151</f>
        <v>0</v>
      </c>
      <c r="P151" s="688"/>
      <c r="Q151" s="306"/>
    </row>
    <row r="152" spans="1:17" ht="24" x14ac:dyDescent="0.25">
      <c r="A152" s="29">
        <v>2362</v>
      </c>
      <c r="B152" s="43" t="s">
        <v>147</v>
      </c>
      <c r="C152" s="199">
        <f t="shared" si="110"/>
        <v>389</v>
      </c>
      <c r="D152" s="273"/>
      <c r="E152" s="45"/>
      <c r="F152" s="430">
        <f t="shared" si="157"/>
        <v>0</v>
      </c>
      <c r="G152" s="239"/>
      <c r="H152" s="45"/>
      <c r="I152" s="359">
        <f t="shared" si="158"/>
        <v>0</v>
      </c>
      <c r="J152" s="273">
        <v>389</v>
      </c>
      <c r="K152" s="45"/>
      <c r="L152" s="430">
        <f t="shared" si="159"/>
        <v>389</v>
      </c>
      <c r="M152" s="239"/>
      <c r="N152" s="45"/>
      <c r="O152" s="359">
        <f t="shared" si="160"/>
        <v>0</v>
      </c>
      <c r="P152" s="688"/>
      <c r="Q152" s="306"/>
    </row>
    <row r="153" spans="1:17" x14ac:dyDescent="0.25">
      <c r="A153" s="29">
        <v>2363</v>
      </c>
      <c r="B153" s="43" t="s">
        <v>148</v>
      </c>
      <c r="C153" s="199">
        <f t="shared" si="110"/>
        <v>12260</v>
      </c>
      <c r="D153" s="273"/>
      <c r="E153" s="45"/>
      <c r="F153" s="430">
        <f t="shared" si="157"/>
        <v>0</v>
      </c>
      <c r="G153" s="239"/>
      <c r="H153" s="45"/>
      <c r="I153" s="359">
        <f t="shared" si="158"/>
        <v>0</v>
      </c>
      <c r="J153" s="273">
        <v>12260</v>
      </c>
      <c r="K153" s="45"/>
      <c r="L153" s="430">
        <f t="shared" si="159"/>
        <v>12260</v>
      </c>
      <c r="M153" s="239"/>
      <c r="N153" s="45"/>
      <c r="O153" s="359">
        <f t="shared" si="160"/>
        <v>0</v>
      </c>
      <c r="P153" s="688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10"/>
        <v>0</v>
      </c>
      <c r="D154" s="273"/>
      <c r="E154" s="45"/>
      <c r="F154" s="430">
        <f t="shared" si="157"/>
        <v>0</v>
      </c>
      <c r="G154" s="239"/>
      <c r="H154" s="45"/>
      <c r="I154" s="359">
        <f t="shared" si="158"/>
        <v>0</v>
      </c>
      <c r="J154" s="273"/>
      <c r="K154" s="45"/>
      <c r="L154" s="430">
        <f t="shared" si="159"/>
        <v>0</v>
      </c>
      <c r="M154" s="239"/>
      <c r="N154" s="45"/>
      <c r="O154" s="359">
        <f t="shared" si="160"/>
        <v>0</v>
      </c>
      <c r="P154" s="688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10"/>
        <v>0</v>
      </c>
      <c r="D155" s="273"/>
      <c r="E155" s="45"/>
      <c r="F155" s="430">
        <f t="shared" si="157"/>
        <v>0</v>
      </c>
      <c r="G155" s="239"/>
      <c r="H155" s="45"/>
      <c r="I155" s="359">
        <f t="shared" si="158"/>
        <v>0</v>
      </c>
      <c r="J155" s="273"/>
      <c r="K155" s="45"/>
      <c r="L155" s="430">
        <f t="shared" si="159"/>
        <v>0</v>
      </c>
      <c r="M155" s="239"/>
      <c r="N155" s="45"/>
      <c r="O155" s="359">
        <f t="shared" si="160"/>
        <v>0</v>
      </c>
      <c r="P155" s="688"/>
    </row>
    <row r="156" spans="1:17" ht="36" hidden="1" x14ac:dyDescent="0.25">
      <c r="A156" s="29">
        <v>2366</v>
      </c>
      <c r="B156" s="43" t="s">
        <v>151</v>
      </c>
      <c r="C156" s="199">
        <f t="shared" si="110"/>
        <v>0</v>
      </c>
      <c r="D156" s="273"/>
      <c r="E156" s="45"/>
      <c r="F156" s="430">
        <f t="shared" si="157"/>
        <v>0</v>
      </c>
      <c r="G156" s="239"/>
      <c r="H156" s="45"/>
      <c r="I156" s="359">
        <f t="shared" si="158"/>
        <v>0</v>
      </c>
      <c r="J156" s="273"/>
      <c r="K156" s="45"/>
      <c r="L156" s="430">
        <f t="shared" si="159"/>
        <v>0</v>
      </c>
      <c r="M156" s="239"/>
      <c r="N156" s="45"/>
      <c r="O156" s="359">
        <f t="shared" si="160"/>
        <v>0</v>
      </c>
      <c r="P156" s="688"/>
    </row>
    <row r="157" spans="1:17" ht="48" hidden="1" x14ac:dyDescent="0.25">
      <c r="A157" s="29">
        <v>2369</v>
      </c>
      <c r="B157" s="43" t="s">
        <v>152</v>
      </c>
      <c r="C157" s="199">
        <f t="shared" si="110"/>
        <v>0</v>
      </c>
      <c r="D157" s="273"/>
      <c r="E157" s="45"/>
      <c r="F157" s="430">
        <f t="shared" si="157"/>
        <v>0</v>
      </c>
      <c r="G157" s="239"/>
      <c r="H157" s="45"/>
      <c r="I157" s="359">
        <f t="shared" si="158"/>
        <v>0</v>
      </c>
      <c r="J157" s="273"/>
      <c r="K157" s="45"/>
      <c r="L157" s="430">
        <f t="shared" si="159"/>
        <v>0</v>
      </c>
      <c r="M157" s="239"/>
      <c r="N157" s="45"/>
      <c r="O157" s="359">
        <f t="shared" si="160"/>
        <v>0</v>
      </c>
      <c r="P157" s="688"/>
    </row>
    <row r="158" spans="1:17" x14ac:dyDescent="0.25">
      <c r="A158" s="73">
        <v>2370</v>
      </c>
      <c r="B158" s="58" t="s">
        <v>153</v>
      </c>
      <c r="C158" s="204">
        <f t="shared" si="110"/>
        <v>5423</v>
      </c>
      <c r="D158" s="270">
        <v>2800</v>
      </c>
      <c r="E158" s="77"/>
      <c r="F158" s="431">
        <f t="shared" si="157"/>
        <v>2800</v>
      </c>
      <c r="G158" s="241">
        <v>2623</v>
      </c>
      <c r="H158" s="77"/>
      <c r="I158" s="356">
        <f t="shared" si="158"/>
        <v>2623</v>
      </c>
      <c r="J158" s="270"/>
      <c r="K158" s="77"/>
      <c r="L158" s="431">
        <f t="shared" si="159"/>
        <v>0</v>
      </c>
      <c r="M158" s="241"/>
      <c r="N158" s="77"/>
      <c r="O158" s="356">
        <f t="shared" si="160"/>
        <v>0</v>
      </c>
      <c r="P158" s="693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10"/>
        <v>0</v>
      </c>
      <c r="D159" s="86">
        <f>SUM(D160:D161)</f>
        <v>0</v>
      </c>
      <c r="E159" s="74">
        <f t="shared" ref="E159" si="161">SUM(E160:E161)</f>
        <v>0</v>
      </c>
      <c r="F159" s="183">
        <f>SUM(F160:F161)</f>
        <v>0</v>
      </c>
      <c r="G159" s="238">
        <f>SUM(G160:G161)</f>
        <v>0</v>
      </c>
      <c r="H159" s="74">
        <f t="shared" ref="H159:I159" si="162">SUM(H160:H161)</f>
        <v>0</v>
      </c>
      <c r="I159" s="156">
        <f t="shared" si="162"/>
        <v>0</v>
      </c>
      <c r="J159" s="86">
        <f>SUM(J160:J161)</f>
        <v>0</v>
      </c>
      <c r="K159" s="74">
        <f t="shared" ref="K159:N159" si="163">SUM(K160:K161)</f>
        <v>0</v>
      </c>
      <c r="L159" s="183">
        <f t="shared" si="163"/>
        <v>0</v>
      </c>
      <c r="M159" s="238">
        <f t="shared" si="163"/>
        <v>0</v>
      </c>
      <c r="N159" s="74">
        <f t="shared" si="163"/>
        <v>0</v>
      </c>
      <c r="O159" s="156">
        <f>SUM(O160:O161)</f>
        <v>0</v>
      </c>
      <c r="P159" s="693"/>
    </row>
    <row r="160" spans="1:17" hidden="1" x14ac:dyDescent="0.25">
      <c r="A160" s="26">
        <v>2381</v>
      </c>
      <c r="B160" s="40" t="s">
        <v>155</v>
      </c>
      <c r="C160" s="198">
        <f t="shared" si="110"/>
        <v>0</v>
      </c>
      <c r="D160" s="272"/>
      <c r="E160" s="42"/>
      <c r="F160" s="429">
        <f t="shared" ref="F160:F163" si="164">D160+E160</f>
        <v>0</v>
      </c>
      <c r="G160" s="229"/>
      <c r="H160" s="42"/>
      <c r="I160" s="358">
        <f t="shared" ref="I160:I163" si="165">G160+H160</f>
        <v>0</v>
      </c>
      <c r="J160" s="272"/>
      <c r="K160" s="42"/>
      <c r="L160" s="429">
        <f t="shared" ref="L160:L163" si="166">J160+K160</f>
        <v>0</v>
      </c>
      <c r="M160" s="229"/>
      <c r="N160" s="42"/>
      <c r="O160" s="358">
        <f t="shared" ref="O160:O163" si="167">M160+N160</f>
        <v>0</v>
      </c>
      <c r="P160" s="687"/>
    </row>
    <row r="161" spans="1:17" ht="24" hidden="1" x14ac:dyDescent="0.25">
      <c r="A161" s="29">
        <v>2389</v>
      </c>
      <c r="B161" s="43" t="s">
        <v>156</v>
      </c>
      <c r="C161" s="199">
        <f t="shared" si="110"/>
        <v>0</v>
      </c>
      <c r="D161" s="273"/>
      <c r="E161" s="45"/>
      <c r="F161" s="430">
        <f t="shared" si="164"/>
        <v>0</v>
      </c>
      <c r="G161" s="239"/>
      <c r="H161" s="45"/>
      <c r="I161" s="359">
        <f t="shared" si="165"/>
        <v>0</v>
      </c>
      <c r="J161" s="273"/>
      <c r="K161" s="45"/>
      <c r="L161" s="430">
        <f t="shared" si="166"/>
        <v>0</v>
      </c>
      <c r="M161" s="239"/>
      <c r="N161" s="45"/>
      <c r="O161" s="359">
        <f t="shared" si="167"/>
        <v>0</v>
      </c>
      <c r="P161" s="688"/>
    </row>
    <row r="162" spans="1:17" hidden="1" x14ac:dyDescent="0.25">
      <c r="A162" s="73">
        <v>2390</v>
      </c>
      <c r="B162" s="58" t="s">
        <v>157</v>
      </c>
      <c r="C162" s="204">
        <f t="shared" si="110"/>
        <v>0</v>
      </c>
      <c r="D162" s="270"/>
      <c r="E162" s="77"/>
      <c r="F162" s="431">
        <f t="shared" si="164"/>
        <v>0</v>
      </c>
      <c r="G162" s="241"/>
      <c r="H162" s="77"/>
      <c r="I162" s="356">
        <f t="shared" si="165"/>
        <v>0</v>
      </c>
      <c r="J162" s="270"/>
      <c r="K162" s="77"/>
      <c r="L162" s="431">
        <f t="shared" si="166"/>
        <v>0</v>
      </c>
      <c r="M162" s="241"/>
      <c r="N162" s="77"/>
      <c r="O162" s="356">
        <f t="shared" si="167"/>
        <v>0</v>
      </c>
      <c r="P162" s="693"/>
    </row>
    <row r="163" spans="1:17" hidden="1" x14ac:dyDescent="0.25">
      <c r="A163" s="35">
        <v>2400</v>
      </c>
      <c r="B163" s="72" t="s">
        <v>158</v>
      </c>
      <c r="C163" s="197">
        <f t="shared" si="110"/>
        <v>0</v>
      </c>
      <c r="D163" s="257"/>
      <c r="E163" s="80"/>
      <c r="F163" s="435">
        <f t="shared" si="164"/>
        <v>0</v>
      </c>
      <c r="G163" s="243"/>
      <c r="H163" s="80"/>
      <c r="I163" s="355">
        <f t="shared" si="165"/>
        <v>0</v>
      </c>
      <c r="J163" s="257"/>
      <c r="K163" s="80"/>
      <c r="L163" s="435">
        <f t="shared" si="166"/>
        <v>0</v>
      </c>
      <c r="M163" s="243"/>
      <c r="N163" s="80"/>
      <c r="O163" s="355">
        <f t="shared" si="167"/>
        <v>0</v>
      </c>
      <c r="P163" s="686"/>
    </row>
    <row r="164" spans="1:17" ht="24" x14ac:dyDescent="0.25">
      <c r="A164" s="35">
        <v>2500</v>
      </c>
      <c r="B164" s="72" t="s">
        <v>159</v>
      </c>
      <c r="C164" s="197">
        <f t="shared" si="110"/>
        <v>81</v>
      </c>
      <c r="D164" s="132">
        <f>SUM(D165,D170)</f>
        <v>81</v>
      </c>
      <c r="E164" s="38">
        <f t="shared" ref="E164" si="168">SUM(E165,E170)</f>
        <v>0</v>
      </c>
      <c r="F164" s="184">
        <f>SUM(F165,F170)</f>
        <v>81</v>
      </c>
      <c r="G164" s="237">
        <f t="shared" ref="G164:O164" si="169">SUM(G165,G170)</f>
        <v>0</v>
      </c>
      <c r="H164" s="38">
        <f t="shared" si="169"/>
        <v>0</v>
      </c>
      <c r="I164" s="125">
        <f t="shared" si="169"/>
        <v>0</v>
      </c>
      <c r="J164" s="132">
        <f t="shared" si="169"/>
        <v>0</v>
      </c>
      <c r="K164" s="38">
        <f t="shared" si="169"/>
        <v>0</v>
      </c>
      <c r="L164" s="184">
        <f t="shared" si="169"/>
        <v>0</v>
      </c>
      <c r="M164" s="237">
        <f t="shared" si="169"/>
        <v>0</v>
      </c>
      <c r="N164" s="38">
        <f t="shared" si="169"/>
        <v>0</v>
      </c>
      <c r="O164" s="125">
        <f t="shared" si="169"/>
        <v>0</v>
      </c>
      <c r="P164" s="699"/>
      <c r="Q164" s="306"/>
    </row>
    <row r="165" spans="1:17" ht="16.5" customHeight="1" x14ac:dyDescent="0.25">
      <c r="A165" s="404">
        <v>2510</v>
      </c>
      <c r="B165" s="40" t="s">
        <v>160</v>
      </c>
      <c r="C165" s="198">
        <f t="shared" si="110"/>
        <v>81</v>
      </c>
      <c r="D165" s="133">
        <f>SUM(D166:D169)</f>
        <v>81</v>
      </c>
      <c r="E165" s="79">
        <f t="shared" ref="E165" si="170">SUM(E166:E169)</f>
        <v>0</v>
      </c>
      <c r="F165" s="185">
        <f>SUM(F166:F169)</f>
        <v>81</v>
      </c>
      <c r="G165" s="242">
        <f t="shared" ref="G165:O165" si="171">SUM(G166:G169)</f>
        <v>0</v>
      </c>
      <c r="H165" s="79">
        <f t="shared" si="171"/>
        <v>0</v>
      </c>
      <c r="I165" s="90">
        <f t="shared" si="171"/>
        <v>0</v>
      </c>
      <c r="J165" s="133">
        <f t="shared" si="171"/>
        <v>0</v>
      </c>
      <c r="K165" s="79">
        <f t="shared" si="171"/>
        <v>0</v>
      </c>
      <c r="L165" s="185">
        <f t="shared" si="171"/>
        <v>0</v>
      </c>
      <c r="M165" s="242">
        <f t="shared" si="171"/>
        <v>0</v>
      </c>
      <c r="N165" s="79">
        <f t="shared" si="171"/>
        <v>0</v>
      </c>
      <c r="O165" s="157">
        <f t="shared" si="171"/>
        <v>0</v>
      </c>
      <c r="P165" s="689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10"/>
        <v>0</v>
      </c>
      <c r="D166" s="273"/>
      <c r="E166" s="45"/>
      <c r="F166" s="430">
        <f t="shared" ref="F166:F171" si="172">D166+E166</f>
        <v>0</v>
      </c>
      <c r="G166" s="239"/>
      <c r="H166" s="45"/>
      <c r="I166" s="359">
        <f t="shared" ref="I166:I171" si="173">G166+H166</f>
        <v>0</v>
      </c>
      <c r="J166" s="273"/>
      <c r="K166" s="45"/>
      <c r="L166" s="430">
        <f t="shared" ref="L166:L171" si="174">J166+K166</f>
        <v>0</v>
      </c>
      <c r="M166" s="239"/>
      <c r="N166" s="45"/>
      <c r="O166" s="359">
        <f t="shared" ref="O166:O171" si="175">M166+N166</f>
        <v>0</v>
      </c>
      <c r="P166" s="688"/>
    </row>
    <row r="167" spans="1:17" ht="36" hidden="1" x14ac:dyDescent="0.25">
      <c r="A167" s="30">
        <v>2513</v>
      </c>
      <c r="B167" s="43" t="s">
        <v>162</v>
      </c>
      <c r="C167" s="199">
        <f t="shared" si="110"/>
        <v>0</v>
      </c>
      <c r="D167" s="273"/>
      <c r="E167" s="45"/>
      <c r="F167" s="430">
        <f t="shared" si="172"/>
        <v>0</v>
      </c>
      <c r="G167" s="239"/>
      <c r="H167" s="45"/>
      <c r="I167" s="359">
        <f t="shared" si="173"/>
        <v>0</v>
      </c>
      <c r="J167" s="273"/>
      <c r="K167" s="45"/>
      <c r="L167" s="430">
        <f t="shared" si="174"/>
        <v>0</v>
      </c>
      <c r="M167" s="239"/>
      <c r="N167" s="45"/>
      <c r="O167" s="359">
        <f t="shared" si="175"/>
        <v>0</v>
      </c>
      <c r="P167" s="688"/>
    </row>
    <row r="168" spans="1:17" ht="24" hidden="1" x14ac:dyDescent="0.25">
      <c r="A168" s="30">
        <v>2515</v>
      </c>
      <c r="B168" s="43" t="s">
        <v>163</v>
      </c>
      <c r="C168" s="199">
        <f t="shared" si="110"/>
        <v>0</v>
      </c>
      <c r="D168" s="273"/>
      <c r="E168" s="45"/>
      <c r="F168" s="430">
        <f t="shared" si="172"/>
        <v>0</v>
      </c>
      <c r="G168" s="239"/>
      <c r="H168" s="45"/>
      <c r="I168" s="359">
        <f t="shared" si="173"/>
        <v>0</v>
      </c>
      <c r="J168" s="273"/>
      <c r="K168" s="45"/>
      <c r="L168" s="430">
        <f t="shared" si="174"/>
        <v>0</v>
      </c>
      <c r="M168" s="239"/>
      <c r="N168" s="45"/>
      <c r="O168" s="359">
        <f t="shared" si="175"/>
        <v>0</v>
      </c>
      <c r="P168" s="688"/>
    </row>
    <row r="169" spans="1:17" ht="24" x14ac:dyDescent="0.25">
      <c r="A169" s="30">
        <v>2519</v>
      </c>
      <c r="B169" s="43" t="s">
        <v>164</v>
      </c>
      <c r="C169" s="199">
        <f t="shared" si="110"/>
        <v>81</v>
      </c>
      <c r="D169" s="273">
        <v>81</v>
      </c>
      <c r="E169" s="45"/>
      <c r="F169" s="430">
        <f t="shared" si="172"/>
        <v>81</v>
      </c>
      <c r="G169" s="239"/>
      <c r="H169" s="45"/>
      <c r="I169" s="359">
        <f t="shared" si="173"/>
        <v>0</v>
      </c>
      <c r="J169" s="273"/>
      <c r="K169" s="45"/>
      <c r="L169" s="430">
        <f t="shared" si="174"/>
        <v>0</v>
      </c>
      <c r="M169" s="239"/>
      <c r="N169" s="45"/>
      <c r="O169" s="359">
        <f t="shared" si="175"/>
        <v>0</v>
      </c>
      <c r="P169" s="69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10"/>
        <v>0</v>
      </c>
      <c r="D170" s="273"/>
      <c r="E170" s="45"/>
      <c r="F170" s="430">
        <f t="shared" si="172"/>
        <v>0</v>
      </c>
      <c r="G170" s="239"/>
      <c r="H170" s="45"/>
      <c r="I170" s="359">
        <f t="shared" si="173"/>
        <v>0</v>
      </c>
      <c r="J170" s="273"/>
      <c r="K170" s="45"/>
      <c r="L170" s="430">
        <f t="shared" si="174"/>
        <v>0</v>
      </c>
      <c r="M170" s="239"/>
      <c r="N170" s="45"/>
      <c r="O170" s="359">
        <f t="shared" si="175"/>
        <v>0</v>
      </c>
      <c r="P170" s="688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10"/>
        <v>0</v>
      </c>
      <c r="D171" s="272"/>
      <c r="E171" s="42"/>
      <c r="F171" s="412">
        <f t="shared" si="172"/>
        <v>0</v>
      </c>
      <c r="G171" s="221"/>
      <c r="H171" s="28"/>
      <c r="I171" s="411">
        <f t="shared" si="173"/>
        <v>0</v>
      </c>
      <c r="J171" s="254"/>
      <c r="K171" s="28"/>
      <c r="L171" s="412">
        <f t="shared" si="174"/>
        <v>0</v>
      </c>
      <c r="M171" s="221"/>
      <c r="N171" s="28"/>
      <c r="O171" s="411">
        <f t="shared" si="175"/>
        <v>0</v>
      </c>
      <c r="P171" s="687"/>
    </row>
    <row r="172" spans="1:17" hidden="1" x14ac:dyDescent="0.25">
      <c r="A172" s="70">
        <v>3000</v>
      </c>
      <c r="B172" s="70" t="s">
        <v>167</v>
      </c>
      <c r="C172" s="209">
        <f t="shared" si="110"/>
        <v>0</v>
      </c>
      <c r="D172" s="139">
        <f>SUM(D173,D183)</f>
        <v>0</v>
      </c>
      <c r="E172" s="71">
        <f t="shared" ref="E172" si="176">SUM(E173,E183)</f>
        <v>0</v>
      </c>
      <c r="F172" s="181">
        <f>SUM(F173,F183)</f>
        <v>0</v>
      </c>
      <c r="G172" s="236">
        <f>SUM(G173,G183)</f>
        <v>0</v>
      </c>
      <c r="H172" s="71">
        <f t="shared" ref="H172:I172" si="177">SUM(H173,H183)</f>
        <v>0</v>
      </c>
      <c r="I172" s="127">
        <f t="shared" si="177"/>
        <v>0</v>
      </c>
      <c r="J172" s="139">
        <f>SUM(J173,J183)</f>
        <v>0</v>
      </c>
      <c r="K172" s="71">
        <f t="shared" ref="K172:N172" si="178">SUM(K173,K183)</f>
        <v>0</v>
      </c>
      <c r="L172" s="181">
        <f t="shared" si="178"/>
        <v>0</v>
      </c>
      <c r="M172" s="236">
        <f t="shared" si="178"/>
        <v>0</v>
      </c>
      <c r="N172" s="71">
        <f t="shared" si="178"/>
        <v>0</v>
      </c>
      <c r="O172" s="127">
        <f>SUM(O173,O183)</f>
        <v>0</v>
      </c>
      <c r="P172" s="698"/>
    </row>
    <row r="173" spans="1:17" ht="24" hidden="1" x14ac:dyDescent="0.25">
      <c r="A173" s="35">
        <v>3200</v>
      </c>
      <c r="B173" s="82" t="s">
        <v>168</v>
      </c>
      <c r="C173" s="197">
        <f t="shared" si="110"/>
        <v>0</v>
      </c>
      <c r="D173" s="132">
        <f>SUM(D174,D178)</f>
        <v>0</v>
      </c>
      <c r="E173" s="38">
        <f t="shared" ref="E173" si="179">SUM(E174,E178)</f>
        <v>0</v>
      </c>
      <c r="F173" s="184">
        <f>SUM(F174,F178)</f>
        <v>0</v>
      </c>
      <c r="G173" s="237">
        <f t="shared" ref="G173:O173" si="180">SUM(G174,G178)</f>
        <v>0</v>
      </c>
      <c r="H173" s="38">
        <f t="shared" si="180"/>
        <v>0</v>
      </c>
      <c r="I173" s="125">
        <f t="shared" si="180"/>
        <v>0</v>
      </c>
      <c r="J173" s="132">
        <f t="shared" si="180"/>
        <v>0</v>
      </c>
      <c r="K173" s="38">
        <f t="shared" si="180"/>
        <v>0</v>
      </c>
      <c r="L173" s="184">
        <f t="shared" si="180"/>
        <v>0</v>
      </c>
      <c r="M173" s="237">
        <f t="shared" si="180"/>
        <v>0</v>
      </c>
      <c r="N173" s="38">
        <f t="shared" si="180"/>
        <v>0</v>
      </c>
      <c r="O173" s="126">
        <f t="shared" si="180"/>
        <v>0</v>
      </c>
      <c r="P173" s="699"/>
    </row>
    <row r="174" spans="1:17" ht="36" hidden="1" x14ac:dyDescent="0.25">
      <c r="A174" s="404">
        <v>3260</v>
      </c>
      <c r="B174" s="40" t="s">
        <v>169</v>
      </c>
      <c r="C174" s="198">
        <f t="shared" si="110"/>
        <v>0</v>
      </c>
      <c r="D174" s="133">
        <f>SUM(D175:D177)</f>
        <v>0</v>
      </c>
      <c r="E174" s="79">
        <f t="shared" ref="E174" si="181">SUM(E175:E177)</f>
        <v>0</v>
      </c>
      <c r="F174" s="185">
        <f>SUM(F175:F177)</f>
        <v>0</v>
      </c>
      <c r="G174" s="242">
        <f>SUM(G175:G177)</f>
        <v>0</v>
      </c>
      <c r="H174" s="79">
        <f t="shared" ref="H174:I174" si="182">SUM(H175:H177)</f>
        <v>0</v>
      </c>
      <c r="I174" s="90">
        <f t="shared" si="182"/>
        <v>0</v>
      </c>
      <c r="J174" s="133">
        <f>SUM(J175:J177)</f>
        <v>0</v>
      </c>
      <c r="K174" s="79">
        <f t="shared" ref="K174:N174" si="183">SUM(K175:K177)</f>
        <v>0</v>
      </c>
      <c r="L174" s="185">
        <f t="shared" si="183"/>
        <v>0</v>
      </c>
      <c r="M174" s="242">
        <f t="shared" si="183"/>
        <v>0</v>
      </c>
      <c r="N174" s="79">
        <f t="shared" si="183"/>
        <v>0</v>
      </c>
      <c r="O174" s="90">
        <f>SUM(O175:O177)</f>
        <v>0</v>
      </c>
      <c r="P174" s="687"/>
    </row>
    <row r="175" spans="1:17" ht="24" hidden="1" x14ac:dyDescent="0.25">
      <c r="A175" s="30">
        <v>3261</v>
      </c>
      <c r="B175" s="43" t="s">
        <v>170</v>
      </c>
      <c r="C175" s="199">
        <f t="shared" si="110"/>
        <v>0</v>
      </c>
      <c r="D175" s="273"/>
      <c r="E175" s="45"/>
      <c r="F175" s="430">
        <f t="shared" ref="F175:F177" si="184">D175+E175</f>
        <v>0</v>
      </c>
      <c r="G175" s="239"/>
      <c r="H175" s="45"/>
      <c r="I175" s="359">
        <f t="shared" ref="I175:I177" si="185">G175+H175</f>
        <v>0</v>
      </c>
      <c r="J175" s="273"/>
      <c r="K175" s="45"/>
      <c r="L175" s="430">
        <f t="shared" ref="L175:L177" si="186">J175+K175</f>
        <v>0</v>
      </c>
      <c r="M175" s="239"/>
      <c r="N175" s="45"/>
      <c r="O175" s="359">
        <f t="shared" ref="O175:O177" si="187">M175+N175</f>
        <v>0</v>
      </c>
      <c r="P175" s="688"/>
    </row>
    <row r="176" spans="1:17" ht="36" hidden="1" x14ac:dyDescent="0.25">
      <c r="A176" s="30">
        <v>3262</v>
      </c>
      <c r="B176" s="43" t="s">
        <v>171</v>
      </c>
      <c r="C176" s="199">
        <f t="shared" si="110"/>
        <v>0</v>
      </c>
      <c r="D176" s="273"/>
      <c r="E176" s="45"/>
      <c r="F176" s="430">
        <f t="shared" si="184"/>
        <v>0</v>
      </c>
      <c r="G176" s="239"/>
      <c r="H176" s="45"/>
      <c r="I176" s="359">
        <f t="shared" si="185"/>
        <v>0</v>
      </c>
      <c r="J176" s="273"/>
      <c r="K176" s="45"/>
      <c r="L176" s="430">
        <f t="shared" si="186"/>
        <v>0</v>
      </c>
      <c r="M176" s="239"/>
      <c r="N176" s="45"/>
      <c r="O176" s="359">
        <f t="shared" si="187"/>
        <v>0</v>
      </c>
      <c r="P176" s="688"/>
    </row>
    <row r="177" spans="1:16" ht="24" hidden="1" x14ac:dyDescent="0.25">
      <c r="A177" s="30">
        <v>3263</v>
      </c>
      <c r="B177" s="43" t="s">
        <v>172</v>
      </c>
      <c r="C177" s="199">
        <f t="shared" ref="C177:C240" si="188">SUM(F177,I177,L177,O177)</f>
        <v>0</v>
      </c>
      <c r="D177" s="273"/>
      <c r="E177" s="45"/>
      <c r="F177" s="430">
        <f t="shared" si="184"/>
        <v>0</v>
      </c>
      <c r="G177" s="239"/>
      <c r="H177" s="45"/>
      <c r="I177" s="359">
        <f t="shared" si="185"/>
        <v>0</v>
      </c>
      <c r="J177" s="273"/>
      <c r="K177" s="45"/>
      <c r="L177" s="430">
        <f t="shared" si="186"/>
        <v>0</v>
      </c>
      <c r="M177" s="239"/>
      <c r="N177" s="45"/>
      <c r="O177" s="359">
        <f t="shared" si="187"/>
        <v>0</v>
      </c>
      <c r="P177" s="688"/>
    </row>
    <row r="178" spans="1:16" ht="84" hidden="1" x14ac:dyDescent="0.25">
      <c r="A178" s="404">
        <v>3290</v>
      </c>
      <c r="B178" s="40" t="s">
        <v>302</v>
      </c>
      <c r="C178" s="210">
        <f t="shared" si="188"/>
        <v>0</v>
      </c>
      <c r="D178" s="133">
        <f>SUM(D179:D182)</f>
        <v>0</v>
      </c>
      <c r="E178" s="79">
        <f t="shared" ref="E178" si="189">SUM(E179:E182)</f>
        <v>0</v>
      </c>
      <c r="F178" s="185">
        <f>SUM(F179:F182)</f>
        <v>0</v>
      </c>
      <c r="G178" s="242">
        <f t="shared" ref="G178:O178" si="190">SUM(G179:G182)</f>
        <v>0</v>
      </c>
      <c r="H178" s="79">
        <f t="shared" si="190"/>
        <v>0</v>
      </c>
      <c r="I178" s="90">
        <f t="shared" si="190"/>
        <v>0</v>
      </c>
      <c r="J178" s="133">
        <f t="shared" si="190"/>
        <v>0</v>
      </c>
      <c r="K178" s="79">
        <f t="shared" si="190"/>
        <v>0</v>
      </c>
      <c r="L178" s="185">
        <f t="shared" si="190"/>
        <v>0</v>
      </c>
      <c r="M178" s="242">
        <f t="shared" si="190"/>
        <v>0</v>
      </c>
      <c r="N178" s="79">
        <f t="shared" si="190"/>
        <v>0</v>
      </c>
      <c r="O178" s="158">
        <f t="shared" si="190"/>
        <v>0</v>
      </c>
      <c r="P178" s="701"/>
    </row>
    <row r="179" spans="1:16" ht="72" hidden="1" x14ac:dyDescent="0.25">
      <c r="A179" s="30">
        <v>3291</v>
      </c>
      <c r="B179" s="43" t="s">
        <v>173</v>
      </c>
      <c r="C179" s="199">
        <f t="shared" si="188"/>
        <v>0</v>
      </c>
      <c r="D179" s="273"/>
      <c r="E179" s="45"/>
      <c r="F179" s="430">
        <f t="shared" ref="F179:F182" si="191">D179+E179</f>
        <v>0</v>
      </c>
      <c r="G179" s="239"/>
      <c r="H179" s="45"/>
      <c r="I179" s="359">
        <f t="shared" ref="I179:I182" si="192">G179+H179</f>
        <v>0</v>
      </c>
      <c r="J179" s="273"/>
      <c r="K179" s="45"/>
      <c r="L179" s="430">
        <f t="shared" ref="L179:L182" si="193">J179+K179</f>
        <v>0</v>
      </c>
      <c r="M179" s="239"/>
      <c r="N179" s="45"/>
      <c r="O179" s="359">
        <f t="shared" ref="O179:O182" si="194">M179+N179</f>
        <v>0</v>
      </c>
      <c r="P179" s="688"/>
    </row>
    <row r="180" spans="1:16" ht="72" hidden="1" x14ac:dyDescent="0.25">
      <c r="A180" s="30">
        <v>3292</v>
      </c>
      <c r="B180" s="43" t="s">
        <v>174</v>
      </c>
      <c r="C180" s="199">
        <f t="shared" si="188"/>
        <v>0</v>
      </c>
      <c r="D180" s="273"/>
      <c r="E180" s="45"/>
      <c r="F180" s="430">
        <f t="shared" si="191"/>
        <v>0</v>
      </c>
      <c r="G180" s="239"/>
      <c r="H180" s="45"/>
      <c r="I180" s="359">
        <f t="shared" si="192"/>
        <v>0</v>
      </c>
      <c r="J180" s="273"/>
      <c r="K180" s="45"/>
      <c r="L180" s="430">
        <f t="shared" si="193"/>
        <v>0</v>
      </c>
      <c r="M180" s="239"/>
      <c r="N180" s="45"/>
      <c r="O180" s="359">
        <f t="shared" si="194"/>
        <v>0</v>
      </c>
      <c r="P180" s="688"/>
    </row>
    <row r="181" spans="1:16" ht="72" hidden="1" x14ac:dyDescent="0.25">
      <c r="A181" s="30">
        <v>3293</v>
      </c>
      <c r="B181" s="43" t="s">
        <v>175</v>
      </c>
      <c r="C181" s="199">
        <f t="shared" si="188"/>
        <v>0</v>
      </c>
      <c r="D181" s="273"/>
      <c r="E181" s="45"/>
      <c r="F181" s="430">
        <f t="shared" si="191"/>
        <v>0</v>
      </c>
      <c r="G181" s="239"/>
      <c r="H181" s="45"/>
      <c r="I181" s="359">
        <f t="shared" si="192"/>
        <v>0</v>
      </c>
      <c r="J181" s="273"/>
      <c r="K181" s="45"/>
      <c r="L181" s="430">
        <f t="shared" si="193"/>
        <v>0</v>
      </c>
      <c r="M181" s="239"/>
      <c r="N181" s="45"/>
      <c r="O181" s="359">
        <f t="shared" si="194"/>
        <v>0</v>
      </c>
      <c r="P181" s="688"/>
    </row>
    <row r="182" spans="1:16" ht="60" hidden="1" x14ac:dyDescent="0.25">
      <c r="A182" s="83">
        <v>3294</v>
      </c>
      <c r="B182" s="43" t="s">
        <v>176</v>
      </c>
      <c r="C182" s="210">
        <f t="shared" si="188"/>
        <v>0</v>
      </c>
      <c r="D182" s="274"/>
      <c r="E182" s="84"/>
      <c r="F182" s="438">
        <f t="shared" si="191"/>
        <v>0</v>
      </c>
      <c r="G182" s="244"/>
      <c r="H182" s="84"/>
      <c r="I182" s="437">
        <f t="shared" si="192"/>
        <v>0</v>
      </c>
      <c r="J182" s="274"/>
      <c r="K182" s="84"/>
      <c r="L182" s="438">
        <f t="shared" si="193"/>
        <v>0</v>
      </c>
      <c r="M182" s="244"/>
      <c r="N182" s="84"/>
      <c r="O182" s="437">
        <f t="shared" si="194"/>
        <v>0</v>
      </c>
      <c r="P182" s="701"/>
    </row>
    <row r="183" spans="1:16" ht="48" hidden="1" x14ac:dyDescent="0.25">
      <c r="A183" s="51">
        <v>3300</v>
      </c>
      <c r="B183" s="82" t="s">
        <v>177</v>
      </c>
      <c r="C183" s="211">
        <f t="shared" si="188"/>
        <v>0</v>
      </c>
      <c r="D183" s="140">
        <f>SUM(D184:D185)</f>
        <v>0</v>
      </c>
      <c r="E183" s="85">
        <f t="shared" ref="E183" si="195">SUM(E184:E185)</f>
        <v>0</v>
      </c>
      <c r="F183" s="182">
        <f>SUM(F184:F185)</f>
        <v>0</v>
      </c>
      <c r="G183" s="245">
        <f t="shared" ref="G183:O183" si="196">SUM(G184:G185)</f>
        <v>0</v>
      </c>
      <c r="H183" s="85">
        <f t="shared" si="196"/>
        <v>0</v>
      </c>
      <c r="I183" s="126">
        <f t="shared" si="196"/>
        <v>0</v>
      </c>
      <c r="J183" s="140">
        <f t="shared" si="196"/>
        <v>0</v>
      </c>
      <c r="K183" s="85">
        <f t="shared" si="196"/>
        <v>0</v>
      </c>
      <c r="L183" s="182">
        <f t="shared" si="196"/>
        <v>0</v>
      </c>
      <c r="M183" s="245">
        <f t="shared" si="196"/>
        <v>0</v>
      </c>
      <c r="N183" s="85">
        <f t="shared" si="196"/>
        <v>0</v>
      </c>
      <c r="O183" s="126">
        <f t="shared" si="196"/>
        <v>0</v>
      </c>
      <c r="P183" s="699"/>
    </row>
    <row r="184" spans="1:16" ht="48" hidden="1" x14ac:dyDescent="0.25">
      <c r="A184" s="57">
        <v>3310</v>
      </c>
      <c r="B184" s="58" t="s">
        <v>178</v>
      </c>
      <c r="C184" s="204">
        <f t="shared" si="188"/>
        <v>0</v>
      </c>
      <c r="D184" s="270"/>
      <c r="E184" s="77"/>
      <c r="F184" s="431">
        <f t="shared" ref="F184:F185" si="197">D184+E184</f>
        <v>0</v>
      </c>
      <c r="G184" s="241"/>
      <c r="H184" s="77"/>
      <c r="I184" s="356">
        <f t="shared" ref="I184:I185" si="198">G184+H184</f>
        <v>0</v>
      </c>
      <c r="J184" s="270"/>
      <c r="K184" s="77"/>
      <c r="L184" s="431">
        <f t="shared" ref="L184:L185" si="199">J184+K184</f>
        <v>0</v>
      </c>
      <c r="M184" s="241"/>
      <c r="N184" s="77"/>
      <c r="O184" s="356">
        <f t="shared" ref="O184:O185" si="200">M184+N184</f>
        <v>0</v>
      </c>
      <c r="P184" s="693"/>
    </row>
    <row r="185" spans="1:16" ht="60" hidden="1" x14ac:dyDescent="0.25">
      <c r="A185" s="27">
        <v>3320</v>
      </c>
      <c r="B185" s="40" t="s">
        <v>179</v>
      </c>
      <c r="C185" s="198">
        <f t="shared" si="188"/>
        <v>0</v>
      </c>
      <c r="D185" s="272"/>
      <c r="E185" s="42"/>
      <c r="F185" s="429">
        <f t="shared" si="197"/>
        <v>0</v>
      </c>
      <c r="G185" s="229"/>
      <c r="H185" s="42"/>
      <c r="I185" s="358">
        <f t="shared" si="198"/>
        <v>0</v>
      </c>
      <c r="J185" s="272"/>
      <c r="K185" s="42"/>
      <c r="L185" s="429">
        <f t="shared" si="199"/>
        <v>0</v>
      </c>
      <c r="M185" s="229"/>
      <c r="N185" s="42"/>
      <c r="O185" s="358">
        <f t="shared" si="200"/>
        <v>0</v>
      </c>
      <c r="P185" s="687"/>
    </row>
    <row r="186" spans="1:16" hidden="1" x14ac:dyDescent="0.25">
      <c r="A186" s="87">
        <v>4000</v>
      </c>
      <c r="B186" s="70" t="s">
        <v>180</v>
      </c>
      <c r="C186" s="209">
        <f t="shared" si="188"/>
        <v>0</v>
      </c>
      <c r="D186" s="139">
        <f>SUM(D187,D190)</f>
        <v>0</v>
      </c>
      <c r="E186" s="71">
        <f t="shared" ref="E186" si="201">SUM(E187,E190)</f>
        <v>0</v>
      </c>
      <c r="F186" s="181">
        <f>SUM(F187,F190)</f>
        <v>0</v>
      </c>
      <c r="G186" s="236">
        <f>SUM(G187,G190)</f>
        <v>0</v>
      </c>
      <c r="H186" s="71">
        <f t="shared" ref="H186:I186" si="202">SUM(H187,H190)</f>
        <v>0</v>
      </c>
      <c r="I186" s="127">
        <f t="shared" si="202"/>
        <v>0</v>
      </c>
      <c r="J186" s="139">
        <f>SUM(J187,J190)</f>
        <v>0</v>
      </c>
      <c r="K186" s="71">
        <f t="shared" ref="K186:N186" si="203">SUM(K187,K190)</f>
        <v>0</v>
      </c>
      <c r="L186" s="181">
        <f t="shared" si="203"/>
        <v>0</v>
      </c>
      <c r="M186" s="236">
        <f t="shared" si="203"/>
        <v>0</v>
      </c>
      <c r="N186" s="71">
        <f t="shared" si="203"/>
        <v>0</v>
      </c>
      <c r="O186" s="127">
        <f>SUM(O187,O190)</f>
        <v>0</v>
      </c>
      <c r="P186" s="698"/>
    </row>
    <row r="187" spans="1:16" ht="24" hidden="1" x14ac:dyDescent="0.25">
      <c r="A187" s="88">
        <v>4200</v>
      </c>
      <c r="B187" s="72" t="s">
        <v>181</v>
      </c>
      <c r="C187" s="197">
        <f t="shared" si="188"/>
        <v>0</v>
      </c>
      <c r="D187" s="132">
        <f>SUM(D188,D189)</f>
        <v>0</v>
      </c>
      <c r="E187" s="38">
        <f t="shared" ref="E187" si="204">SUM(E188,E189)</f>
        <v>0</v>
      </c>
      <c r="F187" s="184">
        <f>SUM(F188,F189)</f>
        <v>0</v>
      </c>
      <c r="G187" s="237">
        <f>SUM(G188,G189)</f>
        <v>0</v>
      </c>
      <c r="H187" s="38">
        <f t="shared" ref="H187:I187" si="205">SUM(H188,H189)</f>
        <v>0</v>
      </c>
      <c r="I187" s="125">
        <f t="shared" si="205"/>
        <v>0</v>
      </c>
      <c r="J187" s="132">
        <f>SUM(J188,J189)</f>
        <v>0</v>
      </c>
      <c r="K187" s="38">
        <f t="shared" ref="K187:N187" si="206">SUM(K188,K189)</f>
        <v>0</v>
      </c>
      <c r="L187" s="184">
        <f t="shared" si="206"/>
        <v>0</v>
      </c>
      <c r="M187" s="237">
        <f t="shared" si="206"/>
        <v>0</v>
      </c>
      <c r="N187" s="38">
        <f t="shared" si="206"/>
        <v>0</v>
      </c>
      <c r="O187" s="125">
        <f>SUM(O188,O189)</f>
        <v>0</v>
      </c>
      <c r="P187" s="686"/>
    </row>
    <row r="188" spans="1:16" ht="36" hidden="1" x14ac:dyDescent="0.25">
      <c r="A188" s="404">
        <v>4240</v>
      </c>
      <c r="B188" s="40" t="s">
        <v>182</v>
      </c>
      <c r="C188" s="198">
        <f t="shared" si="188"/>
        <v>0</v>
      </c>
      <c r="D188" s="272"/>
      <c r="E188" s="42"/>
      <c r="F188" s="429">
        <f t="shared" ref="F188:F189" si="207">D188+E188</f>
        <v>0</v>
      </c>
      <c r="G188" s="229"/>
      <c r="H188" s="42"/>
      <c r="I188" s="358">
        <f t="shared" ref="I188:I189" si="208">G188+H188</f>
        <v>0</v>
      </c>
      <c r="J188" s="272"/>
      <c r="K188" s="42"/>
      <c r="L188" s="429">
        <f t="shared" ref="L188:L189" si="209">J188+K188</f>
        <v>0</v>
      </c>
      <c r="M188" s="229"/>
      <c r="N188" s="42"/>
      <c r="O188" s="358">
        <f t="shared" ref="O188:O189" si="210">M188+N188</f>
        <v>0</v>
      </c>
      <c r="P188" s="687"/>
    </row>
    <row r="189" spans="1:16" ht="24" hidden="1" x14ac:dyDescent="0.25">
      <c r="A189" s="75">
        <v>4250</v>
      </c>
      <c r="B189" s="43" t="s">
        <v>183</v>
      </c>
      <c r="C189" s="199">
        <f t="shared" si="188"/>
        <v>0</v>
      </c>
      <c r="D189" s="273"/>
      <c r="E189" s="45"/>
      <c r="F189" s="430">
        <f t="shared" si="207"/>
        <v>0</v>
      </c>
      <c r="G189" s="239"/>
      <c r="H189" s="45"/>
      <c r="I189" s="359">
        <f t="shared" si="208"/>
        <v>0</v>
      </c>
      <c r="J189" s="273"/>
      <c r="K189" s="45"/>
      <c r="L189" s="430">
        <f t="shared" si="209"/>
        <v>0</v>
      </c>
      <c r="M189" s="239"/>
      <c r="N189" s="45"/>
      <c r="O189" s="359">
        <f t="shared" si="210"/>
        <v>0</v>
      </c>
      <c r="P189" s="688"/>
    </row>
    <row r="190" spans="1:16" hidden="1" x14ac:dyDescent="0.25">
      <c r="A190" s="35">
        <v>4300</v>
      </c>
      <c r="B190" s="72" t="s">
        <v>184</v>
      </c>
      <c r="C190" s="197">
        <f t="shared" si="188"/>
        <v>0</v>
      </c>
      <c r="D190" s="132">
        <f>SUM(D191)</f>
        <v>0</v>
      </c>
      <c r="E190" s="38">
        <f t="shared" ref="E190" si="211">SUM(E191)</f>
        <v>0</v>
      </c>
      <c r="F190" s="184">
        <f>SUM(F191)</f>
        <v>0</v>
      </c>
      <c r="G190" s="237">
        <f>SUM(G191)</f>
        <v>0</v>
      </c>
      <c r="H190" s="38">
        <f t="shared" ref="H190:I190" si="212">SUM(H191)</f>
        <v>0</v>
      </c>
      <c r="I190" s="125">
        <f t="shared" si="212"/>
        <v>0</v>
      </c>
      <c r="J190" s="132">
        <f>SUM(J191)</f>
        <v>0</v>
      </c>
      <c r="K190" s="38">
        <f t="shared" ref="K190:N190" si="213">SUM(K191)</f>
        <v>0</v>
      </c>
      <c r="L190" s="184">
        <f t="shared" si="213"/>
        <v>0</v>
      </c>
      <c r="M190" s="237">
        <f t="shared" si="213"/>
        <v>0</v>
      </c>
      <c r="N190" s="38">
        <f t="shared" si="213"/>
        <v>0</v>
      </c>
      <c r="O190" s="125">
        <f>SUM(O191)</f>
        <v>0</v>
      </c>
      <c r="P190" s="686"/>
    </row>
    <row r="191" spans="1:16" ht="24" hidden="1" x14ac:dyDescent="0.25">
      <c r="A191" s="404">
        <v>4310</v>
      </c>
      <c r="B191" s="40" t="s">
        <v>185</v>
      </c>
      <c r="C191" s="198">
        <f t="shared" si="188"/>
        <v>0</v>
      </c>
      <c r="D191" s="133">
        <f>SUM(D192:D192)</f>
        <v>0</v>
      </c>
      <c r="E191" s="79">
        <f t="shared" ref="E191" si="214">SUM(E192:E192)</f>
        <v>0</v>
      </c>
      <c r="F191" s="185">
        <f>SUM(F192:F192)</f>
        <v>0</v>
      </c>
      <c r="G191" s="242">
        <f>SUM(G192:G192)</f>
        <v>0</v>
      </c>
      <c r="H191" s="79">
        <f t="shared" ref="H191:I191" si="215">SUM(H192:H192)</f>
        <v>0</v>
      </c>
      <c r="I191" s="90">
        <f t="shared" si="215"/>
        <v>0</v>
      </c>
      <c r="J191" s="133">
        <f>SUM(J192:J192)</f>
        <v>0</v>
      </c>
      <c r="K191" s="79">
        <f t="shared" ref="K191:N191" si="216">SUM(K192:K192)</f>
        <v>0</v>
      </c>
      <c r="L191" s="185">
        <f t="shared" si="216"/>
        <v>0</v>
      </c>
      <c r="M191" s="242">
        <f t="shared" si="216"/>
        <v>0</v>
      </c>
      <c r="N191" s="79">
        <f t="shared" si="216"/>
        <v>0</v>
      </c>
      <c r="O191" s="90">
        <f>SUM(O192:O192)</f>
        <v>0</v>
      </c>
      <c r="P191" s="687"/>
    </row>
    <row r="192" spans="1:16" ht="36" hidden="1" x14ac:dyDescent="0.25">
      <c r="A192" s="30">
        <v>4311</v>
      </c>
      <c r="B192" s="43" t="s">
        <v>186</v>
      </c>
      <c r="C192" s="199">
        <f t="shared" si="188"/>
        <v>0</v>
      </c>
      <c r="D192" s="273"/>
      <c r="E192" s="45"/>
      <c r="F192" s="430">
        <f>D192+E192</f>
        <v>0</v>
      </c>
      <c r="G192" s="239"/>
      <c r="H192" s="45"/>
      <c r="I192" s="359">
        <f>G192+H192</f>
        <v>0</v>
      </c>
      <c r="J192" s="273"/>
      <c r="K192" s="45"/>
      <c r="L192" s="430">
        <f>J192+K192</f>
        <v>0</v>
      </c>
      <c r="M192" s="239"/>
      <c r="N192" s="45"/>
      <c r="O192" s="359">
        <f>M192+N192</f>
        <v>0</v>
      </c>
      <c r="P192" s="688"/>
    </row>
    <row r="193" spans="1:17" s="19" customFormat="1" ht="24" x14ac:dyDescent="0.25">
      <c r="A193" s="89"/>
      <c r="B193" s="17" t="s">
        <v>187</v>
      </c>
      <c r="C193" s="208">
        <f t="shared" si="188"/>
        <v>3250</v>
      </c>
      <c r="D193" s="138">
        <f>SUM(D194,D229,D268)</f>
        <v>0</v>
      </c>
      <c r="E193" s="69">
        <f t="shared" ref="E193" si="217">SUM(E194,E229,E268)</f>
        <v>0</v>
      </c>
      <c r="F193" s="180">
        <f>SUM(F194,F229,F268)</f>
        <v>0</v>
      </c>
      <c r="G193" s="235">
        <f>SUM(G194,G229,G268)</f>
        <v>800</v>
      </c>
      <c r="H193" s="69">
        <f t="shared" ref="H193:I193" si="218">SUM(H194,H229,H268)</f>
        <v>0</v>
      </c>
      <c r="I193" s="284">
        <f t="shared" si="218"/>
        <v>800</v>
      </c>
      <c r="J193" s="138">
        <f>SUM(J194,J229,J268)</f>
        <v>2450</v>
      </c>
      <c r="K193" s="69">
        <f t="shared" ref="K193:N193" si="219">SUM(K194,K229,K268)</f>
        <v>0</v>
      </c>
      <c r="L193" s="180">
        <f t="shared" si="219"/>
        <v>2450</v>
      </c>
      <c r="M193" s="235">
        <f t="shared" si="219"/>
        <v>0</v>
      </c>
      <c r="N193" s="69">
        <f t="shared" si="219"/>
        <v>0</v>
      </c>
      <c r="O193" s="159">
        <f>SUM(O194,O229,O268)</f>
        <v>0</v>
      </c>
      <c r="P193" s="702"/>
      <c r="Q193" s="191"/>
    </row>
    <row r="194" spans="1:17" x14ac:dyDescent="0.25">
      <c r="A194" s="70">
        <v>5000</v>
      </c>
      <c r="B194" s="70" t="s">
        <v>188</v>
      </c>
      <c r="C194" s="209">
        <f t="shared" si="188"/>
        <v>3250</v>
      </c>
      <c r="D194" s="139">
        <f>D195+D203</f>
        <v>0</v>
      </c>
      <c r="E194" s="71">
        <f t="shared" ref="E194" si="220">E195+E203</f>
        <v>0</v>
      </c>
      <c r="F194" s="181">
        <f>F195+F203</f>
        <v>0</v>
      </c>
      <c r="G194" s="236">
        <f>G195+G203</f>
        <v>800</v>
      </c>
      <c r="H194" s="71">
        <f t="shared" ref="H194:I194" si="221">H195+H203</f>
        <v>0</v>
      </c>
      <c r="I194" s="127">
        <f t="shared" si="221"/>
        <v>800</v>
      </c>
      <c r="J194" s="139">
        <f>J195+J203</f>
        <v>2450</v>
      </c>
      <c r="K194" s="71">
        <f t="shared" ref="K194:N194" si="222">K195+K203</f>
        <v>0</v>
      </c>
      <c r="L194" s="181">
        <f t="shared" si="222"/>
        <v>2450</v>
      </c>
      <c r="M194" s="236">
        <f t="shared" si="222"/>
        <v>0</v>
      </c>
      <c r="N194" s="71">
        <f t="shared" si="222"/>
        <v>0</v>
      </c>
      <c r="O194" s="127">
        <f>O195+O203</f>
        <v>0</v>
      </c>
      <c r="P194" s="698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88"/>
        <v>0</v>
      </c>
      <c r="D195" s="132">
        <f>D196+D197+D200+D201+D202</f>
        <v>0</v>
      </c>
      <c r="E195" s="38">
        <f t="shared" ref="E195" si="223">E196+E197+E200+E201+E202</f>
        <v>0</v>
      </c>
      <c r="F195" s="184">
        <f>F196+F197+F200+F201+F202</f>
        <v>0</v>
      </c>
      <c r="G195" s="237">
        <f>G196+G197+G200+G201+G202</f>
        <v>0</v>
      </c>
      <c r="H195" s="38">
        <f t="shared" ref="H195:I195" si="224">H196+H197+H200+H201+H202</f>
        <v>0</v>
      </c>
      <c r="I195" s="125">
        <f t="shared" si="224"/>
        <v>0</v>
      </c>
      <c r="J195" s="132">
        <f>J196+J197+J200+J201+J202</f>
        <v>0</v>
      </c>
      <c r="K195" s="38">
        <f t="shared" ref="K195:N195" si="225">K196+K197+K200+K201+K202</f>
        <v>0</v>
      </c>
      <c r="L195" s="184">
        <f t="shared" si="225"/>
        <v>0</v>
      </c>
      <c r="M195" s="237">
        <f t="shared" si="225"/>
        <v>0</v>
      </c>
      <c r="N195" s="38">
        <f t="shared" si="225"/>
        <v>0</v>
      </c>
      <c r="O195" s="125">
        <f>O196+O197+O200+O201+O202</f>
        <v>0</v>
      </c>
      <c r="P195" s="686"/>
    </row>
    <row r="196" spans="1:17" hidden="1" x14ac:dyDescent="0.25">
      <c r="A196" s="404">
        <v>5110</v>
      </c>
      <c r="B196" s="40" t="s">
        <v>190</v>
      </c>
      <c r="C196" s="198">
        <f t="shared" si="188"/>
        <v>0</v>
      </c>
      <c r="D196" s="272"/>
      <c r="E196" s="42"/>
      <c r="F196" s="429">
        <f>D196+E196</f>
        <v>0</v>
      </c>
      <c r="G196" s="229"/>
      <c r="H196" s="42"/>
      <c r="I196" s="358">
        <f>G196+H196</f>
        <v>0</v>
      </c>
      <c r="J196" s="272"/>
      <c r="K196" s="42"/>
      <c r="L196" s="429">
        <f>J196+K196</f>
        <v>0</v>
      </c>
      <c r="M196" s="229"/>
      <c r="N196" s="42"/>
      <c r="O196" s="358">
        <f>M196+N196</f>
        <v>0</v>
      </c>
      <c r="P196" s="687"/>
    </row>
    <row r="197" spans="1:17" ht="24" hidden="1" x14ac:dyDescent="0.25">
      <c r="A197" s="75">
        <v>5120</v>
      </c>
      <c r="B197" s="43" t="s">
        <v>191</v>
      </c>
      <c r="C197" s="199">
        <f t="shared" si="188"/>
        <v>0</v>
      </c>
      <c r="D197" s="134">
        <f>D198+D199</f>
        <v>0</v>
      </c>
      <c r="E197" s="76">
        <f t="shared" ref="E197" si="226">E198+E199</f>
        <v>0</v>
      </c>
      <c r="F197" s="95">
        <f>F198+F199</f>
        <v>0</v>
      </c>
      <c r="G197" s="240">
        <f>G198+G199</f>
        <v>0</v>
      </c>
      <c r="H197" s="76">
        <f t="shared" ref="H197:I197" si="227">H198+H199</f>
        <v>0</v>
      </c>
      <c r="I197" s="91">
        <f t="shared" si="227"/>
        <v>0</v>
      </c>
      <c r="J197" s="134">
        <f>J198+J199</f>
        <v>0</v>
      </c>
      <c r="K197" s="76">
        <f t="shared" ref="K197:O197" si="228">K198+K199</f>
        <v>0</v>
      </c>
      <c r="L197" s="95">
        <f t="shared" si="228"/>
        <v>0</v>
      </c>
      <c r="M197" s="240">
        <f t="shared" si="228"/>
        <v>0</v>
      </c>
      <c r="N197" s="76">
        <f t="shared" si="228"/>
        <v>0</v>
      </c>
      <c r="O197" s="91">
        <f t="shared" si="228"/>
        <v>0</v>
      </c>
      <c r="P197" s="688"/>
    </row>
    <row r="198" spans="1:17" hidden="1" x14ac:dyDescent="0.25">
      <c r="A198" s="30">
        <v>5121</v>
      </c>
      <c r="B198" s="43" t="s">
        <v>192</v>
      </c>
      <c r="C198" s="199">
        <f t="shared" si="188"/>
        <v>0</v>
      </c>
      <c r="D198" s="273"/>
      <c r="E198" s="45"/>
      <c r="F198" s="430">
        <f t="shared" ref="F198:F202" si="229">D198+E198</f>
        <v>0</v>
      </c>
      <c r="G198" s="239"/>
      <c r="H198" s="45"/>
      <c r="I198" s="359">
        <f t="shared" ref="I198:I202" si="230">G198+H198</f>
        <v>0</v>
      </c>
      <c r="J198" s="273"/>
      <c r="K198" s="45"/>
      <c r="L198" s="430">
        <f t="shared" ref="L198:L202" si="231">J198+K198</f>
        <v>0</v>
      </c>
      <c r="M198" s="239"/>
      <c r="N198" s="45"/>
      <c r="O198" s="359">
        <f t="shared" ref="O198:O202" si="232">M198+N198</f>
        <v>0</v>
      </c>
      <c r="P198" s="688"/>
    </row>
    <row r="199" spans="1:17" ht="24" hidden="1" x14ac:dyDescent="0.25">
      <c r="A199" s="30">
        <v>5129</v>
      </c>
      <c r="B199" s="43" t="s">
        <v>193</v>
      </c>
      <c r="C199" s="199">
        <f t="shared" si="188"/>
        <v>0</v>
      </c>
      <c r="D199" s="273"/>
      <c r="E199" s="45"/>
      <c r="F199" s="430">
        <f t="shared" si="229"/>
        <v>0</v>
      </c>
      <c r="G199" s="239"/>
      <c r="H199" s="45"/>
      <c r="I199" s="359">
        <f t="shared" si="230"/>
        <v>0</v>
      </c>
      <c r="J199" s="273"/>
      <c r="K199" s="45"/>
      <c r="L199" s="430">
        <f t="shared" si="231"/>
        <v>0</v>
      </c>
      <c r="M199" s="239"/>
      <c r="N199" s="45"/>
      <c r="O199" s="359">
        <f t="shared" si="232"/>
        <v>0</v>
      </c>
      <c r="P199" s="688"/>
    </row>
    <row r="200" spans="1:17" hidden="1" x14ac:dyDescent="0.25">
      <c r="A200" s="75">
        <v>5130</v>
      </c>
      <c r="B200" s="43" t="s">
        <v>194</v>
      </c>
      <c r="C200" s="199">
        <f t="shared" si="188"/>
        <v>0</v>
      </c>
      <c r="D200" s="273"/>
      <c r="E200" s="45"/>
      <c r="F200" s="430">
        <f t="shared" si="229"/>
        <v>0</v>
      </c>
      <c r="G200" s="239"/>
      <c r="H200" s="45"/>
      <c r="I200" s="359">
        <f t="shared" si="230"/>
        <v>0</v>
      </c>
      <c r="J200" s="273"/>
      <c r="K200" s="45"/>
      <c r="L200" s="430">
        <f t="shared" si="231"/>
        <v>0</v>
      </c>
      <c r="M200" s="239"/>
      <c r="N200" s="45"/>
      <c r="O200" s="359">
        <f t="shared" si="232"/>
        <v>0</v>
      </c>
      <c r="P200" s="688"/>
    </row>
    <row r="201" spans="1:17" hidden="1" x14ac:dyDescent="0.25">
      <c r="A201" s="75">
        <v>5140</v>
      </c>
      <c r="B201" s="43" t="s">
        <v>195</v>
      </c>
      <c r="C201" s="199">
        <f t="shared" si="188"/>
        <v>0</v>
      </c>
      <c r="D201" s="273"/>
      <c r="E201" s="45"/>
      <c r="F201" s="430">
        <f t="shared" si="229"/>
        <v>0</v>
      </c>
      <c r="G201" s="239"/>
      <c r="H201" s="45"/>
      <c r="I201" s="359">
        <f t="shared" si="230"/>
        <v>0</v>
      </c>
      <c r="J201" s="273"/>
      <c r="K201" s="45"/>
      <c r="L201" s="430">
        <f t="shared" si="231"/>
        <v>0</v>
      </c>
      <c r="M201" s="239"/>
      <c r="N201" s="45"/>
      <c r="O201" s="359">
        <f t="shared" si="232"/>
        <v>0</v>
      </c>
      <c r="P201" s="688"/>
    </row>
    <row r="202" spans="1:17" ht="24" hidden="1" x14ac:dyDescent="0.25">
      <c r="A202" s="75">
        <v>5170</v>
      </c>
      <c r="B202" s="43" t="s">
        <v>196</v>
      </c>
      <c r="C202" s="199">
        <f t="shared" si="188"/>
        <v>0</v>
      </c>
      <c r="D202" s="273"/>
      <c r="E202" s="45"/>
      <c r="F202" s="430">
        <f t="shared" si="229"/>
        <v>0</v>
      </c>
      <c r="G202" s="239"/>
      <c r="H202" s="45"/>
      <c r="I202" s="359">
        <f t="shared" si="230"/>
        <v>0</v>
      </c>
      <c r="J202" s="273"/>
      <c r="K202" s="45"/>
      <c r="L202" s="430">
        <f t="shared" si="231"/>
        <v>0</v>
      </c>
      <c r="M202" s="239"/>
      <c r="N202" s="45"/>
      <c r="O202" s="359">
        <f t="shared" si="232"/>
        <v>0</v>
      </c>
      <c r="P202" s="688"/>
    </row>
    <row r="203" spans="1:17" x14ac:dyDescent="0.25">
      <c r="A203" s="35">
        <v>5200</v>
      </c>
      <c r="B203" s="72" t="s">
        <v>197</v>
      </c>
      <c r="C203" s="197">
        <f t="shared" si="188"/>
        <v>3250</v>
      </c>
      <c r="D203" s="132">
        <f>D204+D214+D215+D224+D225+D226+D228</f>
        <v>0</v>
      </c>
      <c r="E203" s="38">
        <f t="shared" ref="E203" si="233">E204+E214+E215+E224+E225+E226+E228</f>
        <v>0</v>
      </c>
      <c r="F203" s="184">
        <f>F204+F214+F215+F224+F225+F226+F228</f>
        <v>0</v>
      </c>
      <c r="G203" s="237">
        <f>G204+G214+G215+G224+G225+G226+G228</f>
        <v>800</v>
      </c>
      <c r="H203" s="38">
        <f t="shared" ref="H203:I203" si="234">H204+H214+H215+H224+H225+H226+H228</f>
        <v>0</v>
      </c>
      <c r="I203" s="125">
        <f t="shared" si="234"/>
        <v>800</v>
      </c>
      <c r="J203" s="132">
        <f>J204+J214+J215+J224+J225+J226+J228</f>
        <v>2450</v>
      </c>
      <c r="K203" s="38">
        <f t="shared" ref="K203:O203" si="235">K204+K214+K215+K224+K225+K226+K228</f>
        <v>0</v>
      </c>
      <c r="L203" s="184">
        <f t="shared" si="235"/>
        <v>2450</v>
      </c>
      <c r="M203" s="237">
        <f t="shared" si="235"/>
        <v>0</v>
      </c>
      <c r="N203" s="38">
        <f t="shared" si="235"/>
        <v>0</v>
      </c>
      <c r="O203" s="125">
        <f t="shared" si="235"/>
        <v>0</v>
      </c>
      <c r="P203" s="686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88"/>
        <v>0</v>
      </c>
      <c r="D204" s="86">
        <f>SUM(D205:D213)</f>
        <v>0</v>
      </c>
      <c r="E204" s="74">
        <f>SUM(E205:E213)</f>
        <v>0</v>
      </c>
      <c r="F204" s="183">
        <f t="shared" ref="F204:N204" si="236">SUM(F205:F213)</f>
        <v>0</v>
      </c>
      <c r="G204" s="238">
        <f>SUM(G205:G213)</f>
        <v>0</v>
      </c>
      <c r="H204" s="74">
        <f t="shared" si="236"/>
        <v>0</v>
      </c>
      <c r="I204" s="156">
        <f t="shared" si="236"/>
        <v>0</v>
      </c>
      <c r="J204" s="86">
        <f>SUM(J205:J213)</f>
        <v>0</v>
      </c>
      <c r="K204" s="74">
        <f t="shared" si="236"/>
        <v>0</v>
      </c>
      <c r="L204" s="183">
        <f t="shared" si="236"/>
        <v>0</v>
      </c>
      <c r="M204" s="238">
        <f t="shared" si="236"/>
        <v>0</v>
      </c>
      <c r="N204" s="74">
        <f t="shared" si="236"/>
        <v>0</v>
      </c>
      <c r="O204" s="156">
        <f>SUM(O205:O213)</f>
        <v>0</v>
      </c>
      <c r="P204" s="693"/>
    </row>
    <row r="205" spans="1:17" hidden="1" x14ac:dyDescent="0.25">
      <c r="A205" s="27">
        <v>5211</v>
      </c>
      <c r="B205" s="40" t="s">
        <v>199</v>
      </c>
      <c r="C205" s="198">
        <f t="shared" si="188"/>
        <v>0</v>
      </c>
      <c r="D205" s="272"/>
      <c r="E205" s="42"/>
      <c r="F205" s="429">
        <f t="shared" ref="F205:F214" si="237">D205+E205</f>
        <v>0</v>
      </c>
      <c r="G205" s="229"/>
      <c r="H205" s="42"/>
      <c r="I205" s="358">
        <f t="shared" ref="I205:I214" si="238">G205+H205</f>
        <v>0</v>
      </c>
      <c r="J205" s="272"/>
      <c r="K205" s="42"/>
      <c r="L205" s="429">
        <f t="shared" ref="L205:L214" si="239">J205+K205</f>
        <v>0</v>
      </c>
      <c r="M205" s="229"/>
      <c r="N205" s="42"/>
      <c r="O205" s="358">
        <f t="shared" ref="O205:O214" si="240">M205+N205</f>
        <v>0</v>
      </c>
      <c r="P205" s="687"/>
    </row>
    <row r="206" spans="1:17" hidden="1" x14ac:dyDescent="0.25">
      <c r="A206" s="30">
        <v>5212</v>
      </c>
      <c r="B206" s="43" t="s">
        <v>200</v>
      </c>
      <c r="C206" s="199">
        <f t="shared" si="188"/>
        <v>0</v>
      </c>
      <c r="D206" s="273"/>
      <c r="E206" s="45"/>
      <c r="F206" s="430">
        <f t="shared" si="237"/>
        <v>0</v>
      </c>
      <c r="G206" s="239"/>
      <c r="H206" s="45"/>
      <c r="I206" s="359">
        <f t="shared" si="238"/>
        <v>0</v>
      </c>
      <c r="J206" s="273"/>
      <c r="K206" s="45"/>
      <c r="L206" s="430">
        <f t="shared" si="239"/>
        <v>0</v>
      </c>
      <c r="M206" s="239"/>
      <c r="N206" s="45"/>
      <c r="O206" s="359">
        <f t="shared" si="240"/>
        <v>0</v>
      </c>
      <c r="P206" s="688"/>
    </row>
    <row r="207" spans="1:17" hidden="1" x14ac:dyDescent="0.25">
      <c r="A207" s="30">
        <v>5213</v>
      </c>
      <c r="B207" s="43" t="s">
        <v>201</v>
      </c>
      <c r="C207" s="199">
        <f t="shared" si="188"/>
        <v>0</v>
      </c>
      <c r="D207" s="273"/>
      <c r="E207" s="45"/>
      <c r="F207" s="430">
        <f t="shared" si="237"/>
        <v>0</v>
      </c>
      <c r="G207" s="239"/>
      <c r="H207" s="45"/>
      <c r="I207" s="359">
        <f t="shared" si="238"/>
        <v>0</v>
      </c>
      <c r="J207" s="273"/>
      <c r="K207" s="45"/>
      <c r="L207" s="430">
        <f t="shared" si="239"/>
        <v>0</v>
      </c>
      <c r="M207" s="239"/>
      <c r="N207" s="45"/>
      <c r="O207" s="359">
        <f t="shared" si="240"/>
        <v>0</v>
      </c>
      <c r="P207" s="688"/>
    </row>
    <row r="208" spans="1:17" hidden="1" x14ac:dyDescent="0.25">
      <c r="A208" s="30">
        <v>5214</v>
      </c>
      <c r="B208" s="43" t="s">
        <v>202</v>
      </c>
      <c r="C208" s="199">
        <f t="shared" si="188"/>
        <v>0</v>
      </c>
      <c r="D208" s="273"/>
      <c r="E208" s="45"/>
      <c r="F208" s="430">
        <f t="shared" si="237"/>
        <v>0</v>
      </c>
      <c r="G208" s="239"/>
      <c r="H208" s="45"/>
      <c r="I208" s="359">
        <f t="shared" si="238"/>
        <v>0</v>
      </c>
      <c r="J208" s="273"/>
      <c r="K208" s="45"/>
      <c r="L208" s="430">
        <f t="shared" si="239"/>
        <v>0</v>
      </c>
      <c r="M208" s="239"/>
      <c r="N208" s="45"/>
      <c r="O208" s="359">
        <f t="shared" si="240"/>
        <v>0</v>
      </c>
      <c r="P208" s="688"/>
    </row>
    <row r="209" spans="1:17" hidden="1" x14ac:dyDescent="0.25">
      <c r="A209" s="30">
        <v>5215</v>
      </c>
      <c r="B209" s="43" t="s">
        <v>203</v>
      </c>
      <c r="C209" s="199">
        <f t="shared" si="188"/>
        <v>0</v>
      </c>
      <c r="D209" s="273"/>
      <c r="E209" s="45"/>
      <c r="F209" s="430">
        <f t="shared" si="237"/>
        <v>0</v>
      </c>
      <c r="G209" s="239"/>
      <c r="H209" s="45"/>
      <c r="I209" s="359">
        <f t="shared" si="238"/>
        <v>0</v>
      </c>
      <c r="J209" s="273"/>
      <c r="K209" s="45"/>
      <c r="L209" s="430">
        <f t="shared" si="239"/>
        <v>0</v>
      </c>
      <c r="M209" s="239"/>
      <c r="N209" s="45"/>
      <c r="O209" s="359">
        <f t="shared" si="240"/>
        <v>0</v>
      </c>
      <c r="P209" s="688"/>
    </row>
    <row r="210" spans="1:17" ht="24" hidden="1" x14ac:dyDescent="0.25">
      <c r="A210" s="30">
        <v>5216</v>
      </c>
      <c r="B210" s="43" t="s">
        <v>204</v>
      </c>
      <c r="C210" s="199">
        <f t="shared" si="188"/>
        <v>0</v>
      </c>
      <c r="D210" s="273"/>
      <c r="E210" s="45"/>
      <c r="F210" s="430">
        <f t="shared" si="237"/>
        <v>0</v>
      </c>
      <c r="G210" s="239"/>
      <c r="H210" s="45"/>
      <c r="I210" s="359">
        <f t="shared" si="238"/>
        <v>0</v>
      </c>
      <c r="J210" s="273"/>
      <c r="K210" s="45"/>
      <c r="L210" s="430">
        <f t="shared" si="239"/>
        <v>0</v>
      </c>
      <c r="M210" s="239"/>
      <c r="N210" s="45"/>
      <c r="O210" s="359">
        <f t="shared" si="240"/>
        <v>0</v>
      </c>
      <c r="P210" s="688"/>
    </row>
    <row r="211" spans="1:17" hidden="1" x14ac:dyDescent="0.25">
      <c r="A211" s="30">
        <v>5217</v>
      </c>
      <c r="B211" s="43" t="s">
        <v>205</v>
      </c>
      <c r="C211" s="199">
        <f t="shared" si="188"/>
        <v>0</v>
      </c>
      <c r="D211" s="273"/>
      <c r="E211" s="45"/>
      <c r="F211" s="430">
        <f t="shared" si="237"/>
        <v>0</v>
      </c>
      <c r="G211" s="239"/>
      <c r="H211" s="45"/>
      <c r="I211" s="359">
        <f t="shared" si="238"/>
        <v>0</v>
      </c>
      <c r="J211" s="273"/>
      <c r="K211" s="45"/>
      <c r="L211" s="430">
        <f t="shared" si="239"/>
        <v>0</v>
      </c>
      <c r="M211" s="239"/>
      <c r="N211" s="45"/>
      <c r="O211" s="359">
        <f t="shared" si="240"/>
        <v>0</v>
      </c>
      <c r="P211" s="688"/>
    </row>
    <row r="212" spans="1:17" hidden="1" x14ac:dyDescent="0.25">
      <c r="A212" s="30">
        <v>5218</v>
      </c>
      <c r="B212" s="43" t="s">
        <v>206</v>
      </c>
      <c r="C212" s="199">
        <f t="shared" si="188"/>
        <v>0</v>
      </c>
      <c r="D212" s="273"/>
      <c r="E212" s="45"/>
      <c r="F212" s="430">
        <f t="shared" si="237"/>
        <v>0</v>
      </c>
      <c r="G212" s="239"/>
      <c r="H212" s="45"/>
      <c r="I212" s="359">
        <f t="shared" si="238"/>
        <v>0</v>
      </c>
      <c r="J212" s="273"/>
      <c r="K212" s="45"/>
      <c r="L212" s="430">
        <f t="shared" si="239"/>
        <v>0</v>
      </c>
      <c r="M212" s="239"/>
      <c r="N212" s="45"/>
      <c r="O212" s="359">
        <f t="shared" si="240"/>
        <v>0</v>
      </c>
      <c r="P212" s="688"/>
    </row>
    <row r="213" spans="1:17" hidden="1" x14ac:dyDescent="0.25">
      <c r="A213" s="30">
        <v>5219</v>
      </c>
      <c r="B213" s="43" t="s">
        <v>207</v>
      </c>
      <c r="C213" s="199">
        <f t="shared" si="188"/>
        <v>0</v>
      </c>
      <c r="D213" s="273"/>
      <c r="E213" s="45"/>
      <c r="F213" s="430">
        <f t="shared" si="237"/>
        <v>0</v>
      </c>
      <c r="G213" s="239"/>
      <c r="H213" s="45"/>
      <c r="I213" s="359">
        <f t="shared" si="238"/>
        <v>0</v>
      </c>
      <c r="J213" s="273"/>
      <c r="K213" s="45"/>
      <c r="L213" s="430">
        <f t="shared" si="239"/>
        <v>0</v>
      </c>
      <c r="M213" s="239"/>
      <c r="N213" s="45"/>
      <c r="O213" s="359">
        <f t="shared" si="240"/>
        <v>0</v>
      </c>
      <c r="P213" s="688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88"/>
        <v>0</v>
      </c>
      <c r="D214" s="273"/>
      <c r="E214" s="45"/>
      <c r="F214" s="430">
        <f t="shared" si="237"/>
        <v>0</v>
      </c>
      <c r="G214" s="239"/>
      <c r="H214" s="45"/>
      <c r="I214" s="359">
        <f t="shared" si="238"/>
        <v>0</v>
      </c>
      <c r="J214" s="273"/>
      <c r="K214" s="45"/>
      <c r="L214" s="430">
        <f t="shared" si="239"/>
        <v>0</v>
      </c>
      <c r="M214" s="239"/>
      <c r="N214" s="45"/>
      <c r="O214" s="359">
        <f t="shared" si="240"/>
        <v>0</v>
      </c>
      <c r="P214" s="688"/>
    </row>
    <row r="215" spans="1:17" x14ac:dyDescent="0.25">
      <c r="A215" s="75">
        <v>5230</v>
      </c>
      <c r="B215" s="43" t="s">
        <v>209</v>
      </c>
      <c r="C215" s="199">
        <f t="shared" si="188"/>
        <v>2950</v>
      </c>
      <c r="D215" s="134">
        <f>SUM(D216:D223)</f>
        <v>0</v>
      </c>
      <c r="E215" s="76">
        <f t="shared" ref="E215" si="241">SUM(E216:E223)</f>
        <v>0</v>
      </c>
      <c r="F215" s="95">
        <f>SUM(F216:F223)</f>
        <v>0</v>
      </c>
      <c r="G215" s="240">
        <f>SUM(G216:G223)</f>
        <v>800</v>
      </c>
      <c r="H215" s="76">
        <f t="shared" ref="H215:I215" si="242">SUM(H216:H223)</f>
        <v>0</v>
      </c>
      <c r="I215" s="91">
        <f t="shared" si="242"/>
        <v>800</v>
      </c>
      <c r="J215" s="134">
        <f>SUM(J216:J223)</f>
        <v>2150</v>
      </c>
      <c r="K215" s="76">
        <f t="shared" ref="K215:N215" si="243">SUM(K216:K223)</f>
        <v>0</v>
      </c>
      <c r="L215" s="95">
        <f t="shared" si="243"/>
        <v>2150</v>
      </c>
      <c r="M215" s="240">
        <f t="shared" si="243"/>
        <v>0</v>
      </c>
      <c r="N215" s="76">
        <f t="shared" si="243"/>
        <v>0</v>
      </c>
      <c r="O215" s="91">
        <f>SUM(O216:O223)</f>
        <v>0</v>
      </c>
      <c r="P215" s="688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88"/>
        <v>0</v>
      </c>
      <c r="D216" s="273"/>
      <c r="E216" s="45"/>
      <c r="F216" s="430">
        <f t="shared" ref="F216:F225" si="244">D216+E216</f>
        <v>0</v>
      </c>
      <c r="G216" s="239"/>
      <c r="H216" s="45"/>
      <c r="I216" s="359">
        <f t="shared" ref="I216:I225" si="245">G216+H216</f>
        <v>0</v>
      </c>
      <c r="J216" s="273"/>
      <c r="K216" s="45"/>
      <c r="L216" s="430">
        <f t="shared" ref="L216:L225" si="246">J216+K216</f>
        <v>0</v>
      </c>
      <c r="M216" s="239"/>
      <c r="N216" s="45"/>
      <c r="O216" s="359">
        <f t="shared" ref="O216:O225" si="247">M216+N216</f>
        <v>0</v>
      </c>
      <c r="P216" s="688"/>
    </row>
    <row r="217" spans="1:17" x14ac:dyDescent="0.25">
      <c r="A217" s="30">
        <v>5232</v>
      </c>
      <c r="B217" s="43" t="s">
        <v>211</v>
      </c>
      <c r="C217" s="199">
        <f t="shared" si="188"/>
        <v>280</v>
      </c>
      <c r="D217" s="273"/>
      <c r="E217" s="45"/>
      <c r="F217" s="430">
        <f t="shared" si="244"/>
        <v>0</v>
      </c>
      <c r="G217" s="239"/>
      <c r="H217" s="45"/>
      <c r="I217" s="359">
        <f t="shared" si="245"/>
        <v>0</v>
      </c>
      <c r="J217" s="273">
        <v>280</v>
      </c>
      <c r="K217" s="45"/>
      <c r="L217" s="430">
        <f t="shared" si="246"/>
        <v>280</v>
      </c>
      <c r="M217" s="239"/>
      <c r="N217" s="45"/>
      <c r="O217" s="359">
        <f t="shared" si="247"/>
        <v>0</v>
      </c>
      <c r="P217" s="688"/>
      <c r="Q217" s="306"/>
    </row>
    <row r="218" spans="1:17" x14ac:dyDescent="0.25">
      <c r="A218" s="30">
        <v>5233</v>
      </c>
      <c r="B218" s="43" t="s">
        <v>212</v>
      </c>
      <c r="C218" s="199">
        <f t="shared" si="188"/>
        <v>1050</v>
      </c>
      <c r="D218" s="273"/>
      <c r="E218" s="45"/>
      <c r="F218" s="430">
        <f t="shared" si="244"/>
        <v>0</v>
      </c>
      <c r="G218" s="239">
        <v>800</v>
      </c>
      <c r="H218" s="45"/>
      <c r="I218" s="359">
        <f t="shared" si="245"/>
        <v>800</v>
      </c>
      <c r="J218" s="273">
        <v>250</v>
      </c>
      <c r="K218" s="45"/>
      <c r="L218" s="430">
        <f t="shared" si="246"/>
        <v>250</v>
      </c>
      <c r="M218" s="239"/>
      <c r="N218" s="45"/>
      <c r="O218" s="359">
        <f t="shared" si="247"/>
        <v>0</v>
      </c>
      <c r="P218" s="688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88"/>
        <v>0</v>
      </c>
      <c r="D219" s="273"/>
      <c r="E219" s="45"/>
      <c r="F219" s="430">
        <f t="shared" si="244"/>
        <v>0</v>
      </c>
      <c r="G219" s="239"/>
      <c r="H219" s="45"/>
      <c r="I219" s="359">
        <f t="shared" si="245"/>
        <v>0</v>
      </c>
      <c r="J219" s="273"/>
      <c r="K219" s="45"/>
      <c r="L219" s="430">
        <f t="shared" si="246"/>
        <v>0</v>
      </c>
      <c r="M219" s="239"/>
      <c r="N219" s="45"/>
      <c r="O219" s="359">
        <f t="shared" si="247"/>
        <v>0</v>
      </c>
      <c r="P219" s="688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88"/>
        <v>0</v>
      </c>
      <c r="D220" s="273"/>
      <c r="E220" s="45"/>
      <c r="F220" s="430">
        <f t="shared" si="244"/>
        <v>0</v>
      </c>
      <c r="G220" s="239"/>
      <c r="H220" s="45"/>
      <c r="I220" s="359">
        <f t="shared" si="245"/>
        <v>0</v>
      </c>
      <c r="J220" s="273"/>
      <c r="K220" s="45"/>
      <c r="L220" s="430">
        <f t="shared" si="246"/>
        <v>0</v>
      </c>
      <c r="M220" s="239"/>
      <c r="N220" s="45"/>
      <c r="O220" s="359">
        <f t="shared" si="247"/>
        <v>0</v>
      </c>
      <c r="P220" s="688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88"/>
        <v>0</v>
      </c>
      <c r="D221" s="273"/>
      <c r="E221" s="45"/>
      <c r="F221" s="430">
        <f t="shared" si="244"/>
        <v>0</v>
      </c>
      <c r="G221" s="239"/>
      <c r="H221" s="45"/>
      <c r="I221" s="359">
        <f t="shared" si="245"/>
        <v>0</v>
      </c>
      <c r="J221" s="273"/>
      <c r="K221" s="45"/>
      <c r="L221" s="430">
        <f t="shared" si="246"/>
        <v>0</v>
      </c>
      <c r="M221" s="239"/>
      <c r="N221" s="45"/>
      <c r="O221" s="359">
        <f t="shared" si="247"/>
        <v>0</v>
      </c>
      <c r="P221" s="688"/>
    </row>
    <row r="222" spans="1:17" ht="24" x14ac:dyDescent="0.25">
      <c r="A222" s="30">
        <v>5238</v>
      </c>
      <c r="B222" s="43" t="s">
        <v>216</v>
      </c>
      <c r="C222" s="199">
        <f t="shared" si="188"/>
        <v>420</v>
      </c>
      <c r="D222" s="273"/>
      <c r="E222" s="45"/>
      <c r="F222" s="430">
        <f t="shared" si="244"/>
        <v>0</v>
      </c>
      <c r="G222" s="239"/>
      <c r="H222" s="45"/>
      <c r="I222" s="359">
        <f t="shared" si="245"/>
        <v>0</v>
      </c>
      <c r="J222" s="273">
        <v>420</v>
      </c>
      <c r="K222" s="45"/>
      <c r="L222" s="430">
        <f t="shared" si="246"/>
        <v>420</v>
      </c>
      <c r="M222" s="239"/>
      <c r="N222" s="45"/>
      <c r="O222" s="359">
        <f t="shared" si="247"/>
        <v>0</v>
      </c>
      <c r="P222" s="688"/>
      <c r="Q222" s="306"/>
    </row>
    <row r="223" spans="1:17" ht="24" x14ac:dyDescent="0.25">
      <c r="A223" s="30">
        <v>5239</v>
      </c>
      <c r="B223" s="43" t="s">
        <v>217</v>
      </c>
      <c r="C223" s="199">
        <f t="shared" si="188"/>
        <v>1200</v>
      </c>
      <c r="D223" s="273"/>
      <c r="E223" s="45"/>
      <c r="F223" s="430">
        <f t="shared" si="244"/>
        <v>0</v>
      </c>
      <c r="G223" s="239"/>
      <c r="H223" s="45"/>
      <c r="I223" s="359">
        <f t="shared" si="245"/>
        <v>0</v>
      </c>
      <c r="J223" s="273">
        <v>1200</v>
      </c>
      <c r="K223" s="45"/>
      <c r="L223" s="430">
        <f t="shared" si="246"/>
        <v>1200</v>
      </c>
      <c r="M223" s="239"/>
      <c r="N223" s="45"/>
      <c r="O223" s="359">
        <f t="shared" si="247"/>
        <v>0</v>
      </c>
      <c r="P223" s="688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88"/>
        <v>0</v>
      </c>
      <c r="D224" s="273"/>
      <c r="E224" s="45"/>
      <c r="F224" s="430">
        <f t="shared" si="244"/>
        <v>0</v>
      </c>
      <c r="G224" s="239"/>
      <c r="H224" s="45"/>
      <c r="I224" s="359">
        <f t="shared" si="245"/>
        <v>0</v>
      </c>
      <c r="J224" s="273"/>
      <c r="K224" s="45"/>
      <c r="L224" s="430">
        <f t="shared" si="246"/>
        <v>0</v>
      </c>
      <c r="M224" s="239"/>
      <c r="N224" s="45"/>
      <c r="O224" s="359">
        <f t="shared" si="247"/>
        <v>0</v>
      </c>
      <c r="P224" s="688"/>
    </row>
    <row r="225" spans="1:17" hidden="1" x14ac:dyDescent="0.25">
      <c r="A225" s="75">
        <v>5250</v>
      </c>
      <c r="B225" s="43" t="s">
        <v>219</v>
      </c>
      <c r="C225" s="199">
        <f t="shared" si="188"/>
        <v>0</v>
      </c>
      <c r="D225" s="273"/>
      <c r="E225" s="45"/>
      <c r="F225" s="430">
        <f t="shared" si="244"/>
        <v>0</v>
      </c>
      <c r="G225" s="239"/>
      <c r="H225" s="45"/>
      <c r="I225" s="359">
        <f t="shared" si="245"/>
        <v>0</v>
      </c>
      <c r="J225" s="273"/>
      <c r="K225" s="45"/>
      <c r="L225" s="430">
        <f t="shared" si="246"/>
        <v>0</v>
      </c>
      <c r="M225" s="239"/>
      <c r="N225" s="45"/>
      <c r="O225" s="359">
        <f t="shared" si="247"/>
        <v>0</v>
      </c>
      <c r="P225" s="688"/>
    </row>
    <row r="226" spans="1:17" x14ac:dyDescent="0.25">
      <c r="A226" s="75">
        <v>5260</v>
      </c>
      <c r="B226" s="43" t="s">
        <v>220</v>
      </c>
      <c r="C226" s="199">
        <f t="shared" si="188"/>
        <v>300</v>
      </c>
      <c r="D226" s="134">
        <f>SUM(D227)</f>
        <v>0</v>
      </c>
      <c r="E226" s="76">
        <f t="shared" ref="E226" si="248">SUM(E227)</f>
        <v>0</v>
      </c>
      <c r="F226" s="95">
        <f>SUM(F227)</f>
        <v>0</v>
      </c>
      <c r="G226" s="240">
        <f>SUM(G227)</f>
        <v>0</v>
      </c>
      <c r="H226" s="76">
        <f t="shared" ref="H226:I226" si="249">SUM(H227)</f>
        <v>0</v>
      </c>
      <c r="I226" s="91">
        <f t="shared" si="249"/>
        <v>0</v>
      </c>
      <c r="J226" s="134">
        <f>SUM(J227)</f>
        <v>300</v>
      </c>
      <c r="K226" s="76">
        <f t="shared" ref="K226:N226" si="250">SUM(K227)</f>
        <v>0</v>
      </c>
      <c r="L226" s="95">
        <f t="shared" si="250"/>
        <v>300</v>
      </c>
      <c r="M226" s="240">
        <f t="shared" si="250"/>
        <v>0</v>
      </c>
      <c r="N226" s="76">
        <f t="shared" si="250"/>
        <v>0</v>
      </c>
      <c r="O226" s="91">
        <f>SUM(O227)</f>
        <v>0</v>
      </c>
      <c r="P226" s="688"/>
      <c r="Q226" s="306"/>
    </row>
    <row r="227" spans="1:17" ht="24" x14ac:dyDescent="0.25">
      <c r="A227" s="30">
        <v>5269</v>
      </c>
      <c r="B227" s="43" t="s">
        <v>221</v>
      </c>
      <c r="C227" s="199">
        <f t="shared" si="188"/>
        <v>300</v>
      </c>
      <c r="D227" s="273"/>
      <c r="E227" s="45"/>
      <c r="F227" s="430">
        <f t="shared" ref="F227:F228" si="251">D227+E227</f>
        <v>0</v>
      </c>
      <c r="G227" s="239"/>
      <c r="H227" s="45"/>
      <c r="I227" s="359">
        <f t="shared" ref="I227:I228" si="252">G227+H227</f>
        <v>0</v>
      </c>
      <c r="J227" s="273">
        <v>300</v>
      </c>
      <c r="K227" s="45"/>
      <c r="L227" s="430">
        <f t="shared" ref="L227:L228" si="253">J227+K227</f>
        <v>300</v>
      </c>
      <c r="M227" s="239"/>
      <c r="N227" s="45"/>
      <c r="O227" s="359">
        <f t="shared" ref="O227:O228" si="254">M227+N227</f>
        <v>0</v>
      </c>
      <c r="P227" s="688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88"/>
        <v>0</v>
      </c>
      <c r="D228" s="270"/>
      <c r="E228" s="77"/>
      <c r="F228" s="431">
        <f t="shared" si="251"/>
        <v>0</v>
      </c>
      <c r="G228" s="241"/>
      <c r="H228" s="77"/>
      <c r="I228" s="356">
        <f t="shared" si="252"/>
        <v>0</v>
      </c>
      <c r="J228" s="270"/>
      <c r="K228" s="77"/>
      <c r="L228" s="431">
        <f t="shared" si="253"/>
        <v>0</v>
      </c>
      <c r="M228" s="241"/>
      <c r="N228" s="77"/>
      <c r="O228" s="356">
        <f t="shared" si="254"/>
        <v>0</v>
      </c>
      <c r="P228" s="693"/>
    </row>
    <row r="229" spans="1:17" hidden="1" x14ac:dyDescent="0.25">
      <c r="A229" s="70">
        <v>6000</v>
      </c>
      <c r="B229" s="70" t="s">
        <v>223</v>
      </c>
      <c r="C229" s="209">
        <f t="shared" si="188"/>
        <v>0</v>
      </c>
      <c r="D229" s="139">
        <f>D230+D250+D258</f>
        <v>0</v>
      </c>
      <c r="E229" s="71">
        <f t="shared" ref="E229" si="255">E230+E250+E258</f>
        <v>0</v>
      </c>
      <c r="F229" s="181">
        <f>F230+F250+F258</f>
        <v>0</v>
      </c>
      <c r="G229" s="236">
        <f>G230+G250+G258</f>
        <v>0</v>
      </c>
      <c r="H229" s="71">
        <f t="shared" ref="H229:I229" si="256">H230+H250+H258</f>
        <v>0</v>
      </c>
      <c r="I229" s="127">
        <f t="shared" si="256"/>
        <v>0</v>
      </c>
      <c r="J229" s="139">
        <f>J230+J250+J258</f>
        <v>0</v>
      </c>
      <c r="K229" s="71">
        <f t="shared" ref="K229:N229" si="257">K230+K250+K258</f>
        <v>0</v>
      </c>
      <c r="L229" s="181">
        <f t="shared" si="257"/>
        <v>0</v>
      </c>
      <c r="M229" s="236">
        <f t="shared" si="257"/>
        <v>0</v>
      </c>
      <c r="N229" s="71">
        <f t="shared" si="257"/>
        <v>0</v>
      </c>
      <c r="O229" s="127">
        <f>O230+O250+O258</f>
        <v>0</v>
      </c>
      <c r="P229" s="698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88"/>
        <v>0</v>
      </c>
      <c r="D230" s="140">
        <f>SUM(D231,D232,D234,D237,D243,D244,D245)</f>
        <v>0</v>
      </c>
      <c r="E230" s="85">
        <f t="shared" ref="E230" si="258">SUM(E231,E232,E234,E237,E243,E244,E245)</f>
        <v>0</v>
      </c>
      <c r="F230" s="182">
        <f>SUM(F231,F232,F234,F237,F243,F244,F245)</f>
        <v>0</v>
      </c>
      <c r="G230" s="245">
        <f>SUM(G231,G232,G234,G237,G243,G244,G245)</f>
        <v>0</v>
      </c>
      <c r="H230" s="85">
        <f t="shared" ref="H230:I230" si="259">SUM(H231,H232,H234,H237,H243,H244,H245)</f>
        <v>0</v>
      </c>
      <c r="I230" s="126">
        <f t="shared" si="259"/>
        <v>0</v>
      </c>
      <c r="J230" s="140">
        <f>SUM(J231,J232,J234,J237,J243,J244,J245)</f>
        <v>0</v>
      </c>
      <c r="K230" s="85">
        <f t="shared" ref="K230:N230" si="260">SUM(K231,K232,K234,K237,K243,K244,K245)</f>
        <v>0</v>
      </c>
      <c r="L230" s="182">
        <f t="shared" si="260"/>
        <v>0</v>
      </c>
      <c r="M230" s="245">
        <f t="shared" si="260"/>
        <v>0</v>
      </c>
      <c r="N230" s="85">
        <f t="shared" si="260"/>
        <v>0</v>
      </c>
      <c r="O230" s="126">
        <f>SUM(O231,O232,O234,O237,O243,O244,O245)</f>
        <v>0</v>
      </c>
      <c r="P230" s="699"/>
    </row>
    <row r="231" spans="1:17" ht="24" hidden="1" x14ac:dyDescent="0.25">
      <c r="A231" s="404">
        <v>6220</v>
      </c>
      <c r="B231" s="40" t="s">
        <v>225</v>
      </c>
      <c r="C231" s="198">
        <f t="shared" si="188"/>
        <v>0</v>
      </c>
      <c r="D231" s="272"/>
      <c r="E231" s="42"/>
      <c r="F231" s="429">
        <f>D231+E231</f>
        <v>0</v>
      </c>
      <c r="G231" s="229"/>
      <c r="H231" s="42"/>
      <c r="I231" s="358">
        <f>G231+H231</f>
        <v>0</v>
      </c>
      <c r="J231" s="272"/>
      <c r="K231" s="42"/>
      <c r="L231" s="429">
        <f>J231+K231</f>
        <v>0</v>
      </c>
      <c r="M231" s="229"/>
      <c r="N231" s="42"/>
      <c r="O231" s="358">
        <f>M231+N231</f>
        <v>0</v>
      </c>
      <c r="P231" s="687"/>
    </row>
    <row r="232" spans="1:17" hidden="1" x14ac:dyDescent="0.25">
      <c r="A232" s="75">
        <v>6230</v>
      </c>
      <c r="B232" s="43" t="s">
        <v>226</v>
      </c>
      <c r="C232" s="199">
        <f t="shared" si="188"/>
        <v>0</v>
      </c>
      <c r="D232" s="134">
        <f t="shared" ref="D232:O232" si="261">SUM(D233)</f>
        <v>0</v>
      </c>
      <c r="E232" s="76">
        <f t="shared" si="261"/>
        <v>0</v>
      </c>
      <c r="F232" s="95">
        <f t="shared" si="261"/>
        <v>0</v>
      </c>
      <c r="G232" s="240">
        <f t="shared" si="261"/>
        <v>0</v>
      </c>
      <c r="H232" s="76">
        <f t="shared" si="261"/>
        <v>0</v>
      </c>
      <c r="I232" s="91">
        <f t="shared" si="261"/>
        <v>0</v>
      </c>
      <c r="J232" s="134">
        <f t="shared" si="261"/>
        <v>0</v>
      </c>
      <c r="K232" s="76">
        <f t="shared" si="261"/>
        <v>0</v>
      </c>
      <c r="L232" s="95">
        <f t="shared" si="261"/>
        <v>0</v>
      </c>
      <c r="M232" s="240">
        <f t="shared" si="261"/>
        <v>0</v>
      </c>
      <c r="N232" s="76">
        <f t="shared" si="261"/>
        <v>0</v>
      </c>
      <c r="O232" s="91">
        <f t="shared" si="261"/>
        <v>0</v>
      </c>
      <c r="P232" s="688"/>
    </row>
    <row r="233" spans="1:17" ht="24" hidden="1" x14ac:dyDescent="0.25">
      <c r="A233" s="30">
        <v>6239</v>
      </c>
      <c r="B233" s="40" t="s">
        <v>227</v>
      </c>
      <c r="C233" s="199">
        <f t="shared" si="188"/>
        <v>0</v>
      </c>
      <c r="D233" s="272"/>
      <c r="E233" s="42"/>
      <c r="F233" s="429">
        <f>D233+E233</f>
        <v>0</v>
      </c>
      <c r="G233" s="229"/>
      <c r="H233" s="42"/>
      <c r="I233" s="358">
        <f>G233+H233</f>
        <v>0</v>
      </c>
      <c r="J233" s="272"/>
      <c r="K233" s="42"/>
      <c r="L233" s="429">
        <f>J233+K233</f>
        <v>0</v>
      </c>
      <c r="M233" s="229"/>
      <c r="N233" s="42"/>
      <c r="O233" s="358">
        <f>M233+N233</f>
        <v>0</v>
      </c>
      <c r="P233" s="687"/>
    </row>
    <row r="234" spans="1:17" ht="24" hidden="1" x14ac:dyDescent="0.25">
      <c r="A234" s="75">
        <v>6240</v>
      </c>
      <c r="B234" s="43" t="s">
        <v>228</v>
      </c>
      <c r="C234" s="199">
        <f t="shared" si="188"/>
        <v>0</v>
      </c>
      <c r="D234" s="134">
        <f>SUM(D235:D236)</f>
        <v>0</v>
      </c>
      <c r="E234" s="76">
        <f t="shared" ref="E234" si="262">SUM(E235:E236)</f>
        <v>0</v>
      </c>
      <c r="F234" s="95">
        <f>SUM(F235:F236)</f>
        <v>0</v>
      </c>
      <c r="G234" s="240">
        <f>SUM(G235:G236)</f>
        <v>0</v>
      </c>
      <c r="H234" s="76">
        <f t="shared" ref="H234:I234" si="263">SUM(H235:H236)</f>
        <v>0</v>
      </c>
      <c r="I234" s="91">
        <f t="shared" si="263"/>
        <v>0</v>
      </c>
      <c r="J234" s="134">
        <f>SUM(J235:J236)</f>
        <v>0</v>
      </c>
      <c r="K234" s="76">
        <f t="shared" ref="K234:N234" si="264">SUM(K235:K236)</f>
        <v>0</v>
      </c>
      <c r="L234" s="95">
        <f t="shared" si="264"/>
        <v>0</v>
      </c>
      <c r="M234" s="240">
        <f t="shared" si="264"/>
        <v>0</v>
      </c>
      <c r="N234" s="76">
        <f t="shared" si="264"/>
        <v>0</v>
      </c>
      <c r="O234" s="91">
        <f>SUM(O235:O236)</f>
        <v>0</v>
      </c>
      <c r="P234" s="688"/>
    </row>
    <row r="235" spans="1:17" hidden="1" x14ac:dyDescent="0.25">
      <c r="A235" s="30">
        <v>6241</v>
      </c>
      <c r="B235" s="43" t="s">
        <v>229</v>
      </c>
      <c r="C235" s="199">
        <f t="shared" si="188"/>
        <v>0</v>
      </c>
      <c r="D235" s="273"/>
      <c r="E235" s="45"/>
      <c r="F235" s="430">
        <f t="shared" ref="F235:F236" si="265">D235+E235</f>
        <v>0</v>
      </c>
      <c r="G235" s="239"/>
      <c r="H235" s="45"/>
      <c r="I235" s="359">
        <f t="shared" ref="I235:I236" si="266">G235+H235</f>
        <v>0</v>
      </c>
      <c r="J235" s="273"/>
      <c r="K235" s="45"/>
      <c r="L235" s="430">
        <f t="shared" ref="L235:L236" si="267">J235+K235</f>
        <v>0</v>
      </c>
      <c r="M235" s="239"/>
      <c r="N235" s="45"/>
      <c r="O235" s="359">
        <f t="shared" ref="O235:O236" si="268">M235+N235</f>
        <v>0</v>
      </c>
      <c r="P235" s="688"/>
    </row>
    <row r="236" spans="1:17" hidden="1" x14ac:dyDescent="0.25">
      <c r="A236" s="30">
        <v>6242</v>
      </c>
      <c r="B236" s="43" t="s">
        <v>230</v>
      </c>
      <c r="C236" s="199">
        <f t="shared" si="188"/>
        <v>0</v>
      </c>
      <c r="D236" s="273"/>
      <c r="E236" s="45"/>
      <c r="F236" s="430">
        <f t="shared" si="265"/>
        <v>0</v>
      </c>
      <c r="G236" s="239"/>
      <c r="H236" s="45"/>
      <c r="I236" s="359">
        <f t="shared" si="266"/>
        <v>0</v>
      </c>
      <c r="J236" s="273"/>
      <c r="K236" s="45"/>
      <c r="L236" s="430">
        <f t="shared" si="267"/>
        <v>0</v>
      </c>
      <c r="M236" s="239"/>
      <c r="N236" s="45"/>
      <c r="O236" s="359">
        <f t="shared" si="268"/>
        <v>0</v>
      </c>
      <c r="P236" s="688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88"/>
        <v>0</v>
      </c>
      <c r="D237" s="134">
        <f>SUM(D238:D242)</f>
        <v>0</v>
      </c>
      <c r="E237" s="76">
        <f t="shared" ref="E237" si="269">SUM(E238:E242)</f>
        <v>0</v>
      </c>
      <c r="F237" s="95">
        <f>SUM(F238:F242)</f>
        <v>0</v>
      </c>
      <c r="G237" s="240">
        <f>SUM(G238:G242)</f>
        <v>0</v>
      </c>
      <c r="H237" s="76">
        <f t="shared" ref="H237:I237" si="270">SUM(H238:H242)</f>
        <v>0</v>
      </c>
      <c r="I237" s="91">
        <f t="shared" si="270"/>
        <v>0</v>
      </c>
      <c r="J237" s="134">
        <f>SUM(J238:J242)</f>
        <v>0</v>
      </c>
      <c r="K237" s="76">
        <f t="shared" ref="K237:N237" si="271">SUM(K238:K242)</f>
        <v>0</v>
      </c>
      <c r="L237" s="95">
        <f t="shared" si="271"/>
        <v>0</v>
      </c>
      <c r="M237" s="240">
        <f t="shared" si="271"/>
        <v>0</v>
      </c>
      <c r="N237" s="76">
        <f t="shared" si="271"/>
        <v>0</v>
      </c>
      <c r="O237" s="91">
        <f>SUM(O238:O242)</f>
        <v>0</v>
      </c>
      <c r="P237" s="688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88"/>
        <v>0</v>
      </c>
      <c r="D238" s="273"/>
      <c r="E238" s="45"/>
      <c r="F238" s="430">
        <f t="shared" ref="F238:F244" si="272">D238+E238</f>
        <v>0</v>
      </c>
      <c r="G238" s="239"/>
      <c r="H238" s="45"/>
      <c r="I238" s="359">
        <f t="shared" ref="I238:I244" si="273">G238+H238</f>
        <v>0</v>
      </c>
      <c r="J238" s="273"/>
      <c r="K238" s="45"/>
      <c r="L238" s="430">
        <f t="shared" ref="L238:L244" si="274">J238+K238</f>
        <v>0</v>
      </c>
      <c r="M238" s="239"/>
      <c r="N238" s="45"/>
      <c r="O238" s="359">
        <f t="shared" ref="O238:O244" si="275">M238+N238</f>
        <v>0</v>
      </c>
      <c r="P238" s="688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88"/>
        <v>0</v>
      </c>
      <c r="D239" s="273"/>
      <c r="E239" s="45"/>
      <c r="F239" s="430">
        <f t="shared" si="272"/>
        <v>0</v>
      </c>
      <c r="G239" s="239"/>
      <c r="H239" s="45"/>
      <c r="I239" s="359">
        <f t="shared" si="273"/>
        <v>0</v>
      </c>
      <c r="J239" s="273"/>
      <c r="K239" s="45"/>
      <c r="L239" s="430">
        <f t="shared" si="274"/>
        <v>0</v>
      </c>
      <c r="M239" s="239"/>
      <c r="N239" s="45"/>
      <c r="O239" s="359">
        <f t="shared" si="275"/>
        <v>0</v>
      </c>
      <c r="P239" s="688"/>
    </row>
    <row r="240" spans="1:17" ht="24" hidden="1" x14ac:dyDescent="0.25">
      <c r="A240" s="30">
        <v>6254</v>
      </c>
      <c r="B240" s="43" t="s">
        <v>234</v>
      </c>
      <c r="C240" s="199">
        <f t="shared" si="188"/>
        <v>0</v>
      </c>
      <c r="D240" s="273"/>
      <c r="E240" s="45"/>
      <c r="F240" s="430">
        <f t="shared" si="272"/>
        <v>0</v>
      </c>
      <c r="G240" s="239"/>
      <c r="H240" s="45"/>
      <c r="I240" s="359">
        <f t="shared" si="273"/>
        <v>0</v>
      </c>
      <c r="J240" s="273"/>
      <c r="K240" s="45"/>
      <c r="L240" s="430">
        <f t="shared" si="274"/>
        <v>0</v>
      </c>
      <c r="M240" s="239"/>
      <c r="N240" s="45"/>
      <c r="O240" s="359">
        <f t="shared" si="275"/>
        <v>0</v>
      </c>
      <c r="P240" s="688"/>
    </row>
    <row r="241" spans="1:16" ht="24" hidden="1" x14ac:dyDescent="0.25">
      <c r="A241" s="30">
        <v>6255</v>
      </c>
      <c r="B241" s="43" t="s">
        <v>235</v>
      </c>
      <c r="C241" s="199">
        <f t="shared" ref="C241:C295" si="276">SUM(F241,I241,L241,O241)</f>
        <v>0</v>
      </c>
      <c r="D241" s="273"/>
      <c r="E241" s="45"/>
      <c r="F241" s="430">
        <f t="shared" si="272"/>
        <v>0</v>
      </c>
      <c r="G241" s="239"/>
      <c r="H241" s="45"/>
      <c r="I241" s="359">
        <f t="shared" si="273"/>
        <v>0</v>
      </c>
      <c r="J241" s="273"/>
      <c r="K241" s="45"/>
      <c r="L241" s="430">
        <f t="shared" si="274"/>
        <v>0</v>
      </c>
      <c r="M241" s="239"/>
      <c r="N241" s="45"/>
      <c r="O241" s="359">
        <f t="shared" si="275"/>
        <v>0</v>
      </c>
      <c r="P241" s="688"/>
    </row>
    <row r="242" spans="1:16" hidden="1" x14ac:dyDescent="0.25">
      <c r="A242" s="30">
        <v>6259</v>
      </c>
      <c r="B242" s="43" t="s">
        <v>236</v>
      </c>
      <c r="C242" s="199">
        <f t="shared" si="276"/>
        <v>0</v>
      </c>
      <c r="D242" s="273"/>
      <c r="E242" s="45"/>
      <c r="F242" s="430">
        <f t="shared" si="272"/>
        <v>0</v>
      </c>
      <c r="G242" s="239"/>
      <c r="H242" s="45"/>
      <c r="I242" s="359">
        <f t="shared" si="273"/>
        <v>0</v>
      </c>
      <c r="J242" s="273"/>
      <c r="K242" s="45"/>
      <c r="L242" s="430">
        <f t="shared" si="274"/>
        <v>0</v>
      </c>
      <c r="M242" s="239"/>
      <c r="N242" s="45"/>
      <c r="O242" s="359">
        <f t="shared" si="275"/>
        <v>0</v>
      </c>
      <c r="P242" s="688"/>
    </row>
    <row r="243" spans="1:16" ht="24" hidden="1" x14ac:dyDescent="0.25">
      <c r="A243" s="75">
        <v>6260</v>
      </c>
      <c r="B243" s="43" t="s">
        <v>237</v>
      </c>
      <c r="C243" s="199">
        <f t="shared" si="276"/>
        <v>0</v>
      </c>
      <c r="D243" s="273"/>
      <c r="E243" s="45"/>
      <c r="F243" s="430">
        <f t="shared" si="272"/>
        <v>0</v>
      </c>
      <c r="G243" s="239"/>
      <c r="H243" s="45"/>
      <c r="I243" s="359">
        <f t="shared" si="273"/>
        <v>0</v>
      </c>
      <c r="J243" s="273"/>
      <c r="K243" s="45"/>
      <c r="L243" s="430">
        <f t="shared" si="274"/>
        <v>0</v>
      </c>
      <c r="M243" s="239"/>
      <c r="N243" s="45"/>
      <c r="O243" s="359">
        <f t="shared" si="275"/>
        <v>0</v>
      </c>
      <c r="P243" s="688"/>
    </row>
    <row r="244" spans="1:16" hidden="1" x14ac:dyDescent="0.25">
      <c r="A244" s="75">
        <v>6270</v>
      </c>
      <c r="B244" s="43" t="s">
        <v>238</v>
      </c>
      <c r="C244" s="199">
        <f t="shared" si="276"/>
        <v>0</v>
      </c>
      <c r="D244" s="273"/>
      <c r="E244" s="45"/>
      <c r="F244" s="430">
        <f t="shared" si="272"/>
        <v>0</v>
      </c>
      <c r="G244" s="239"/>
      <c r="H244" s="45"/>
      <c r="I244" s="359">
        <f t="shared" si="273"/>
        <v>0</v>
      </c>
      <c r="J244" s="273"/>
      <c r="K244" s="45"/>
      <c r="L244" s="430">
        <f t="shared" si="274"/>
        <v>0</v>
      </c>
      <c r="M244" s="239"/>
      <c r="N244" s="45"/>
      <c r="O244" s="359">
        <f t="shared" si="275"/>
        <v>0</v>
      </c>
      <c r="P244" s="688"/>
    </row>
    <row r="245" spans="1:16" ht="24" hidden="1" x14ac:dyDescent="0.25">
      <c r="A245" s="404">
        <v>6290</v>
      </c>
      <c r="B245" s="40" t="s">
        <v>239</v>
      </c>
      <c r="C245" s="210">
        <f t="shared" si="276"/>
        <v>0</v>
      </c>
      <c r="D245" s="133">
        <f>SUM(D246:D249)</f>
        <v>0</v>
      </c>
      <c r="E245" s="79">
        <f t="shared" ref="E245" si="277">SUM(E246:E249)</f>
        <v>0</v>
      </c>
      <c r="F245" s="185">
        <f>SUM(F246:F249)</f>
        <v>0</v>
      </c>
      <c r="G245" s="242">
        <f t="shared" ref="G245:O245" si="278">SUM(G246:G249)</f>
        <v>0</v>
      </c>
      <c r="H245" s="79">
        <f t="shared" si="278"/>
        <v>0</v>
      </c>
      <c r="I245" s="90">
        <f t="shared" si="278"/>
        <v>0</v>
      </c>
      <c r="J245" s="133">
        <f t="shared" si="278"/>
        <v>0</v>
      </c>
      <c r="K245" s="79">
        <f t="shared" si="278"/>
        <v>0</v>
      </c>
      <c r="L245" s="185">
        <f t="shared" si="278"/>
        <v>0</v>
      </c>
      <c r="M245" s="242">
        <f t="shared" si="278"/>
        <v>0</v>
      </c>
      <c r="N245" s="79">
        <f t="shared" si="278"/>
        <v>0</v>
      </c>
      <c r="O245" s="90">
        <f t="shared" si="278"/>
        <v>0</v>
      </c>
      <c r="P245" s="701"/>
    </row>
    <row r="246" spans="1:16" hidden="1" x14ac:dyDescent="0.25">
      <c r="A246" s="30">
        <v>6291</v>
      </c>
      <c r="B246" s="43" t="s">
        <v>240</v>
      </c>
      <c r="C246" s="199">
        <f t="shared" si="276"/>
        <v>0</v>
      </c>
      <c r="D246" s="273"/>
      <c r="E246" s="45"/>
      <c r="F246" s="430">
        <f t="shared" ref="F246:F249" si="279">D246+E246</f>
        <v>0</v>
      </c>
      <c r="G246" s="239"/>
      <c r="H246" s="45"/>
      <c r="I246" s="359">
        <f t="shared" ref="I246:I249" si="280">G246+H246</f>
        <v>0</v>
      </c>
      <c r="J246" s="273"/>
      <c r="K246" s="45"/>
      <c r="L246" s="430">
        <f t="shared" ref="L246:L249" si="281">J246+K246</f>
        <v>0</v>
      </c>
      <c r="M246" s="239"/>
      <c r="N246" s="45"/>
      <c r="O246" s="359">
        <f t="shared" ref="O246:O249" si="282">M246+N246</f>
        <v>0</v>
      </c>
      <c r="P246" s="688"/>
    </row>
    <row r="247" spans="1:16" hidden="1" x14ac:dyDescent="0.25">
      <c r="A247" s="30">
        <v>6292</v>
      </c>
      <c r="B247" s="43" t="s">
        <v>241</v>
      </c>
      <c r="C247" s="199">
        <f t="shared" si="276"/>
        <v>0</v>
      </c>
      <c r="D247" s="273"/>
      <c r="E247" s="45"/>
      <c r="F247" s="430">
        <f t="shared" si="279"/>
        <v>0</v>
      </c>
      <c r="G247" s="239"/>
      <c r="H247" s="45"/>
      <c r="I247" s="359">
        <f t="shared" si="280"/>
        <v>0</v>
      </c>
      <c r="J247" s="273"/>
      <c r="K247" s="45"/>
      <c r="L247" s="430">
        <f t="shared" si="281"/>
        <v>0</v>
      </c>
      <c r="M247" s="239"/>
      <c r="N247" s="45"/>
      <c r="O247" s="359">
        <f t="shared" si="282"/>
        <v>0</v>
      </c>
      <c r="P247" s="688"/>
    </row>
    <row r="248" spans="1:16" ht="72" hidden="1" x14ac:dyDescent="0.25">
      <c r="A248" s="30">
        <v>6296</v>
      </c>
      <c r="B248" s="43" t="s">
        <v>242</v>
      </c>
      <c r="C248" s="199">
        <f t="shared" si="276"/>
        <v>0</v>
      </c>
      <c r="D248" s="273"/>
      <c r="E248" s="45"/>
      <c r="F248" s="430">
        <f t="shared" si="279"/>
        <v>0</v>
      </c>
      <c r="G248" s="239"/>
      <c r="H248" s="45"/>
      <c r="I248" s="359">
        <f t="shared" si="280"/>
        <v>0</v>
      </c>
      <c r="J248" s="273"/>
      <c r="K248" s="45"/>
      <c r="L248" s="430">
        <f t="shared" si="281"/>
        <v>0</v>
      </c>
      <c r="M248" s="239"/>
      <c r="N248" s="45"/>
      <c r="O248" s="359">
        <f t="shared" si="282"/>
        <v>0</v>
      </c>
      <c r="P248" s="688"/>
    </row>
    <row r="249" spans="1:16" ht="39.75" hidden="1" customHeight="1" x14ac:dyDescent="0.25">
      <c r="A249" s="30">
        <v>6299</v>
      </c>
      <c r="B249" s="43" t="s">
        <v>243</v>
      </c>
      <c r="C249" s="199">
        <f t="shared" si="276"/>
        <v>0</v>
      </c>
      <c r="D249" s="273"/>
      <c r="E249" s="45"/>
      <c r="F249" s="430">
        <f t="shared" si="279"/>
        <v>0</v>
      </c>
      <c r="G249" s="239"/>
      <c r="H249" s="45"/>
      <c r="I249" s="359">
        <f t="shared" si="280"/>
        <v>0</v>
      </c>
      <c r="J249" s="273"/>
      <c r="K249" s="45"/>
      <c r="L249" s="430">
        <f t="shared" si="281"/>
        <v>0</v>
      </c>
      <c r="M249" s="239"/>
      <c r="N249" s="45"/>
      <c r="O249" s="359">
        <f t="shared" si="282"/>
        <v>0</v>
      </c>
      <c r="P249" s="688"/>
    </row>
    <row r="250" spans="1:16" hidden="1" x14ac:dyDescent="0.25">
      <c r="A250" s="35">
        <v>6300</v>
      </c>
      <c r="B250" s="72" t="s">
        <v>244</v>
      </c>
      <c r="C250" s="197">
        <f t="shared" si="276"/>
        <v>0</v>
      </c>
      <c r="D250" s="132">
        <f>SUM(D251,D256,D257)</f>
        <v>0</v>
      </c>
      <c r="E250" s="38">
        <f t="shared" ref="E250" si="283">SUM(E251,E256,E257)</f>
        <v>0</v>
      </c>
      <c r="F250" s="184">
        <f>SUM(F251,F256,F257)</f>
        <v>0</v>
      </c>
      <c r="G250" s="237">
        <f t="shared" ref="G250:O250" si="284">SUM(G251,G256,G257)</f>
        <v>0</v>
      </c>
      <c r="H250" s="38">
        <f t="shared" si="284"/>
        <v>0</v>
      </c>
      <c r="I250" s="125">
        <f t="shared" si="284"/>
        <v>0</v>
      </c>
      <c r="J250" s="132">
        <f t="shared" si="284"/>
        <v>0</v>
      </c>
      <c r="K250" s="38">
        <f t="shared" si="284"/>
        <v>0</v>
      </c>
      <c r="L250" s="184">
        <f t="shared" si="284"/>
        <v>0</v>
      </c>
      <c r="M250" s="237">
        <f t="shared" si="284"/>
        <v>0</v>
      </c>
      <c r="N250" s="38">
        <f t="shared" si="284"/>
        <v>0</v>
      </c>
      <c r="O250" s="125">
        <f t="shared" si="284"/>
        <v>0</v>
      </c>
      <c r="P250" s="700"/>
    </row>
    <row r="251" spans="1:16" ht="24" hidden="1" x14ac:dyDescent="0.25">
      <c r="A251" s="404">
        <v>6320</v>
      </c>
      <c r="B251" s="40" t="s">
        <v>245</v>
      </c>
      <c r="C251" s="210">
        <f t="shared" si="276"/>
        <v>0</v>
      </c>
      <c r="D251" s="133">
        <f>SUM(D252:D255)</f>
        <v>0</v>
      </c>
      <c r="E251" s="79">
        <f t="shared" ref="E251" si="285">SUM(E252:E255)</f>
        <v>0</v>
      </c>
      <c r="F251" s="185">
        <f>SUM(F252:F255)</f>
        <v>0</v>
      </c>
      <c r="G251" s="242">
        <f t="shared" ref="G251:O251" si="286">SUM(G252:G255)</f>
        <v>0</v>
      </c>
      <c r="H251" s="79">
        <f t="shared" si="286"/>
        <v>0</v>
      </c>
      <c r="I251" s="90">
        <f t="shared" si="286"/>
        <v>0</v>
      </c>
      <c r="J251" s="133">
        <f t="shared" si="286"/>
        <v>0</v>
      </c>
      <c r="K251" s="79">
        <f t="shared" si="286"/>
        <v>0</v>
      </c>
      <c r="L251" s="185">
        <f t="shared" si="286"/>
        <v>0</v>
      </c>
      <c r="M251" s="242">
        <f t="shared" si="286"/>
        <v>0</v>
      </c>
      <c r="N251" s="79">
        <f t="shared" si="286"/>
        <v>0</v>
      </c>
      <c r="O251" s="90">
        <f t="shared" si="286"/>
        <v>0</v>
      </c>
      <c r="P251" s="687"/>
    </row>
    <row r="252" spans="1:16" hidden="1" x14ac:dyDescent="0.25">
      <c r="A252" s="30">
        <v>6322</v>
      </c>
      <c r="B252" s="43" t="s">
        <v>246</v>
      </c>
      <c r="C252" s="199">
        <f t="shared" si="276"/>
        <v>0</v>
      </c>
      <c r="D252" s="273"/>
      <c r="E252" s="45"/>
      <c r="F252" s="430">
        <f t="shared" ref="F252:F257" si="287">D252+E252</f>
        <v>0</v>
      </c>
      <c r="G252" s="239"/>
      <c r="H252" s="45"/>
      <c r="I252" s="359">
        <f t="shared" ref="I252:I257" si="288">G252+H252</f>
        <v>0</v>
      </c>
      <c r="J252" s="273"/>
      <c r="K252" s="45"/>
      <c r="L252" s="430">
        <f t="shared" ref="L252:L257" si="289">J252+K252</f>
        <v>0</v>
      </c>
      <c r="M252" s="239"/>
      <c r="N252" s="45"/>
      <c r="O252" s="359">
        <f t="shared" ref="O252:O257" si="290">M252+N252</f>
        <v>0</v>
      </c>
      <c r="P252" s="688"/>
    </row>
    <row r="253" spans="1:16" ht="24" hidden="1" x14ac:dyDescent="0.25">
      <c r="A253" s="30">
        <v>6323</v>
      </c>
      <c r="B253" s="43" t="s">
        <v>247</v>
      </c>
      <c r="C253" s="199">
        <f t="shared" si="276"/>
        <v>0</v>
      </c>
      <c r="D253" s="273"/>
      <c r="E253" s="45"/>
      <c r="F253" s="430">
        <f t="shared" si="287"/>
        <v>0</v>
      </c>
      <c r="G253" s="239"/>
      <c r="H253" s="45"/>
      <c r="I253" s="359">
        <f t="shared" si="288"/>
        <v>0</v>
      </c>
      <c r="J253" s="273"/>
      <c r="K253" s="45"/>
      <c r="L253" s="430">
        <f t="shared" si="289"/>
        <v>0</v>
      </c>
      <c r="M253" s="239"/>
      <c r="N253" s="45"/>
      <c r="O253" s="359">
        <f t="shared" si="290"/>
        <v>0</v>
      </c>
      <c r="P253" s="688"/>
    </row>
    <row r="254" spans="1:16" ht="24" hidden="1" x14ac:dyDescent="0.25">
      <c r="A254" s="30">
        <v>6324</v>
      </c>
      <c r="B254" s="43" t="s">
        <v>303</v>
      </c>
      <c r="C254" s="199">
        <f t="shared" si="276"/>
        <v>0</v>
      </c>
      <c r="D254" s="273"/>
      <c r="E254" s="45"/>
      <c r="F254" s="430">
        <f t="shared" si="287"/>
        <v>0</v>
      </c>
      <c r="G254" s="239"/>
      <c r="H254" s="45"/>
      <c r="I254" s="359">
        <f t="shared" si="288"/>
        <v>0</v>
      </c>
      <c r="J254" s="273"/>
      <c r="K254" s="45"/>
      <c r="L254" s="430">
        <f t="shared" si="289"/>
        <v>0</v>
      </c>
      <c r="M254" s="239"/>
      <c r="N254" s="45"/>
      <c r="O254" s="359">
        <f t="shared" si="290"/>
        <v>0</v>
      </c>
      <c r="P254" s="688"/>
    </row>
    <row r="255" spans="1:16" hidden="1" x14ac:dyDescent="0.25">
      <c r="A255" s="27">
        <v>6329</v>
      </c>
      <c r="B255" s="40" t="s">
        <v>304</v>
      </c>
      <c r="C255" s="198">
        <f t="shared" si="276"/>
        <v>0</v>
      </c>
      <c r="D255" s="272"/>
      <c r="E255" s="42"/>
      <c r="F255" s="429">
        <f t="shared" si="287"/>
        <v>0</v>
      </c>
      <c r="G255" s="229"/>
      <c r="H255" s="42"/>
      <c r="I255" s="358">
        <f t="shared" si="288"/>
        <v>0</v>
      </c>
      <c r="J255" s="272"/>
      <c r="K255" s="42"/>
      <c r="L255" s="429">
        <f t="shared" si="289"/>
        <v>0</v>
      </c>
      <c r="M255" s="229"/>
      <c r="N255" s="42"/>
      <c r="O255" s="358">
        <f t="shared" si="290"/>
        <v>0</v>
      </c>
      <c r="P255" s="687"/>
    </row>
    <row r="256" spans="1:16" ht="24" hidden="1" x14ac:dyDescent="0.25">
      <c r="A256" s="92">
        <v>6330</v>
      </c>
      <c r="B256" s="93" t="s">
        <v>248</v>
      </c>
      <c r="C256" s="210">
        <f t="shared" si="276"/>
        <v>0</v>
      </c>
      <c r="D256" s="274"/>
      <c r="E256" s="84"/>
      <c r="F256" s="438">
        <f t="shared" si="287"/>
        <v>0</v>
      </c>
      <c r="G256" s="244"/>
      <c r="H256" s="84"/>
      <c r="I256" s="437">
        <f t="shared" si="288"/>
        <v>0</v>
      </c>
      <c r="J256" s="274"/>
      <c r="K256" s="84"/>
      <c r="L256" s="438">
        <f t="shared" si="289"/>
        <v>0</v>
      </c>
      <c r="M256" s="244"/>
      <c r="N256" s="84"/>
      <c r="O256" s="437">
        <f t="shared" si="290"/>
        <v>0</v>
      </c>
      <c r="P256" s="701"/>
    </row>
    <row r="257" spans="1:16" hidden="1" x14ac:dyDescent="0.25">
      <c r="A257" s="75">
        <v>6360</v>
      </c>
      <c r="B257" s="43" t="s">
        <v>249</v>
      </c>
      <c r="C257" s="199">
        <f t="shared" si="276"/>
        <v>0</v>
      </c>
      <c r="D257" s="273"/>
      <c r="E257" s="45"/>
      <c r="F257" s="430">
        <f t="shared" si="287"/>
        <v>0</v>
      </c>
      <c r="G257" s="239"/>
      <c r="H257" s="45"/>
      <c r="I257" s="359">
        <f t="shared" si="288"/>
        <v>0</v>
      </c>
      <c r="J257" s="273"/>
      <c r="K257" s="45"/>
      <c r="L257" s="430">
        <f t="shared" si="289"/>
        <v>0</v>
      </c>
      <c r="M257" s="239"/>
      <c r="N257" s="45"/>
      <c r="O257" s="359">
        <f t="shared" si="290"/>
        <v>0</v>
      </c>
      <c r="P257" s="688"/>
    </row>
    <row r="258" spans="1:16" ht="36" hidden="1" x14ac:dyDescent="0.25">
      <c r="A258" s="35">
        <v>6400</v>
      </c>
      <c r="B258" s="72" t="s">
        <v>250</v>
      </c>
      <c r="C258" s="197">
        <f t="shared" si="276"/>
        <v>0</v>
      </c>
      <c r="D258" s="132">
        <f>SUM(D259,D263)</f>
        <v>0</v>
      </c>
      <c r="E258" s="38">
        <f t="shared" ref="E258" si="291">SUM(E259,E263)</f>
        <v>0</v>
      </c>
      <c r="F258" s="184">
        <f>SUM(F259,F263)</f>
        <v>0</v>
      </c>
      <c r="G258" s="237">
        <f t="shared" ref="G258:O258" si="292">SUM(G259,G263)</f>
        <v>0</v>
      </c>
      <c r="H258" s="38">
        <f t="shared" si="292"/>
        <v>0</v>
      </c>
      <c r="I258" s="125">
        <f t="shared" si="292"/>
        <v>0</v>
      </c>
      <c r="J258" s="132">
        <f t="shared" si="292"/>
        <v>0</v>
      </c>
      <c r="K258" s="38">
        <f t="shared" si="292"/>
        <v>0</v>
      </c>
      <c r="L258" s="184">
        <f t="shared" si="292"/>
        <v>0</v>
      </c>
      <c r="M258" s="237">
        <f t="shared" si="292"/>
        <v>0</v>
      </c>
      <c r="N258" s="38">
        <f t="shared" si="292"/>
        <v>0</v>
      </c>
      <c r="O258" s="125">
        <f t="shared" si="292"/>
        <v>0</v>
      </c>
      <c r="P258" s="700"/>
    </row>
    <row r="259" spans="1:16" ht="24" hidden="1" x14ac:dyDescent="0.25">
      <c r="A259" s="404">
        <v>6410</v>
      </c>
      <c r="B259" s="40" t="s">
        <v>251</v>
      </c>
      <c r="C259" s="198">
        <f t="shared" si="276"/>
        <v>0</v>
      </c>
      <c r="D259" s="133">
        <f>SUM(D260:D262)</f>
        <v>0</v>
      </c>
      <c r="E259" s="79">
        <f t="shared" ref="E259" si="293">SUM(E260:E262)</f>
        <v>0</v>
      </c>
      <c r="F259" s="185">
        <f>SUM(F260:F262)</f>
        <v>0</v>
      </c>
      <c r="G259" s="242">
        <f t="shared" ref="G259:O259" si="294">SUM(G260:G262)</f>
        <v>0</v>
      </c>
      <c r="H259" s="79">
        <f t="shared" si="294"/>
        <v>0</v>
      </c>
      <c r="I259" s="90">
        <f t="shared" si="294"/>
        <v>0</v>
      </c>
      <c r="J259" s="133">
        <f t="shared" si="294"/>
        <v>0</v>
      </c>
      <c r="K259" s="79">
        <f t="shared" si="294"/>
        <v>0</v>
      </c>
      <c r="L259" s="185">
        <f t="shared" si="294"/>
        <v>0</v>
      </c>
      <c r="M259" s="242">
        <f t="shared" si="294"/>
        <v>0</v>
      </c>
      <c r="N259" s="79">
        <f t="shared" si="294"/>
        <v>0</v>
      </c>
      <c r="O259" s="157">
        <f t="shared" si="294"/>
        <v>0</v>
      </c>
      <c r="P259" s="689"/>
    </row>
    <row r="260" spans="1:16" hidden="1" x14ac:dyDescent="0.25">
      <c r="A260" s="30">
        <v>6411</v>
      </c>
      <c r="B260" s="94" t="s">
        <v>252</v>
      </c>
      <c r="C260" s="199">
        <f t="shared" si="276"/>
        <v>0</v>
      </c>
      <c r="D260" s="273"/>
      <c r="E260" s="45"/>
      <c r="F260" s="430">
        <f t="shared" ref="F260:F262" si="295">D260+E260</f>
        <v>0</v>
      </c>
      <c r="G260" s="239"/>
      <c r="H260" s="45"/>
      <c r="I260" s="359">
        <f t="shared" ref="I260:I262" si="296">G260+H260</f>
        <v>0</v>
      </c>
      <c r="J260" s="273"/>
      <c r="K260" s="45"/>
      <c r="L260" s="430">
        <f t="shared" ref="L260:L262" si="297">J260+K260</f>
        <v>0</v>
      </c>
      <c r="M260" s="239"/>
      <c r="N260" s="45"/>
      <c r="O260" s="359">
        <f t="shared" ref="O260:O262" si="298">M260+N260</f>
        <v>0</v>
      </c>
      <c r="P260" s="688"/>
    </row>
    <row r="261" spans="1:16" ht="36" hidden="1" x14ac:dyDescent="0.25">
      <c r="A261" s="30">
        <v>6412</v>
      </c>
      <c r="B261" s="43" t="s">
        <v>253</v>
      </c>
      <c r="C261" s="199">
        <f t="shared" si="276"/>
        <v>0</v>
      </c>
      <c r="D261" s="273"/>
      <c r="E261" s="45"/>
      <c r="F261" s="430">
        <f t="shared" si="295"/>
        <v>0</v>
      </c>
      <c r="G261" s="239"/>
      <c r="H261" s="45"/>
      <c r="I261" s="359">
        <f t="shared" si="296"/>
        <v>0</v>
      </c>
      <c r="J261" s="273"/>
      <c r="K261" s="45"/>
      <c r="L261" s="430">
        <f t="shared" si="297"/>
        <v>0</v>
      </c>
      <c r="M261" s="239"/>
      <c r="N261" s="45"/>
      <c r="O261" s="359">
        <f t="shared" si="298"/>
        <v>0</v>
      </c>
      <c r="P261" s="688"/>
    </row>
    <row r="262" spans="1:16" ht="36" hidden="1" x14ac:dyDescent="0.25">
      <c r="A262" s="30">
        <v>6419</v>
      </c>
      <c r="B262" s="43" t="s">
        <v>254</v>
      </c>
      <c r="C262" s="199">
        <f t="shared" si="276"/>
        <v>0</v>
      </c>
      <c r="D262" s="273"/>
      <c r="E262" s="45"/>
      <c r="F262" s="430">
        <f t="shared" si="295"/>
        <v>0</v>
      </c>
      <c r="G262" s="239"/>
      <c r="H262" s="45"/>
      <c r="I262" s="359">
        <f t="shared" si="296"/>
        <v>0</v>
      </c>
      <c r="J262" s="273"/>
      <c r="K262" s="45"/>
      <c r="L262" s="430">
        <f t="shared" si="297"/>
        <v>0</v>
      </c>
      <c r="M262" s="239"/>
      <c r="N262" s="45"/>
      <c r="O262" s="359">
        <f t="shared" si="298"/>
        <v>0</v>
      </c>
      <c r="P262" s="688"/>
    </row>
    <row r="263" spans="1:16" ht="36" hidden="1" x14ac:dyDescent="0.25">
      <c r="A263" s="75">
        <v>6420</v>
      </c>
      <c r="B263" s="43" t="s">
        <v>255</v>
      </c>
      <c r="C263" s="199">
        <f t="shared" si="276"/>
        <v>0</v>
      </c>
      <c r="D263" s="134">
        <f>SUM(D264:D267)</f>
        <v>0</v>
      </c>
      <c r="E263" s="76">
        <f t="shared" ref="E263" si="299">SUM(E264:E267)</f>
        <v>0</v>
      </c>
      <c r="F263" s="95">
        <f>SUM(F264:F267)</f>
        <v>0</v>
      </c>
      <c r="G263" s="240">
        <f>SUM(G264:G267)</f>
        <v>0</v>
      </c>
      <c r="H263" s="76">
        <f t="shared" ref="H263:I263" si="300">SUM(H264:H267)</f>
        <v>0</v>
      </c>
      <c r="I263" s="91">
        <f t="shared" si="300"/>
        <v>0</v>
      </c>
      <c r="J263" s="134">
        <f>SUM(J264:J267)</f>
        <v>0</v>
      </c>
      <c r="K263" s="76">
        <f t="shared" ref="K263:N263" si="301">SUM(K264:K267)</f>
        <v>0</v>
      </c>
      <c r="L263" s="95">
        <f t="shared" si="301"/>
        <v>0</v>
      </c>
      <c r="M263" s="240">
        <f t="shared" si="301"/>
        <v>0</v>
      </c>
      <c r="N263" s="76">
        <f t="shared" si="301"/>
        <v>0</v>
      </c>
      <c r="O263" s="91">
        <f>SUM(O264:O267)</f>
        <v>0</v>
      </c>
      <c r="P263" s="688"/>
    </row>
    <row r="264" spans="1:16" hidden="1" x14ac:dyDescent="0.25">
      <c r="A264" s="30">
        <v>6421</v>
      </c>
      <c r="B264" s="43" t="s">
        <v>256</v>
      </c>
      <c r="C264" s="199">
        <f t="shared" si="276"/>
        <v>0</v>
      </c>
      <c r="D264" s="273"/>
      <c r="E264" s="45"/>
      <c r="F264" s="430">
        <f t="shared" ref="F264:F267" si="302">D264+E264</f>
        <v>0</v>
      </c>
      <c r="G264" s="239"/>
      <c r="H264" s="45"/>
      <c r="I264" s="359">
        <f t="shared" ref="I264:I267" si="303">G264+H264</f>
        <v>0</v>
      </c>
      <c r="J264" s="273"/>
      <c r="K264" s="45"/>
      <c r="L264" s="430">
        <f t="shared" ref="L264:L267" si="304">J264+K264</f>
        <v>0</v>
      </c>
      <c r="M264" s="239"/>
      <c r="N264" s="45"/>
      <c r="O264" s="359">
        <f t="shared" ref="O264:O267" si="305">M264+N264</f>
        <v>0</v>
      </c>
      <c r="P264" s="688"/>
    </row>
    <row r="265" spans="1:16" hidden="1" x14ac:dyDescent="0.25">
      <c r="A265" s="30">
        <v>6422</v>
      </c>
      <c r="B265" s="43" t="s">
        <v>257</v>
      </c>
      <c r="C265" s="199">
        <f t="shared" si="276"/>
        <v>0</v>
      </c>
      <c r="D265" s="273"/>
      <c r="E265" s="45"/>
      <c r="F265" s="430">
        <f t="shared" si="302"/>
        <v>0</v>
      </c>
      <c r="G265" s="239"/>
      <c r="H265" s="45"/>
      <c r="I265" s="359">
        <f t="shared" si="303"/>
        <v>0</v>
      </c>
      <c r="J265" s="273"/>
      <c r="K265" s="45"/>
      <c r="L265" s="430">
        <f t="shared" si="304"/>
        <v>0</v>
      </c>
      <c r="M265" s="239"/>
      <c r="N265" s="45"/>
      <c r="O265" s="359">
        <f t="shared" si="305"/>
        <v>0</v>
      </c>
      <c r="P265" s="688"/>
    </row>
    <row r="266" spans="1:16" ht="24" hidden="1" x14ac:dyDescent="0.25">
      <c r="A266" s="30">
        <v>6423</v>
      </c>
      <c r="B266" s="43" t="s">
        <v>258</v>
      </c>
      <c r="C266" s="199">
        <f t="shared" si="276"/>
        <v>0</v>
      </c>
      <c r="D266" s="273"/>
      <c r="E266" s="45"/>
      <c r="F266" s="430">
        <f t="shared" si="302"/>
        <v>0</v>
      </c>
      <c r="G266" s="239"/>
      <c r="H266" s="45"/>
      <c r="I266" s="359">
        <f t="shared" si="303"/>
        <v>0</v>
      </c>
      <c r="J266" s="273"/>
      <c r="K266" s="45"/>
      <c r="L266" s="430">
        <f t="shared" si="304"/>
        <v>0</v>
      </c>
      <c r="M266" s="239"/>
      <c r="N266" s="45"/>
      <c r="O266" s="359">
        <f t="shared" si="305"/>
        <v>0</v>
      </c>
      <c r="P266" s="688"/>
    </row>
    <row r="267" spans="1:16" ht="36" hidden="1" x14ac:dyDescent="0.25">
      <c r="A267" s="30">
        <v>6424</v>
      </c>
      <c r="B267" s="43" t="s">
        <v>259</v>
      </c>
      <c r="C267" s="199">
        <f t="shared" si="276"/>
        <v>0</v>
      </c>
      <c r="D267" s="273"/>
      <c r="E267" s="45"/>
      <c r="F267" s="430">
        <f t="shared" si="302"/>
        <v>0</v>
      </c>
      <c r="G267" s="239"/>
      <c r="H267" s="45"/>
      <c r="I267" s="359">
        <f t="shared" si="303"/>
        <v>0</v>
      </c>
      <c r="J267" s="273"/>
      <c r="K267" s="45"/>
      <c r="L267" s="430">
        <f t="shared" si="304"/>
        <v>0</v>
      </c>
      <c r="M267" s="239"/>
      <c r="N267" s="45"/>
      <c r="O267" s="359">
        <f t="shared" si="305"/>
        <v>0</v>
      </c>
      <c r="P267" s="688"/>
    </row>
    <row r="268" spans="1:16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306">SUM(E269,E279)</f>
        <v>0</v>
      </c>
      <c r="F268" s="275">
        <f>SUM(F269,F279)</f>
        <v>0</v>
      </c>
      <c r="G268" s="246">
        <f>SUM(G269,G279)</f>
        <v>0</v>
      </c>
      <c r="H268" s="98">
        <f t="shared" ref="H268:I268" si="307">SUM(H269,H279)</f>
        <v>0</v>
      </c>
      <c r="I268" s="285">
        <f t="shared" si="307"/>
        <v>0</v>
      </c>
      <c r="J268" s="141">
        <f>SUM(J269,J279)</f>
        <v>0</v>
      </c>
      <c r="K268" s="98">
        <f t="shared" ref="K268:N268" si="308">SUM(K269,K279)</f>
        <v>0</v>
      </c>
      <c r="L268" s="275">
        <f t="shared" si="308"/>
        <v>0</v>
      </c>
      <c r="M268" s="246">
        <f t="shared" si="308"/>
        <v>0</v>
      </c>
      <c r="N268" s="98">
        <f t="shared" si="308"/>
        <v>0</v>
      </c>
      <c r="O268" s="160">
        <f>SUM(O269,O279)</f>
        <v>0</v>
      </c>
      <c r="P268" s="703"/>
    </row>
    <row r="269" spans="1:16" ht="24" hidden="1" x14ac:dyDescent="0.25">
      <c r="A269" s="35">
        <v>7200</v>
      </c>
      <c r="B269" s="72" t="s">
        <v>261</v>
      </c>
      <c r="C269" s="197">
        <f t="shared" si="276"/>
        <v>0</v>
      </c>
      <c r="D269" s="132">
        <f>SUM(D270,D271,D274,D275,D278)</f>
        <v>0</v>
      </c>
      <c r="E269" s="38">
        <f t="shared" ref="E269" si="309">SUM(E270,E271,E274,E275,E278)</f>
        <v>0</v>
      </c>
      <c r="F269" s="184">
        <f>SUM(F270,F271,F274,F275,F278)</f>
        <v>0</v>
      </c>
      <c r="G269" s="237">
        <f>SUM(G270,G271,G274,G275,G278)</f>
        <v>0</v>
      </c>
      <c r="H269" s="38">
        <f t="shared" ref="H269" si="310">SUM(H270,H271,H274,H275,H278)</f>
        <v>0</v>
      </c>
      <c r="I269" s="125">
        <f>SUM(I270,I271,I274,I275,I278)</f>
        <v>0</v>
      </c>
      <c r="J269" s="132">
        <f>SUM(J270,J271,J274,J275,J278)</f>
        <v>0</v>
      </c>
      <c r="K269" s="80">
        <f t="shared" ref="K269" si="311">SUM(K270,K271,K274,K275,K278)</f>
        <v>0</v>
      </c>
      <c r="L269" s="184">
        <f>SUM(L270,L271,L274,L275,L278)</f>
        <v>0</v>
      </c>
      <c r="M269" s="237">
        <f t="shared" ref="M269:N269" si="312">SUM(M270,M271,M274,M275,M278)</f>
        <v>0</v>
      </c>
      <c r="N269" s="80">
        <f t="shared" si="312"/>
        <v>0</v>
      </c>
      <c r="O269" s="126">
        <f>SUM(O270,O271,O274,O275,O278)</f>
        <v>0</v>
      </c>
      <c r="P269" s="699"/>
    </row>
    <row r="270" spans="1:16" ht="24" hidden="1" x14ac:dyDescent="0.25">
      <c r="A270" s="404">
        <v>7210</v>
      </c>
      <c r="B270" s="40" t="s">
        <v>262</v>
      </c>
      <c r="C270" s="198">
        <f t="shared" si="276"/>
        <v>0</v>
      </c>
      <c r="D270" s="272"/>
      <c r="E270" s="42"/>
      <c r="F270" s="429">
        <f>D270+E270</f>
        <v>0</v>
      </c>
      <c r="G270" s="229"/>
      <c r="H270" s="42"/>
      <c r="I270" s="358">
        <f>G270+H270</f>
        <v>0</v>
      </c>
      <c r="J270" s="272"/>
      <c r="K270" s="42"/>
      <c r="L270" s="429">
        <f>J270+K270</f>
        <v>0</v>
      </c>
      <c r="M270" s="229"/>
      <c r="N270" s="42"/>
      <c r="O270" s="358">
        <f>M270+N270</f>
        <v>0</v>
      </c>
      <c r="P270" s="687"/>
    </row>
    <row r="271" spans="1:16" s="96" customFormat="1" ht="36" hidden="1" x14ac:dyDescent="0.25">
      <c r="A271" s="75">
        <v>7220</v>
      </c>
      <c r="B271" s="43" t="s">
        <v>263</v>
      </c>
      <c r="C271" s="199">
        <f t="shared" si="276"/>
        <v>0</v>
      </c>
      <c r="D271" s="134">
        <f>SUM(D272:D273)</f>
        <v>0</v>
      </c>
      <c r="E271" s="76">
        <f t="shared" ref="E271" si="313">SUM(E272:E273)</f>
        <v>0</v>
      </c>
      <c r="F271" s="95">
        <f>SUM(F272:F273)</f>
        <v>0</v>
      </c>
      <c r="G271" s="240">
        <f>SUM(G272:G273)</f>
        <v>0</v>
      </c>
      <c r="H271" s="76">
        <f t="shared" ref="H271:I271" si="314">SUM(H272:H273)</f>
        <v>0</v>
      </c>
      <c r="I271" s="91">
        <f t="shared" si="314"/>
        <v>0</v>
      </c>
      <c r="J271" s="134">
        <f>SUM(J272:J273)</f>
        <v>0</v>
      </c>
      <c r="K271" s="76">
        <f t="shared" ref="K271:O271" si="315">SUM(K272:K273)</f>
        <v>0</v>
      </c>
      <c r="L271" s="95">
        <f t="shared" si="315"/>
        <v>0</v>
      </c>
      <c r="M271" s="240">
        <f t="shared" si="315"/>
        <v>0</v>
      </c>
      <c r="N271" s="76">
        <f t="shared" si="315"/>
        <v>0</v>
      </c>
      <c r="O271" s="91">
        <f t="shared" si="315"/>
        <v>0</v>
      </c>
      <c r="P271" s="688"/>
    </row>
    <row r="272" spans="1:16" s="96" customFormat="1" ht="36" hidden="1" x14ac:dyDescent="0.25">
      <c r="A272" s="30">
        <v>7221</v>
      </c>
      <c r="B272" s="43" t="s">
        <v>264</v>
      </c>
      <c r="C272" s="199">
        <f t="shared" si="276"/>
        <v>0</v>
      </c>
      <c r="D272" s="273"/>
      <c r="E272" s="45"/>
      <c r="F272" s="430">
        <f t="shared" ref="F272:F274" si="316">D272+E272</f>
        <v>0</v>
      </c>
      <c r="G272" s="239"/>
      <c r="H272" s="45"/>
      <c r="I272" s="359">
        <f t="shared" ref="I272:I274" si="317">G272+H272</f>
        <v>0</v>
      </c>
      <c r="J272" s="273"/>
      <c r="K272" s="45"/>
      <c r="L272" s="430">
        <f t="shared" ref="L272:L274" si="318">J272+K272</f>
        <v>0</v>
      </c>
      <c r="M272" s="239"/>
      <c r="N272" s="45"/>
      <c r="O272" s="359">
        <f t="shared" ref="O272:O274" si="319">M272+N272</f>
        <v>0</v>
      </c>
      <c r="P272" s="688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76"/>
        <v>0</v>
      </c>
      <c r="D273" s="273"/>
      <c r="E273" s="45"/>
      <c r="F273" s="430">
        <f t="shared" si="316"/>
        <v>0</v>
      </c>
      <c r="G273" s="239"/>
      <c r="H273" s="45"/>
      <c r="I273" s="359">
        <f t="shared" si="317"/>
        <v>0</v>
      </c>
      <c r="J273" s="273"/>
      <c r="K273" s="45"/>
      <c r="L273" s="430">
        <f t="shared" si="318"/>
        <v>0</v>
      </c>
      <c r="M273" s="239"/>
      <c r="N273" s="45"/>
      <c r="O273" s="359">
        <f t="shared" si="319"/>
        <v>0</v>
      </c>
      <c r="P273" s="688"/>
    </row>
    <row r="274" spans="1:17" ht="24" hidden="1" x14ac:dyDescent="0.25">
      <c r="A274" s="75">
        <v>7230</v>
      </c>
      <c r="B274" s="43" t="s">
        <v>310</v>
      </c>
      <c r="C274" s="199">
        <f t="shared" si="276"/>
        <v>0</v>
      </c>
      <c r="D274" s="273"/>
      <c r="E274" s="45"/>
      <c r="F274" s="430">
        <f t="shared" si="316"/>
        <v>0</v>
      </c>
      <c r="G274" s="239"/>
      <c r="H274" s="45"/>
      <c r="I274" s="359">
        <f t="shared" si="317"/>
        <v>0</v>
      </c>
      <c r="J274" s="273"/>
      <c r="K274" s="45"/>
      <c r="L274" s="430">
        <f t="shared" si="318"/>
        <v>0</v>
      </c>
      <c r="M274" s="239"/>
      <c r="N274" s="45"/>
      <c r="O274" s="359">
        <f t="shared" si="319"/>
        <v>0</v>
      </c>
      <c r="P274" s="688"/>
    </row>
    <row r="275" spans="1:17" ht="24" hidden="1" x14ac:dyDescent="0.25">
      <c r="A275" s="75">
        <v>7240</v>
      </c>
      <c r="B275" s="43" t="s">
        <v>266</v>
      </c>
      <c r="C275" s="199">
        <f t="shared" si="276"/>
        <v>0</v>
      </c>
      <c r="D275" s="134">
        <f>SUM(D276:D277)</f>
        <v>0</v>
      </c>
      <c r="E275" s="76">
        <f t="shared" ref="E275" si="320">SUM(E276:E277)</f>
        <v>0</v>
      </c>
      <c r="F275" s="95">
        <f>SUM(F276:F277)</f>
        <v>0</v>
      </c>
      <c r="G275" s="240">
        <f>SUM(G276:G277)</f>
        <v>0</v>
      </c>
      <c r="H275" s="76">
        <f t="shared" ref="H275:I275" si="321">SUM(H276:H277)</f>
        <v>0</v>
      </c>
      <c r="I275" s="91">
        <f t="shared" si="321"/>
        <v>0</v>
      </c>
      <c r="J275" s="134">
        <f>SUM(J276:J277)</f>
        <v>0</v>
      </c>
      <c r="K275" s="76">
        <f t="shared" ref="K275:O275" si="322">SUM(K276:K277)</f>
        <v>0</v>
      </c>
      <c r="L275" s="95">
        <f t="shared" si="322"/>
        <v>0</v>
      </c>
      <c r="M275" s="240">
        <f t="shared" si="322"/>
        <v>0</v>
      </c>
      <c r="N275" s="76">
        <f t="shared" si="322"/>
        <v>0</v>
      </c>
      <c r="O275" s="91">
        <f t="shared" si="322"/>
        <v>0</v>
      </c>
      <c r="P275" s="688"/>
    </row>
    <row r="276" spans="1:17" ht="48" hidden="1" x14ac:dyDescent="0.25">
      <c r="A276" s="30">
        <v>7245</v>
      </c>
      <c r="B276" s="43" t="s">
        <v>267</v>
      </c>
      <c r="C276" s="199">
        <f t="shared" si="276"/>
        <v>0</v>
      </c>
      <c r="D276" s="273"/>
      <c r="E276" s="45"/>
      <c r="F276" s="430">
        <f t="shared" ref="F276:F278" si="323">D276+E276</f>
        <v>0</v>
      </c>
      <c r="G276" s="239"/>
      <c r="H276" s="45"/>
      <c r="I276" s="359">
        <f t="shared" ref="I276:I278" si="324">G276+H276</f>
        <v>0</v>
      </c>
      <c r="J276" s="273"/>
      <c r="K276" s="45"/>
      <c r="L276" s="430">
        <f t="shared" ref="L276:L278" si="325">J276+K276</f>
        <v>0</v>
      </c>
      <c r="M276" s="239"/>
      <c r="N276" s="45"/>
      <c r="O276" s="359">
        <f t="shared" ref="O276:O278" si="326">M276+N276</f>
        <v>0</v>
      </c>
      <c r="P276" s="688"/>
    </row>
    <row r="277" spans="1:17" ht="96" hidden="1" x14ac:dyDescent="0.25">
      <c r="A277" s="30">
        <v>7246</v>
      </c>
      <c r="B277" s="43" t="s">
        <v>268</v>
      </c>
      <c r="C277" s="199">
        <f t="shared" si="276"/>
        <v>0</v>
      </c>
      <c r="D277" s="273"/>
      <c r="E277" s="45"/>
      <c r="F277" s="430">
        <f t="shared" si="323"/>
        <v>0</v>
      </c>
      <c r="G277" s="239"/>
      <c r="H277" s="45"/>
      <c r="I277" s="359">
        <f t="shared" si="324"/>
        <v>0</v>
      </c>
      <c r="J277" s="273"/>
      <c r="K277" s="45"/>
      <c r="L277" s="430">
        <f t="shared" si="325"/>
        <v>0</v>
      </c>
      <c r="M277" s="239"/>
      <c r="N277" s="45"/>
      <c r="O277" s="359">
        <f t="shared" si="326"/>
        <v>0</v>
      </c>
      <c r="P277" s="688"/>
    </row>
    <row r="278" spans="1:17" ht="24" hidden="1" x14ac:dyDescent="0.25">
      <c r="A278" s="92">
        <v>7260</v>
      </c>
      <c r="B278" s="40" t="s">
        <v>269</v>
      </c>
      <c r="C278" s="198">
        <f t="shared" si="276"/>
        <v>0</v>
      </c>
      <c r="D278" s="272"/>
      <c r="E278" s="42"/>
      <c r="F278" s="429">
        <f t="shared" si="323"/>
        <v>0</v>
      </c>
      <c r="G278" s="229"/>
      <c r="H278" s="42"/>
      <c r="I278" s="358">
        <f t="shared" si="324"/>
        <v>0</v>
      </c>
      <c r="J278" s="272"/>
      <c r="K278" s="42"/>
      <c r="L278" s="429">
        <f t="shared" si="325"/>
        <v>0</v>
      </c>
      <c r="M278" s="229"/>
      <c r="N278" s="42"/>
      <c r="O278" s="358">
        <f t="shared" si="326"/>
        <v>0</v>
      </c>
      <c r="P278" s="687"/>
    </row>
    <row r="279" spans="1:17" hidden="1" x14ac:dyDescent="0.25">
      <c r="A279" s="55">
        <v>7700</v>
      </c>
      <c r="B279" s="108" t="s">
        <v>300</v>
      </c>
      <c r="C279" s="213">
        <f t="shared" si="276"/>
        <v>0</v>
      </c>
      <c r="D279" s="142">
        <f t="shared" ref="D279:O279" si="327">D280</f>
        <v>0</v>
      </c>
      <c r="E279" s="109">
        <f t="shared" si="327"/>
        <v>0</v>
      </c>
      <c r="F279" s="186">
        <f t="shared" si="327"/>
        <v>0</v>
      </c>
      <c r="G279" s="247">
        <f t="shared" si="327"/>
        <v>0</v>
      </c>
      <c r="H279" s="109">
        <f t="shared" si="327"/>
        <v>0</v>
      </c>
      <c r="I279" s="286">
        <f t="shared" si="327"/>
        <v>0</v>
      </c>
      <c r="J279" s="142">
        <f t="shared" si="327"/>
        <v>0</v>
      </c>
      <c r="K279" s="109">
        <f t="shared" si="327"/>
        <v>0</v>
      </c>
      <c r="L279" s="186">
        <f t="shared" si="327"/>
        <v>0</v>
      </c>
      <c r="M279" s="247">
        <f t="shared" si="327"/>
        <v>0</v>
      </c>
      <c r="N279" s="109">
        <f t="shared" si="327"/>
        <v>0</v>
      </c>
      <c r="O279" s="286">
        <f t="shared" si="327"/>
        <v>0</v>
      </c>
      <c r="P279" s="700"/>
    </row>
    <row r="280" spans="1:17" hidden="1" x14ac:dyDescent="0.25">
      <c r="A280" s="73">
        <v>7720</v>
      </c>
      <c r="B280" s="40" t="s">
        <v>301</v>
      </c>
      <c r="C280" s="200">
        <f t="shared" si="276"/>
        <v>0</v>
      </c>
      <c r="D280" s="265"/>
      <c r="E280" s="49"/>
      <c r="F280" s="441">
        <f>D280+E280</f>
        <v>0</v>
      </c>
      <c r="G280" s="248"/>
      <c r="H280" s="49"/>
      <c r="I280" s="440">
        <f>G280+H280</f>
        <v>0</v>
      </c>
      <c r="J280" s="265"/>
      <c r="K280" s="49"/>
      <c r="L280" s="441">
        <f>J280+K280</f>
        <v>0</v>
      </c>
      <c r="M280" s="248"/>
      <c r="N280" s="49"/>
      <c r="O280" s="440">
        <f>M280+N280</f>
        <v>0</v>
      </c>
      <c r="P280" s="689"/>
    </row>
    <row r="281" spans="1:17" hidden="1" x14ac:dyDescent="0.25">
      <c r="A281" s="94"/>
      <c r="B281" s="43" t="s">
        <v>270</v>
      </c>
      <c r="C281" s="199">
        <f t="shared" si="276"/>
        <v>0</v>
      </c>
      <c r="D281" s="134">
        <f>SUM(D282:D283)</f>
        <v>0</v>
      </c>
      <c r="E281" s="76">
        <f t="shared" ref="E281" si="328">SUM(E282:E283)</f>
        <v>0</v>
      </c>
      <c r="F281" s="95">
        <f>SUM(F282:F283)</f>
        <v>0</v>
      </c>
      <c r="G281" s="240">
        <f>SUM(G282:G283)</f>
        <v>0</v>
      </c>
      <c r="H281" s="76">
        <f t="shared" ref="H281:I281" si="329">SUM(H282:H283)</f>
        <v>0</v>
      </c>
      <c r="I281" s="91">
        <f t="shared" si="329"/>
        <v>0</v>
      </c>
      <c r="J281" s="134">
        <f>SUM(J282:J283)</f>
        <v>0</v>
      </c>
      <c r="K281" s="76">
        <f t="shared" ref="K281:O281" si="330">SUM(K282:K283)</f>
        <v>0</v>
      </c>
      <c r="L281" s="95">
        <f t="shared" si="330"/>
        <v>0</v>
      </c>
      <c r="M281" s="240">
        <f t="shared" si="330"/>
        <v>0</v>
      </c>
      <c r="N281" s="76">
        <f t="shared" si="330"/>
        <v>0</v>
      </c>
      <c r="O281" s="91">
        <f t="shared" si="330"/>
        <v>0</v>
      </c>
      <c r="P281" s="688"/>
    </row>
    <row r="282" spans="1:17" hidden="1" x14ac:dyDescent="0.25">
      <c r="A282" s="94" t="s">
        <v>271</v>
      </c>
      <c r="B282" s="30" t="s">
        <v>272</v>
      </c>
      <c r="C282" s="199">
        <f t="shared" si="276"/>
        <v>0</v>
      </c>
      <c r="D282" s="273"/>
      <c r="E282" s="45"/>
      <c r="F282" s="430">
        <f>E282+D282</f>
        <v>0</v>
      </c>
      <c r="G282" s="239"/>
      <c r="H282" s="45"/>
      <c r="I282" s="359">
        <f>H282+G282</f>
        <v>0</v>
      </c>
      <c r="J282" s="273"/>
      <c r="K282" s="45"/>
      <c r="L282" s="430">
        <f>K282+J282</f>
        <v>0</v>
      </c>
      <c r="M282" s="239"/>
      <c r="N282" s="45"/>
      <c r="O282" s="359">
        <f>N282+M282</f>
        <v>0</v>
      </c>
      <c r="P282" s="688"/>
    </row>
    <row r="283" spans="1:17" ht="24" hidden="1" x14ac:dyDescent="0.25">
      <c r="A283" s="94" t="s">
        <v>273</v>
      </c>
      <c r="B283" s="99" t="s">
        <v>274</v>
      </c>
      <c r="C283" s="198">
        <f t="shared" si="276"/>
        <v>0</v>
      </c>
      <c r="D283" s="272"/>
      <c r="E283" s="42"/>
      <c r="F283" s="429">
        <f>E283+D283</f>
        <v>0</v>
      </c>
      <c r="G283" s="229"/>
      <c r="H283" s="42"/>
      <c r="I283" s="358">
        <f>H283+G283</f>
        <v>0</v>
      </c>
      <c r="J283" s="272"/>
      <c r="K283" s="42"/>
      <c r="L283" s="429">
        <f>K283+J283</f>
        <v>0</v>
      </c>
      <c r="M283" s="229"/>
      <c r="N283" s="42"/>
      <c r="O283" s="358">
        <f>N283+M283</f>
        <v>0</v>
      </c>
      <c r="P283" s="687"/>
    </row>
    <row r="284" spans="1:17" ht="12.75" thickBot="1" x14ac:dyDescent="0.3">
      <c r="A284" s="113"/>
      <c r="B284" s="113" t="s">
        <v>275</v>
      </c>
      <c r="C284" s="214">
        <f t="shared" si="276"/>
        <v>669037</v>
      </c>
      <c r="D284" s="143">
        <f t="shared" ref="D284:O284" si="331">SUM(D281,D268,D229,D194,D186,D172,D74,D52)</f>
        <v>443451</v>
      </c>
      <c r="E284" s="114">
        <f t="shared" si="331"/>
        <v>0</v>
      </c>
      <c r="F284" s="115">
        <f t="shared" si="331"/>
        <v>443451</v>
      </c>
      <c r="G284" s="249">
        <f t="shared" si="331"/>
        <v>192901</v>
      </c>
      <c r="H284" s="114">
        <f t="shared" si="331"/>
        <v>0</v>
      </c>
      <c r="I284" s="287">
        <f t="shared" si="331"/>
        <v>192901</v>
      </c>
      <c r="J284" s="143">
        <f t="shared" si="331"/>
        <v>32685</v>
      </c>
      <c r="K284" s="114">
        <f t="shared" si="331"/>
        <v>0</v>
      </c>
      <c r="L284" s="115">
        <f t="shared" si="331"/>
        <v>32685</v>
      </c>
      <c r="M284" s="249">
        <f t="shared" si="331"/>
        <v>0</v>
      </c>
      <c r="N284" s="114">
        <f t="shared" si="331"/>
        <v>0</v>
      </c>
      <c r="O284" s="287">
        <f t="shared" si="331"/>
        <v>0</v>
      </c>
      <c r="P284" s="704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76"/>
        <v>-32685</v>
      </c>
      <c r="D285" s="144">
        <f>SUM(D24,D25,D41)-D50</f>
        <v>0</v>
      </c>
      <c r="E285" s="117">
        <f t="shared" ref="E285:N285" si="332">SUM(E24,E25,E41)-E50</f>
        <v>0</v>
      </c>
      <c r="F285" s="118">
        <f>SUM(F24,F25,F41)-F50</f>
        <v>0</v>
      </c>
      <c r="G285" s="250">
        <f>SUM(G24,G25,G41)-G50</f>
        <v>0</v>
      </c>
      <c r="H285" s="117">
        <f t="shared" si="332"/>
        <v>0</v>
      </c>
      <c r="I285" s="128">
        <f t="shared" si="332"/>
        <v>0</v>
      </c>
      <c r="J285" s="144">
        <f>(J26+J42)-J50</f>
        <v>-3119</v>
      </c>
      <c r="K285" s="117">
        <f t="shared" si="332"/>
        <v>0</v>
      </c>
      <c r="L285" s="118">
        <f t="shared" si="332"/>
        <v>-32685</v>
      </c>
      <c r="M285" s="250">
        <f t="shared" si="332"/>
        <v>0</v>
      </c>
      <c r="N285" s="117">
        <f t="shared" si="332"/>
        <v>0</v>
      </c>
      <c r="O285" s="128">
        <f>O44-O50</f>
        <v>0</v>
      </c>
      <c r="P285" s="7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76"/>
        <v>3119</v>
      </c>
      <c r="D286" s="145">
        <f t="shared" ref="D286:O286" si="333">SUM(D287,D288)-D295+D296</f>
        <v>0</v>
      </c>
      <c r="E286" s="103">
        <f t="shared" si="333"/>
        <v>0</v>
      </c>
      <c r="F286" s="112">
        <f t="shared" si="333"/>
        <v>0</v>
      </c>
      <c r="G286" s="251">
        <f t="shared" si="333"/>
        <v>0</v>
      </c>
      <c r="H286" s="103">
        <f t="shared" si="333"/>
        <v>0</v>
      </c>
      <c r="I286" s="116">
        <f t="shared" si="333"/>
        <v>0</v>
      </c>
      <c r="J286" s="145">
        <f t="shared" si="333"/>
        <v>3119</v>
      </c>
      <c r="K286" s="103">
        <f t="shared" si="333"/>
        <v>0</v>
      </c>
      <c r="L286" s="112">
        <f t="shared" si="333"/>
        <v>3119</v>
      </c>
      <c r="M286" s="251">
        <f t="shared" si="333"/>
        <v>0</v>
      </c>
      <c r="N286" s="103">
        <f t="shared" si="333"/>
        <v>0</v>
      </c>
      <c r="O286" s="116">
        <f t="shared" si="333"/>
        <v>0</v>
      </c>
      <c r="P286" s="706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76"/>
        <v>3119</v>
      </c>
      <c r="D287" s="136">
        <f t="shared" ref="D287:O287" si="334">D21-D281</f>
        <v>0</v>
      </c>
      <c r="E287" s="64">
        <f t="shared" si="334"/>
        <v>0</v>
      </c>
      <c r="F287" s="178">
        <f t="shared" si="334"/>
        <v>0</v>
      </c>
      <c r="G287" s="233">
        <f t="shared" si="334"/>
        <v>0</v>
      </c>
      <c r="H287" s="64">
        <f t="shared" si="334"/>
        <v>0</v>
      </c>
      <c r="I287" s="120">
        <f t="shared" si="334"/>
        <v>0</v>
      </c>
      <c r="J287" s="136">
        <f t="shared" si="334"/>
        <v>3119</v>
      </c>
      <c r="K287" s="64">
        <f t="shared" si="334"/>
        <v>0</v>
      </c>
      <c r="L287" s="178">
        <f t="shared" si="334"/>
        <v>3119</v>
      </c>
      <c r="M287" s="233">
        <f t="shared" si="334"/>
        <v>0</v>
      </c>
      <c r="N287" s="64">
        <f t="shared" si="334"/>
        <v>0</v>
      </c>
      <c r="O287" s="120">
        <f t="shared" si="334"/>
        <v>0</v>
      </c>
      <c r="P287" s="68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76"/>
        <v>0</v>
      </c>
      <c r="D288" s="145">
        <f t="shared" ref="D288:O288" si="335">SUM(D289,D291,D293)-SUM(D290,D292,D294)</f>
        <v>0</v>
      </c>
      <c r="E288" s="103">
        <f t="shared" si="335"/>
        <v>0</v>
      </c>
      <c r="F288" s="112">
        <f t="shared" si="335"/>
        <v>0</v>
      </c>
      <c r="G288" s="251">
        <f t="shared" si="335"/>
        <v>0</v>
      </c>
      <c r="H288" s="103">
        <f t="shared" si="335"/>
        <v>0</v>
      </c>
      <c r="I288" s="116">
        <f t="shared" si="335"/>
        <v>0</v>
      </c>
      <c r="J288" s="145">
        <f t="shared" si="335"/>
        <v>0</v>
      </c>
      <c r="K288" s="103">
        <f t="shared" si="335"/>
        <v>0</v>
      </c>
      <c r="L288" s="112">
        <f t="shared" si="335"/>
        <v>0</v>
      </c>
      <c r="M288" s="251">
        <f t="shared" si="335"/>
        <v>0</v>
      </c>
      <c r="N288" s="103">
        <f t="shared" si="335"/>
        <v>0</v>
      </c>
      <c r="O288" s="116">
        <f t="shared" si="335"/>
        <v>0</v>
      </c>
      <c r="P288" s="706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76"/>
        <v>0</v>
      </c>
      <c r="D289" s="265"/>
      <c r="E289" s="49"/>
      <c r="F289" s="441">
        <f t="shared" ref="F289:F296" si="336">E289+D289</f>
        <v>0</v>
      </c>
      <c r="G289" s="248"/>
      <c r="H289" s="49"/>
      <c r="I289" s="440">
        <f t="shared" ref="I289:I296" si="337">H289+G289</f>
        <v>0</v>
      </c>
      <c r="J289" s="265"/>
      <c r="K289" s="49"/>
      <c r="L289" s="441">
        <f t="shared" ref="L289:L296" si="338">K289+J289</f>
        <v>0</v>
      </c>
      <c r="M289" s="248"/>
      <c r="N289" s="49"/>
      <c r="O289" s="440">
        <f t="shared" ref="O289:O296" si="339">N289+M289</f>
        <v>0</v>
      </c>
      <c r="P289" s="689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76"/>
        <v>0</v>
      </c>
      <c r="D290" s="273"/>
      <c r="E290" s="45"/>
      <c r="F290" s="430">
        <f t="shared" si="336"/>
        <v>0</v>
      </c>
      <c r="G290" s="239"/>
      <c r="H290" s="45"/>
      <c r="I290" s="359">
        <f t="shared" si="337"/>
        <v>0</v>
      </c>
      <c r="J290" s="273"/>
      <c r="K290" s="45"/>
      <c r="L290" s="430">
        <f t="shared" si="338"/>
        <v>0</v>
      </c>
      <c r="M290" s="239"/>
      <c r="N290" s="45"/>
      <c r="O290" s="359">
        <f t="shared" si="339"/>
        <v>0</v>
      </c>
      <c r="P290" s="688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76"/>
        <v>0</v>
      </c>
      <c r="D291" s="273"/>
      <c r="E291" s="45"/>
      <c r="F291" s="430">
        <f t="shared" si="336"/>
        <v>0</v>
      </c>
      <c r="G291" s="239"/>
      <c r="H291" s="45"/>
      <c r="I291" s="359">
        <f t="shared" si="337"/>
        <v>0</v>
      </c>
      <c r="J291" s="273"/>
      <c r="K291" s="45"/>
      <c r="L291" s="430">
        <f t="shared" si="338"/>
        <v>0</v>
      </c>
      <c r="M291" s="239"/>
      <c r="N291" s="45"/>
      <c r="O291" s="359">
        <f t="shared" si="339"/>
        <v>0</v>
      </c>
      <c r="P291" s="688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430">
        <f t="shared" si="336"/>
        <v>0</v>
      </c>
      <c r="G292" s="239"/>
      <c r="H292" s="45"/>
      <c r="I292" s="359">
        <f t="shared" si="337"/>
        <v>0</v>
      </c>
      <c r="J292" s="273"/>
      <c r="K292" s="45"/>
      <c r="L292" s="430">
        <f t="shared" si="338"/>
        <v>0</v>
      </c>
      <c r="M292" s="239"/>
      <c r="N292" s="45"/>
      <c r="O292" s="359">
        <f t="shared" si="339"/>
        <v>0</v>
      </c>
      <c r="P292" s="688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76"/>
        <v>0</v>
      </c>
      <c r="D293" s="273"/>
      <c r="E293" s="45"/>
      <c r="F293" s="430">
        <f t="shared" si="336"/>
        <v>0</v>
      </c>
      <c r="G293" s="239"/>
      <c r="H293" s="45"/>
      <c r="I293" s="359">
        <f t="shared" si="337"/>
        <v>0</v>
      </c>
      <c r="J293" s="273"/>
      <c r="K293" s="45"/>
      <c r="L293" s="430">
        <f t="shared" si="338"/>
        <v>0</v>
      </c>
      <c r="M293" s="239"/>
      <c r="N293" s="45"/>
      <c r="O293" s="359">
        <f t="shared" si="339"/>
        <v>0</v>
      </c>
      <c r="P293" s="688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76"/>
        <v>0</v>
      </c>
      <c r="D294" s="274"/>
      <c r="E294" s="84"/>
      <c r="F294" s="438">
        <f t="shared" si="336"/>
        <v>0</v>
      </c>
      <c r="G294" s="244"/>
      <c r="H294" s="84"/>
      <c r="I294" s="437">
        <f t="shared" si="337"/>
        <v>0</v>
      </c>
      <c r="J294" s="274"/>
      <c r="K294" s="84"/>
      <c r="L294" s="438">
        <f t="shared" si="338"/>
        <v>0</v>
      </c>
      <c r="M294" s="244"/>
      <c r="N294" s="84"/>
      <c r="O294" s="437">
        <f t="shared" si="339"/>
        <v>0</v>
      </c>
      <c r="P294" s="701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76"/>
        <v>0</v>
      </c>
      <c r="D295" s="276"/>
      <c r="E295" s="122"/>
      <c r="F295" s="444">
        <f t="shared" si="336"/>
        <v>0</v>
      </c>
      <c r="G295" s="252"/>
      <c r="H295" s="122"/>
      <c r="I295" s="443">
        <f t="shared" si="337"/>
        <v>0</v>
      </c>
      <c r="J295" s="276"/>
      <c r="K295" s="122"/>
      <c r="L295" s="444">
        <f t="shared" si="338"/>
        <v>0</v>
      </c>
      <c r="M295" s="252"/>
      <c r="N295" s="122"/>
      <c r="O295" s="443">
        <f t="shared" si="339"/>
        <v>0</v>
      </c>
      <c r="P295" s="705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435">
        <f t="shared" si="336"/>
        <v>0</v>
      </c>
      <c r="G296" s="243"/>
      <c r="H296" s="80"/>
      <c r="I296" s="355">
        <f t="shared" si="337"/>
        <v>0</v>
      </c>
      <c r="J296" s="257"/>
      <c r="K296" s="80"/>
      <c r="L296" s="435">
        <f t="shared" si="338"/>
        <v>0</v>
      </c>
      <c r="M296" s="243"/>
      <c r="N296" s="80"/>
      <c r="O296" s="355">
        <f t="shared" si="339"/>
        <v>0</v>
      </c>
      <c r="P296" s="686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qC8bfl+h4tnUB5xt2QIt+6noGipd8dkCM4zjEtWzGF7BfmlQhFhSe41BruC+nko0K/r8zdYDwvpRRbQJslYDLg==" saltValue="h5SzJRwYQtplgkYNDYeJmg==" spinCount="100000" sheet="1" objects="1" scenarios="1" formatCells="0" formatColumns="0" formatRows="0"/>
  <autoFilter ref="A18:P296">
    <filterColumn colId="2">
      <filters blank="1">
        <filter val="1 000"/>
        <filter val="1 050"/>
        <filter val="1 200"/>
        <filter val="1 450"/>
        <filter val="1 500"/>
        <filter val="1 521"/>
        <filter val="1 738"/>
        <filter val="1 770"/>
        <filter val="10 460"/>
        <filter val="100"/>
        <filter val="107 620"/>
        <filter val="12 260"/>
        <filter val="12 300"/>
        <filter val="121"/>
        <filter val="123"/>
        <filter val="13 429"/>
        <filter val="14 281"/>
        <filter val="140 383"/>
        <filter val="15 285"/>
        <filter val="189"/>
        <filter val="19 609"/>
        <filter val="19 721"/>
        <filter val="2 006"/>
        <filter val="2 300"/>
        <filter val="2 465"/>
        <filter val="2 950"/>
        <filter val="20 123"/>
        <filter val="200"/>
        <filter val="21"/>
        <filter val="251"/>
        <filter val="26 728"/>
        <filter val="27 900"/>
        <filter val="280"/>
        <filter val="3 119"/>
        <filter val="3 250"/>
        <filter val="3 456"/>
        <filter val="3 551"/>
        <filter val="3 850"/>
        <filter val="30 520"/>
        <filter val="300"/>
        <filter val="32"/>
        <filter val="-32 685"/>
        <filter val="32 763"/>
        <filter val="359"/>
        <filter val="389"/>
        <filter val="4 401"/>
        <filter val="402 247"/>
        <filter val="420"/>
        <filter val="428 975"/>
        <filter val="5 337"/>
        <filter val="5 409"/>
        <filter val="5 423"/>
        <filter val="5 960"/>
        <filter val="521"/>
        <filter val="536"/>
        <filter val="54 351"/>
        <filter val="569 358"/>
        <filter val="6 537"/>
        <filter val="636 352"/>
        <filter val="65 639"/>
        <filter val="665 787"/>
        <filter val="669 037"/>
        <filter val="772"/>
        <filter val="780"/>
        <filter val="81"/>
        <filter val="854"/>
        <filter val="900"/>
        <filter val="919"/>
        <filter val="96 429"/>
        <filter val="981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52.pielikums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8" sqref="T8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324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1"/>
      <c r="D2" s="860"/>
      <c r="E2" s="860"/>
      <c r="F2" s="861"/>
      <c r="G2" s="860"/>
      <c r="H2" s="860"/>
      <c r="I2" s="861"/>
      <c r="J2" s="860"/>
      <c r="K2" s="860"/>
      <c r="L2" s="861"/>
      <c r="M2" s="860"/>
      <c r="N2" s="860"/>
      <c r="O2" s="861"/>
      <c r="P2" s="861"/>
      <c r="Q2" s="306"/>
    </row>
    <row r="3" spans="1:17" ht="12.75" customHeight="1" x14ac:dyDescent="0.25">
      <c r="A3" s="4" t="s">
        <v>0</v>
      </c>
      <c r="B3" s="5"/>
      <c r="C3" s="863" t="s">
        <v>321</v>
      </c>
      <c r="D3" s="862"/>
      <c r="E3" s="862"/>
      <c r="F3" s="863"/>
      <c r="G3" s="862"/>
      <c r="H3" s="862"/>
      <c r="I3" s="863"/>
      <c r="J3" s="862"/>
      <c r="K3" s="862"/>
      <c r="L3" s="863"/>
      <c r="M3" s="862"/>
      <c r="N3" s="862"/>
      <c r="O3" s="863"/>
      <c r="P3" s="863"/>
      <c r="Q3" s="306"/>
    </row>
    <row r="4" spans="1:17" ht="12.75" customHeight="1" x14ac:dyDescent="0.25">
      <c r="A4" s="4" t="s">
        <v>1</v>
      </c>
      <c r="B4" s="5"/>
      <c r="C4" s="863" t="s">
        <v>322</v>
      </c>
      <c r="D4" s="862"/>
      <c r="E4" s="862"/>
      <c r="F4" s="863"/>
      <c r="G4" s="862"/>
      <c r="H4" s="862"/>
      <c r="I4" s="863"/>
      <c r="J4" s="862"/>
      <c r="K4" s="862"/>
      <c r="L4" s="863"/>
      <c r="M4" s="862"/>
      <c r="N4" s="862"/>
      <c r="O4" s="863"/>
      <c r="P4" s="863"/>
      <c r="Q4" s="306"/>
    </row>
    <row r="5" spans="1:17" ht="12.75" customHeight="1" x14ac:dyDescent="0.25">
      <c r="A5" s="2" t="s">
        <v>2</v>
      </c>
      <c r="B5" s="3"/>
      <c r="C5" s="858" t="s">
        <v>323</v>
      </c>
      <c r="D5" s="857"/>
      <c r="E5" s="857"/>
      <c r="F5" s="858"/>
      <c r="G5" s="857"/>
      <c r="H5" s="857"/>
      <c r="I5" s="858"/>
      <c r="J5" s="857"/>
      <c r="K5" s="857"/>
      <c r="L5" s="858"/>
      <c r="M5" s="857"/>
      <c r="N5" s="857"/>
      <c r="O5" s="858"/>
      <c r="P5" s="858"/>
      <c r="Q5" s="306"/>
    </row>
    <row r="6" spans="1:17" ht="12.75" customHeight="1" x14ac:dyDescent="0.25">
      <c r="A6" s="2" t="s">
        <v>3</v>
      </c>
      <c r="B6" s="3"/>
      <c r="C6" s="858" t="s">
        <v>320</v>
      </c>
      <c r="D6" s="857"/>
      <c r="E6" s="857"/>
      <c r="F6" s="858"/>
      <c r="G6" s="857"/>
      <c r="H6" s="857"/>
      <c r="I6" s="858"/>
      <c r="J6" s="857"/>
      <c r="K6" s="857"/>
      <c r="L6" s="858"/>
      <c r="M6" s="857"/>
      <c r="N6" s="857"/>
      <c r="O6" s="858"/>
      <c r="P6" s="858"/>
      <c r="Q6" s="306"/>
    </row>
    <row r="7" spans="1:17" ht="25.5" customHeight="1" x14ac:dyDescent="0.25">
      <c r="A7" s="2" t="s">
        <v>4</v>
      </c>
      <c r="B7" s="3"/>
      <c r="C7" s="863" t="s">
        <v>332</v>
      </c>
      <c r="D7" s="862"/>
      <c r="E7" s="862"/>
      <c r="F7" s="863"/>
      <c r="G7" s="862"/>
      <c r="H7" s="862"/>
      <c r="I7" s="863"/>
      <c r="J7" s="862"/>
      <c r="K7" s="862"/>
      <c r="L7" s="863"/>
      <c r="M7" s="862"/>
      <c r="N7" s="862"/>
      <c r="O7" s="863"/>
      <c r="P7" s="863"/>
      <c r="Q7" s="306"/>
    </row>
    <row r="8" spans="1:17" ht="12.75" customHeight="1" x14ac:dyDescent="0.25">
      <c r="A8" s="7" t="s">
        <v>5</v>
      </c>
      <c r="B8" s="3"/>
      <c r="C8" s="865"/>
      <c r="D8" s="864"/>
      <c r="E8" s="864"/>
      <c r="F8" s="865"/>
      <c r="G8" s="864"/>
      <c r="H8" s="864"/>
      <c r="I8" s="865"/>
      <c r="J8" s="864"/>
      <c r="K8" s="864"/>
      <c r="L8" s="865"/>
      <c r="M8" s="864"/>
      <c r="N8" s="864"/>
      <c r="O8" s="865"/>
      <c r="P8" s="865"/>
      <c r="Q8" s="306"/>
    </row>
    <row r="9" spans="1:17" ht="12.75" customHeight="1" x14ac:dyDescent="0.25">
      <c r="A9" s="2"/>
      <c r="B9" s="3" t="s">
        <v>6</v>
      </c>
      <c r="C9" s="858"/>
      <c r="D9" s="857"/>
      <c r="E9" s="857"/>
      <c r="F9" s="858"/>
      <c r="G9" s="857"/>
      <c r="H9" s="857"/>
      <c r="I9" s="858"/>
      <c r="J9" s="857"/>
      <c r="K9" s="857"/>
      <c r="L9" s="858"/>
      <c r="M9" s="857"/>
      <c r="N9" s="857"/>
      <c r="O9" s="858"/>
      <c r="P9" s="858"/>
      <c r="Q9" s="306"/>
    </row>
    <row r="10" spans="1:17" ht="12.75" customHeight="1" x14ac:dyDescent="0.25">
      <c r="A10" s="2"/>
      <c r="B10" s="3" t="s">
        <v>7</v>
      </c>
      <c r="C10" s="858"/>
      <c r="D10" s="857"/>
      <c r="E10" s="857"/>
      <c r="F10" s="858"/>
      <c r="G10" s="857"/>
      <c r="H10" s="857"/>
      <c r="I10" s="858"/>
      <c r="J10" s="857"/>
      <c r="K10" s="857"/>
      <c r="L10" s="858"/>
      <c r="M10" s="857"/>
      <c r="N10" s="857"/>
      <c r="O10" s="858"/>
      <c r="P10" s="858"/>
      <c r="Q10" s="306"/>
    </row>
    <row r="11" spans="1:17" ht="12.75" customHeight="1" x14ac:dyDescent="0.25">
      <c r="A11" s="2"/>
      <c r="B11" s="3" t="s">
        <v>8</v>
      </c>
      <c r="C11" s="865" t="s">
        <v>331</v>
      </c>
      <c r="D11" s="864"/>
      <c r="E11" s="864"/>
      <c r="F11" s="865"/>
      <c r="G11" s="864"/>
      <c r="H11" s="864"/>
      <c r="I11" s="865"/>
      <c r="J11" s="864"/>
      <c r="K11" s="864"/>
      <c r="L11" s="865"/>
      <c r="M11" s="864"/>
      <c r="N11" s="864"/>
      <c r="O11" s="865"/>
      <c r="P11" s="865"/>
      <c r="Q11" s="306"/>
    </row>
    <row r="12" spans="1:17" ht="12.75" customHeight="1" x14ac:dyDescent="0.25">
      <c r="A12" s="2"/>
      <c r="B12" s="3" t="s">
        <v>9</v>
      </c>
      <c r="C12" s="858"/>
      <c r="D12" s="857"/>
      <c r="E12" s="857"/>
      <c r="F12" s="858"/>
      <c r="G12" s="857"/>
      <c r="H12" s="857"/>
      <c r="I12" s="858"/>
      <c r="J12" s="857"/>
      <c r="K12" s="857"/>
      <c r="L12" s="858"/>
      <c r="M12" s="857"/>
      <c r="N12" s="857"/>
      <c r="O12" s="858"/>
      <c r="P12" s="858"/>
      <c r="Q12" s="306"/>
    </row>
    <row r="13" spans="1:17" ht="12.75" customHeight="1" x14ac:dyDescent="0.25">
      <c r="A13" s="2"/>
      <c r="B13" s="3" t="s">
        <v>10</v>
      </c>
      <c r="C13" s="858"/>
      <c r="D13" s="857"/>
      <c r="E13" s="857"/>
      <c r="F13" s="858"/>
      <c r="G13" s="857"/>
      <c r="H13" s="857"/>
      <c r="I13" s="858"/>
      <c r="J13" s="857"/>
      <c r="K13" s="857"/>
      <c r="L13" s="858"/>
      <c r="M13" s="857"/>
      <c r="N13" s="857"/>
      <c r="O13" s="858"/>
      <c r="P13" s="858"/>
      <c r="Q13" s="306"/>
    </row>
    <row r="14" spans="1:17" ht="12.75" customHeight="1" x14ac:dyDescent="0.25">
      <c r="A14" s="8"/>
      <c r="B14" s="9"/>
      <c r="C14" s="910"/>
      <c r="D14" s="910"/>
      <c r="E14" s="910"/>
      <c r="F14" s="910"/>
      <c r="G14" s="910"/>
      <c r="H14" s="910"/>
      <c r="I14" s="910"/>
      <c r="J14" s="910"/>
      <c r="K14" s="910"/>
      <c r="L14" s="910"/>
      <c r="M14" s="910"/>
      <c r="N14" s="910"/>
      <c r="O14" s="911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912" t="s">
        <v>306</v>
      </c>
      <c r="D15" s="879"/>
      <c r="E15" s="879"/>
      <c r="F15" s="913"/>
      <c r="G15" s="879"/>
      <c r="H15" s="879"/>
      <c r="I15" s="913"/>
      <c r="J15" s="879"/>
      <c r="K15" s="879"/>
      <c r="L15" s="913"/>
      <c r="M15" s="879"/>
      <c r="N15" s="879"/>
      <c r="O15" s="913"/>
      <c r="P15" s="377"/>
    </row>
    <row r="16" spans="1:17" s="12" customFormat="1" ht="12.75" customHeight="1" x14ac:dyDescent="0.25">
      <c r="A16" s="874"/>
      <c r="B16" s="877"/>
      <c r="C16" s="896" t="s">
        <v>13</v>
      </c>
      <c r="D16" s="866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66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94" t="s">
        <v>17</v>
      </c>
      <c r="P16" s="914" t="s">
        <v>318</v>
      </c>
    </row>
    <row r="17" spans="1:16" s="13" customFormat="1" ht="66" customHeight="1" thickBot="1" x14ac:dyDescent="0.3">
      <c r="A17" s="875"/>
      <c r="B17" s="877"/>
      <c r="C17" s="897"/>
      <c r="D17" s="867"/>
      <c r="E17" s="885"/>
      <c r="F17" s="897"/>
      <c r="G17" s="883"/>
      <c r="H17" s="885"/>
      <c r="I17" s="899"/>
      <c r="J17" s="867"/>
      <c r="K17" s="869"/>
      <c r="L17" s="895"/>
      <c r="M17" s="867"/>
      <c r="N17" s="869"/>
      <c r="O17" s="895"/>
      <c r="P17" s="915"/>
    </row>
    <row r="18" spans="1:16" s="13" customFormat="1" ht="9.75" customHeight="1" thickTop="1" x14ac:dyDescent="0.25">
      <c r="A18" s="14" t="s">
        <v>18</v>
      </c>
      <c r="B18" s="14">
        <v>2</v>
      </c>
      <c r="C18" s="14">
        <v>3</v>
      </c>
      <c r="D18" s="217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217">
        <v>10</v>
      </c>
      <c r="K18" s="15">
        <v>11</v>
      </c>
      <c r="L18" s="168">
        <v>12</v>
      </c>
      <c r="M18" s="217">
        <v>13</v>
      </c>
      <c r="N18" s="15">
        <v>14</v>
      </c>
      <c r="O18" s="168">
        <v>15</v>
      </c>
      <c r="P18" s="378">
        <v>16</v>
      </c>
    </row>
    <row r="19" spans="1:16" s="19" customFormat="1" x14ac:dyDescent="0.25">
      <c r="A19" s="16"/>
      <c r="B19" s="17" t="s">
        <v>19</v>
      </c>
      <c r="C19" s="68"/>
      <c r="D19" s="218"/>
      <c r="E19" s="147"/>
      <c r="F19" s="296"/>
      <c r="G19" s="218"/>
      <c r="H19" s="147"/>
      <c r="I19" s="296"/>
      <c r="J19" s="218"/>
      <c r="K19" s="18"/>
      <c r="L19" s="169"/>
      <c r="M19" s="218"/>
      <c r="N19" s="18"/>
      <c r="O19" s="169"/>
      <c r="P19" s="379"/>
    </row>
    <row r="20" spans="1:16" s="19" customFormat="1" ht="12.75" thickBot="1" x14ac:dyDescent="0.3">
      <c r="A20" s="20"/>
      <c r="B20" s="21" t="s">
        <v>20</v>
      </c>
      <c r="C20" s="360">
        <f>SUM(F20,I20,L20,O20)</f>
        <v>97880</v>
      </c>
      <c r="D20" s="219">
        <f>SUM(D21,D24,D25,D41,D42)</f>
        <v>97880</v>
      </c>
      <c r="E20" s="278">
        <f>SUM(E21,E24,E25,E41,E42)</f>
        <v>0</v>
      </c>
      <c r="F20" s="360">
        <f>SUM(F21,F24,F25,F41,F42)</f>
        <v>97880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219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170">
        <f t="shared" si="2"/>
        <v>0</v>
      </c>
      <c r="P20" s="380"/>
    </row>
    <row r="21" spans="1:16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</row>
    <row r="22" spans="1:16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</row>
    <row r="23" spans="1:16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</row>
    <row r="24" spans="1:16" s="19" customFormat="1" ht="25.5" thickTop="1" thickBot="1" x14ac:dyDescent="0.3">
      <c r="A24" s="32">
        <v>19300</v>
      </c>
      <c r="B24" s="32" t="s">
        <v>24</v>
      </c>
      <c r="C24" s="361">
        <f>SUM(F24,I24)</f>
        <v>53388</v>
      </c>
      <c r="D24" s="223">
        <v>53388</v>
      </c>
      <c r="E24" s="354"/>
      <c r="F24" s="361">
        <f t="shared" si="8"/>
        <v>53388</v>
      </c>
      <c r="G24" s="223"/>
      <c r="H24" s="354"/>
      <c r="I24" s="361">
        <f t="shared" ref="I24" si="9">G24+H24</f>
        <v>0</v>
      </c>
      <c r="J24" s="381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72" t="s">
        <v>25</v>
      </c>
      <c r="P24" s="382"/>
    </row>
    <row r="25" spans="1:16" s="19" customFormat="1" ht="24.75" thickTop="1" x14ac:dyDescent="0.25">
      <c r="A25" s="347">
        <v>18630</v>
      </c>
      <c r="B25" s="35" t="s">
        <v>26</v>
      </c>
      <c r="C25" s="370">
        <f>SUM(F25)</f>
        <v>44492</v>
      </c>
      <c r="D25" s="243">
        <v>44492</v>
      </c>
      <c r="E25" s="355"/>
      <c r="F25" s="362">
        <f>D25+E25</f>
        <v>44492</v>
      </c>
      <c r="G25" s="224" t="s">
        <v>25</v>
      </c>
      <c r="H25" s="124" t="s">
        <v>25</v>
      </c>
      <c r="I25" s="363" t="s">
        <v>25</v>
      </c>
      <c r="J25" s="224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73" t="s">
        <v>25</v>
      </c>
      <c r="P25" s="383"/>
    </row>
    <row r="26" spans="1:16" s="19" customFormat="1" ht="36" hidden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</row>
    <row r="27" spans="1:16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</row>
    <row r="28" spans="1:16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</row>
    <row r="29" spans="1:16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</row>
    <row r="30" spans="1:16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</row>
    <row r="31" spans="1:16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</row>
    <row r="32" spans="1:16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</row>
    <row r="33" spans="1:16" s="19" customFormat="1" hidden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</row>
    <row r="34" spans="1:16" hidden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</row>
    <row r="35" spans="1:16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</row>
    <row r="36" spans="1:16" s="19" customFormat="1" ht="24" hidden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</row>
    <row r="37" spans="1:16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</row>
    <row r="38" spans="1:16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</row>
    <row r="39" spans="1:16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</row>
    <row r="40" spans="1:16" ht="24" hidden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</row>
    <row r="41" spans="1:16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</row>
    <row r="42" spans="1:16" s="19" customFormat="1" ht="24" hidden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</row>
    <row r="43" spans="1:16" s="19" customFormat="1" ht="24" hidden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</row>
    <row r="44" spans="1:16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</row>
    <row r="45" spans="1:16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</row>
    <row r="46" spans="1:16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</row>
    <row r="47" spans="1:16" x14ac:dyDescent="0.25">
      <c r="A47" s="60"/>
      <c r="B47" s="58"/>
      <c r="C47" s="371"/>
      <c r="D47" s="241"/>
      <c r="E47" s="356"/>
      <c r="F47" s="364"/>
      <c r="G47" s="231"/>
      <c r="H47" s="282"/>
      <c r="I47" s="364"/>
      <c r="J47" s="231"/>
      <c r="K47" s="59"/>
      <c r="L47" s="176"/>
      <c r="M47" s="294"/>
      <c r="N47" s="110"/>
      <c r="O47" s="176"/>
      <c r="P47" s="385"/>
    </row>
    <row r="48" spans="1:16" s="19" customFormat="1" x14ac:dyDescent="0.25">
      <c r="A48" s="61"/>
      <c r="B48" s="62" t="s">
        <v>48</v>
      </c>
      <c r="C48" s="365"/>
      <c r="D48" s="384"/>
      <c r="E48" s="357"/>
      <c r="F48" s="365"/>
      <c r="G48" s="232"/>
      <c r="H48" s="155"/>
      <c r="I48" s="365"/>
      <c r="J48" s="232"/>
      <c r="K48" s="111"/>
      <c r="L48" s="177"/>
      <c r="M48" s="232"/>
      <c r="N48" s="111"/>
      <c r="O48" s="177"/>
      <c r="P48" s="386"/>
    </row>
    <row r="49" spans="1:16" s="19" customFormat="1" ht="12.75" thickBot="1" x14ac:dyDescent="0.3">
      <c r="A49" s="63"/>
      <c r="B49" s="20" t="s">
        <v>49</v>
      </c>
      <c r="C49" s="366">
        <f t="shared" ref="C49:C112" si="24">SUM(F49,I49,L49,O49)</f>
        <v>97880</v>
      </c>
      <c r="D49" s="233">
        <f t="shared" ref="D49:E49" si="25">SUM(D50,D281)</f>
        <v>97880</v>
      </c>
      <c r="E49" s="120">
        <f t="shared" si="25"/>
        <v>0</v>
      </c>
      <c r="F49" s="366">
        <f>SUM(F50,F281)</f>
        <v>97880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233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78">
        <f t="shared" si="26"/>
        <v>0</v>
      </c>
      <c r="P49" s="387"/>
    </row>
    <row r="50" spans="1:16" s="19" customFormat="1" ht="36.75" thickTop="1" x14ac:dyDescent="0.25">
      <c r="A50" s="65"/>
      <c r="B50" s="66" t="s">
        <v>50</v>
      </c>
      <c r="C50" s="367">
        <f t="shared" si="24"/>
        <v>82502</v>
      </c>
      <c r="D50" s="234">
        <f t="shared" ref="D50:E50" si="27">SUM(D51,D193)</f>
        <v>82502</v>
      </c>
      <c r="E50" s="283">
        <f t="shared" si="27"/>
        <v>0</v>
      </c>
      <c r="F50" s="367">
        <f>SUM(F51,F193)</f>
        <v>82502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234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179">
        <f t="shared" si="28"/>
        <v>0</v>
      </c>
      <c r="P50" s="388"/>
    </row>
    <row r="51" spans="1:16" s="19" customFormat="1" ht="24" x14ac:dyDescent="0.25">
      <c r="A51" s="68"/>
      <c r="B51" s="16" t="s">
        <v>51</v>
      </c>
      <c r="C51" s="368">
        <f t="shared" si="24"/>
        <v>43353</v>
      </c>
      <c r="D51" s="235">
        <f t="shared" ref="D51:E51" si="29">SUM(D52,D74,D172,D186)</f>
        <v>41512</v>
      </c>
      <c r="E51" s="284">
        <f t="shared" si="29"/>
        <v>1841</v>
      </c>
      <c r="F51" s="368">
        <f>SUM(F52,F74,F172,F186)</f>
        <v>43353</v>
      </c>
      <c r="G51" s="235">
        <f t="shared" ref="G51:O51" si="30">SUM(G52,G74,G172,G186)</f>
        <v>0</v>
      </c>
      <c r="H51" s="284">
        <f t="shared" si="30"/>
        <v>0</v>
      </c>
      <c r="I51" s="368">
        <f t="shared" si="30"/>
        <v>0</v>
      </c>
      <c r="J51" s="235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180">
        <f t="shared" si="30"/>
        <v>0</v>
      </c>
      <c r="P51" s="389"/>
    </row>
    <row r="52" spans="1:16" s="19" customFormat="1" x14ac:dyDescent="0.25">
      <c r="A52" s="70">
        <v>1000</v>
      </c>
      <c r="B52" s="70" t="s">
        <v>52</v>
      </c>
      <c r="C52" s="369">
        <f t="shared" si="24"/>
        <v>22891</v>
      </c>
      <c r="D52" s="236">
        <f t="shared" ref="D52:E52" si="31">SUM(D53,D66)</f>
        <v>21050</v>
      </c>
      <c r="E52" s="127">
        <f t="shared" si="31"/>
        <v>1841</v>
      </c>
      <c r="F52" s="369">
        <f>SUM(F53,F66)</f>
        <v>22891</v>
      </c>
      <c r="G52" s="236">
        <f t="shared" ref="G52:O52" si="32">SUM(G53,G66)</f>
        <v>0</v>
      </c>
      <c r="H52" s="127">
        <f t="shared" si="32"/>
        <v>0</v>
      </c>
      <c r="I52" s="369">
        <f t="shared" si="32"/>
        <v>0</v>
      </c>
      <c r="J52" s="236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81">
        <f t="shared" si="32"/>
        <v>0</v>
      </c>
      <c r="P52" s="390"/>
    </row>
    <row r="53" spans="1:16" ht="11.25" customHeight="1" x14ac:dyDescent="0.25">
      <c r="A53" s="35">
        <v>1100</v>
      </c>
      <c r="B53" s="72" t="s">
        <v>53</v>
      </c>
      <c r="C53" s="370">
        <f t="shared" si="24"/>
        <v>18523</v>
      </c>
      <c r="D53" s="237">
        <f t="shared" ref="D53:E53" si="33">SUM(D54,D57,D65)</f>
        <v>17033</v>
      </c>
      <c r="E53" s="125">
        <f t="shared" si="33"/>
        <v>1490</v>
      </c>
      <c r="F53" s="370">
        <f>SUM(F54,F57,F65)</f>
        <v>18523</v>
      </c>
      <c r="G53" s="237">
        <f t="shared" ref="G53:N53" si="34">SUM(G54,G57,G65)</f>
        <v>0</v>
      </c>
      <c r="H53" s="125">
        <f t="shared" si="34"/>
        <v>0</v>
      </c>
      <c r="I53" s="370">
        <f t="shared" si="34"/>
        <v>0</v>
      </c>
      <c r="J53" s="237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84">
        <f>SUM(O54,O57,O65)</f>
        <v>0</v>
      </c>
      <c r="P53" s="391"/>
    </row>
    <row r="54" spans="1:16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</row>
    <row r="55" spans="1:16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</row>
    <row r="56" spans="1:16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/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</row>
    <row r="57" spans="1:16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 t="shared" ref="D57:E57" si="38">SUM(D58:D64)</f>
        <v>0</v>
      </c>
      <c r="E57" s="76">
        <f t="shared" si="38"/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</row>
    <row r="58" spans="1:16" hidden="1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</row>
    <row r="59" spans="1:16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/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</row>
    <row r="60" spans="1:16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</row>
    <row r="61" spans="1:16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</row>
    <row r="62" spans="1:16" hidden="1" x14ac:dyDescent="0.25">
      <c r="A62" s="30">
        <v>1147</v>
      </c>
      <c r="B62" s="43" t="s">
        <v>62</v>
      </c>
      <c r="C62" s="199">
        <f t="shared" si="24"/>
        <v>0</v>
      </c>
      <c r="D62" s="273"/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</row>
    <row r="63" spans="1:16" hidden="1" x14ac:dyDescent="0.25">
      <c r="A63" s="30">
        <v>1148</v>
      </c>
      <c r="B63" s="43" t="s">
        <v>63</v>
      </c>
      <c r="C63" s="199">
        <f t="shared" si="24"/>
        <v>0</v>
      </c>
      <c r="D63" s="273"/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</row>
    <row r="64" spans="1:16" ht="36" hidden="1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</row>
    <row r="65" spans="1:16" ht="48" x14ac:dyDescent="0.25">
      <c r="A65" s="73">
        <v>1150</v>
      </c>
      <c r="B65" s="58" t="s">
        <v>65</v>
      </c>
      <c r="C65" s="371">
        <f t="shared" si="24"/>
        <v>18523</v>
      </c>
      <c r="D65" s="241">
        <v>17033</v>
      </c>
      <c r="E65" s="356">
        <v>1490</v>
      </c>
      <c r="F65" s="371">
        <f t="shared" si="40"/>
        <v>18523</v>
      </c>
      <c r="G65" s="241"/>
      <c r="H65" s="356"/>
      <c r="I65" s="371">
        <f t="shared" si="41"/>
        <v>0</v>
      </c>
      <c r="J65" s="241"/>
      <c r="K65" s="77"/>
      <c r="L65" s="183">
        <f t="shared" si="42"/>
        <v>0</v>
      </c>
      <c r="M65" s="241"/>
      <c r="N65" s="77"/>
      <c r="O65" s="183">
        <f t="shared" si="43"/>
        <v>0</v>
      </c>
      <c r="P65" s="392" t="s">
        <v>334</v>
      </c>
    </row>
    <row r="66" spans="1:16" ht="36" x14ac:dyDescent="0.25">
      <c r="A66" s="35">
        <v>1200</v>
      </c>
      <c r="B66" s="72" t="s">
        <v>66</v>
      </c>
      <c r="C66" s="370">
        <f t="shared" si="24"/>
        <v>4368</v>
      </c>
      <c r="D66" s="237">
        <f t="shared" ref="D66:E66" si="44">SUM(D67:D68)</f>
        <v>4017</v>
      </c>
      <c r="E66" s="125">
        <f t="shared" si="44"/>
        <v>351</v>
      </c>
      <c r="F66" s="370">
        <f>SUM(F67:F68)</f>
        <v>4368</v>
      </c>
      <c r="G66" s="237">
        <f t="shared" ref="G66:N66" si="45">SUM(G67:G68)</f>
        <v>0</v>
      </c>
      <c r="H66" s="125">
        <f t="shared" si="45"/>
        <v>0</v>
      </c>
      <c r="I66" s="370">
        <f t="shared" si="45"/>
        <v>0</v>
      </c>
      <c r="J66" s="237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84">
        <f>SUM(O67:O68)</f>
        <v>0</v>
      </c>
      <c r="P66" s="392"/>
    </row>
    <row r="67" spans="1:16" ht="36" customHeight="1" x14ac:dyDescent="0.25">
      <c r="A67" s="353">
        <v>1210</v>
      </c>
      <c r="B67" s="40" t="s">
        <v>67</v>
      </c>
      <c r="C67" s="372">
        <f t="shared" si="24"/>
        <v>4368</v>
      </c>
      <c r="D67" s="229">
        <v>4017</v>
      </c>
      <c r="E67" s="358">
        <f>294+57</f>
        <v>351</v>
      </c>
      <c r="F67" s="372">
        <f>D67+E67</f>
        <v>4368</v>
      </c>
      <c r="G67" s="229"/>
      <c r="H67" s="358"/>
      <c r="I67" s="372">
        <f>G67+H67</f>
        <v>0</v>
      </c>
      <c r="J67" s="229"/>
      <c r="K67" s="42"/>
      <c r="L67" s="185">
        <f>J67+K67</f>
        <v>0</v>
      </c>
      <c r="M67" s="229"/>
      <c r="N67" s="42"/>
      <c r="O67" s="185">
        <f>M67+N67</f>
        <v>0</v>
      </c>
      <c r="P67" s="392" t="s">
        <v>333</v>
      </c>
    </row>
    <row r="68" spans="1:16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 t="shared" ref="D68:E68" si="46">SUM(D69:D73)</f>
        <v>0</v>
      </c>
      <c r="E68" s="76">
        <f t="shared" si="46"/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</row>
    <row r="69" spans="1:16" ht="60" hidden="1" x14ac:dyDescent="0.25">
      <c r="A69" s="30">
        <v>1221</v>
      </c>
      <c r="B69" s="43" t="s">
        <v>69</v>
      </c>
      <c r="C69" s="199">
        <f t="shared" si="24"/>
        <v>0</v>
      </c>
      <c r="D69" s="273"/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</row>
    <row r="70" spans="1:16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</row>
    <row r="71" spans="1:16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</row>
    <row r="72" spans="1:16" ht="36" hidden="1" x14ac:dyDescent="0.25">
      <c r="A72" s="30">
        <v>1227</v>
      </c>
      <c r="B72" s="43" t="s">
        <v>72</v>
      </c>
      <c r="C72" s="199">
        <f t="shared" si="24"/>
        <v>0</v>
      </c>
      <c r="D72" s="273"/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</row>
    <row r="73" spans="1:16" ht="59.25" hidden="1" customHeight="1" x14ac:dyDescent="0.25">
      <c r="A73" s="30">
        <v>1228</v>
      </c>
      <c r="B73" s="43" t="s">
        <v>73</v>
      </c>
      <c r="C73" s="199">
        <f t="shared" si="24"/>
        <v>0</v>
      </c>
      <c r="D73" s="273"/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</row>
    <row r="74" spans="1:16" ht="14.25" customHeight="1" x14ac:dyDescent="0.25">
      <c r="A74" s="70">
        <v>2000</v>
      </c>
      <c r="B74" s="70" t="s">
        <v>74</v>
      </c>
      <c r="C74" s="369">
        <f t="shared" si="24"/>
        <v>20462</v>
      </c>
      <c r="D74" s="236">
        <f t="shared" ref="D74:E74" si="52">SUM(D75,D82,D129,D163,D164,D171)</f>
        <v>20462</v>
      </c>
      <c r="E74" s="127">
        <f t="shared" si="52"/>
        <v>0</v>
      </c>
      <c r="F74" s="369">
        <f>SUM(F75,F82,F129,F163,F164,F171)</f>
        <v>20462</v>
      </c>
      <c r="G74" s="236">
        <f t="shared" ref="G74:O74" si="53">SUM(G75,G82,G129,G163,G164,G171)</f>
        <v>0</v>
      </c>
      <c r="H74" s="127">
        <f t="shared" si="53"/>
        <v>0</v>
      </c>
      <c r="I74" s="369">
        <f t="shared" si="53"/>
        <v>0</v>
      </c>
      <c r="J74" s="236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81">
        <f t="shared" si="53"/>
        <v>0</v>
      </c>
      <c r="P74" s="390"/>
    </row>
    <row r="75" spans="1:16" ht="15.75" hidden="1" customHeight="1" x14ac:dyDescent="0.25">
      <c r="A75" s="35">
        <v>2100</v>
      </c>
      <c r="B75" s="72" t="s">
        <v>75</v>
      </c>
      <c r="C75" s="197">
        <f t="shared" si="24"/>
        <v>0</v>
      </c>
      <c r="D75" s="132">
        <f t="shared" ref="D75:E75" si="54">SUM(D76,D79)</f>
        <v>0</v>
      </c>
      <c r="E75" s="38">
        <f t="shared" si="54"/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</row>
    <row r="76" spans="1:16" ht="24" hidden="1" x14ac:dyDescent="0.25">
      <c r="A76" s="352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</row>
    <row r="77" spans="1:16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</row>
    <row r="78" spans="1:16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</row>
    <row r="79" spans="1:16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</row>
    <row r="80" spans="1:16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</row>
    <row r="81" spans="1:16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</row>
    <row r="82" spans="1:16" x14ac:dyDescent="0.25">
      <c r="A82" s="35">
        <v>2200</v>
      </c>
      <c r="B82" s="72" t="s">
        <v>80</v>
      </c>
      <c r="C82" s="370">
        <f t="shared" si="24"/>
        <v>20306</v>
      </c>
      <c r="D82" s="237">
        <f t="shared" ref="D82:E82" si="68">SUM(D83,D88,D94,D102,D111,D115,D121,D127)</f>
        <v>20306</v>
      </c>
      <c r="E82" s="125">
        <f t="shared" si="68"/>
        <v>0</v>
      </c>
      <c r="F82" s="370">
        <f>SUM(F83,F88,F94,F102,F111,F115,F121,F127)</f>
        <v>20306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237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84">
        <f t="shared" si="69"/>
        <v>0</v>
      </c>
      <c r="P82" s="393"/>
    </row>
    <row r="83" spans="1:16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 t="shared" ref="D83:E83" si="70">SUM(D84:D87)</f>
        <v>0</v>
      </c>
      <c r="E83" s="74">
        <f t="shared" si="70"/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</row>
    <row r="84" spans="1:16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</row>
    <row r="85" spans="1:16" ht="36" hidden="1" x14ac:dyDescent="0.25">
      <c r="A85" s="30">
        <v>2212</v>
      </c>
      <c r="B85" s="43" t="s">
        <v>83</v>
      </c>
      <c r="C85" s="199">
        <f t="shared" si="24"/>
        <v>0</v>
      </c>
      <c r="D85" s="273"/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</row>
    <row r="86" spans="1:16" ht="24" hidden="1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</row>
    <row r="87" spans="1:16" hidden="1" x14ac:dyDescent="0.25">
      <c r="A87" s="30">
        <v>2219</v>
      </c>
      <c r="B87" s="43" t="s">
        <v>85</v>
      </c>
      <c r="C87" s="199">
        <f t="shared" si="24"/>
        <v>0</v>
      </c>
      <c r="D87" s="273"/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</row>
    <row r="88" spans="1:16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 t="shared" ref="D88:E88" si="76">SUM(D89:D93)</f>
        <v>0</v>
      </c>
      <c r="E88" s="76">
        <f t="shared" si="76"/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</row>
    <row r="89" spans="1:16" ht="24" hidden="1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</row>
    <row r="90" spans="1:16" hidden="1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</row>
    <row r="91" spans="1:16" hidden="1" x14ac:dyDescent="0.25">
      <c r="A91" s="30">
        <v>2223</v>
      </c>
      <c r="B91" s="43" t="s">
        <v>88</v>
      </c>
      <c r="C91" s="199">
        <f t="shared" si="24"/>
        <v>0</v>
      </c>
      <c r="D91" s="273"/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</row>
    <row r="92" spans="1:16" ht="48" hidden="1" x14ac:dyDescent="0.25">
      <c r="A92" s="30">
        <v>2224</v>
      </c>
      <c r="B92" s="43" t="s">
        <v>89</v>
      </c>
      <c r="C92" s="199">
        <f t="shared" si="24"/>
        <v>0</v>
      </c>
      <c r="D92" s="273"/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</row>
    <row r="93" spans="1:16" ht="24.75" hidden="1" customHeight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</row>
    <row r="94" spans="1:16" ht="11.25" hidden="1" customHeight="1" x14ac:dyDescent="0.25">
      <c r="A94" s="75">
        <v>2230</v>
      </c>
      <c r="B94" s="43" t="s">
        <v>91</v>
      </c>
      <c r="C94" s="199">
        <f t="shared" si="24"/>
        <v>0</v>
      </c>
      <c r="D94" s="134">
        <f t="shared" ref="D94:E94" si="82">SUM(D95:D101)</f>
        <v>0</v>
      </c>
      <c r="E94" s="76">
        <f t="shared" si="82"/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</row>
    <row r="95" spans="1:16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</row>
    <row r="96" spans="1:16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</row>
    <row r="97" spans="1:16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</row>
    <row r="98" spans="1:16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</row>
    <row r="99" spans="1:16" ht="24" hidden="1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</row>
    <row r="100" spans="1:16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</row>
    <row r="101" spans="1:16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</row>
    <row r="102" spans="1:16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 t="shared" ref="D102:E102" si="88">SUM(D103:D110)</f>
        <v>0</v>
      </c>
      <c r="E102" s="76">
        <f t="shared" si="88"/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</row>
    <row r="103" spans="1:16" ht="15" hidden="1" customHeight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</row>
    <row r="104" spans="1:16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</row>
    <row r="105" spans="1:16" ht="24" hidden="1" x14ac:dyDescent="0.25">
      <c r="A105" s="30">
        <v>2243</v>
      </c>
      <c r="B105" s="43" t="s">
        <v>102</v>
      </c>
      <c r="C105" s="199">
        <f t="shared" si="24"/>
        <v>0</v>
      </c>
      <c r="D105" s="273"/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</row>
    <row r="106" spans="1:16" hidden="1" x14ac:dyDescent="0.25">
      <c r="A106" s="30">
        <v>2244</v>
      </c>
      <c r="B106" s="43" t="s">
        <v>103</v>
      </c>
      <c r="C106" s="199">
        <f t="shared" si="24"/>
        <v>0</v>
      </c>
      <c r="D106" s="273"/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</row>
    <row r="107" spans="1:16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</row>
    <row r="108" spans="1:16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</row>
    <row r="109" spans="1:16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</row>
    <row r="110" spans="1:16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</row>
    <row r="111" spans="1:16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 t="shared" ref="D111:E111" si="94">SUM(D112:D114)</f>
        <v>0</v>
      </c>
      <c r="E111" s="76">
        <f t="shared" si="94"/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</row>
    <row r="112" spans="1:16" hidden="1" x14ac:dyDescent="0.25">
      <c r="A112" s="30">
        <v>2251</v>
      </c>
      <c r="B112" s="43" t="s">
        <v>109</v>
      </c>
      <c r="C112" s="199">
        <f t="shared" si="24"/>
        <v>0</v>
      </c>
      <c r="D112" s="273"/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</row>
    <row r="113" spans="1:16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</row>
    <row r="114" spans="1:16" ht="24" hidden="1" x14ac:dyDescent="0.25">
      <c r="A114" s="30">
        <v>2259</v>
      </c>
      <c r="B114" s="43" t="s">
        <v>111</v>
      </c>
      <c r="C114" s="199">
        <f t="shared" si="100"/>
        <v>0</v>
      </c>
      <c r="D114" s="273"/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</row>
    <row r="115" spans="1:16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 t="shared" ref="D115:E115" si="101">SUM(D116:D120)</f>
        <v>0</v>
      </c>
      <c r="E115" s="76">
        <f t="shared" si="101"/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</row>
    <row r="116" spans="1:16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</row>
    <row r="117" spans="1:16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</row>
    <row r="118" spans="1:16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</row>
    <row r="119" spans="1:16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</row>
    <row r="120" spans="1:16" hidden="1" x14ac:dyDescent="0.25">
      <c r="A120" s="30">
        <v>2269</v>
      </c>
      <c r="B120" s="43" t="s">
        <v>117</v>
      </c>
      <c r="C120" s="199">
        <f t="shared" si="100"/>
        <v>0</v>
      </c>
      <c r="D120" s="273"/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</row>
    <row r="121" spans="1:16" x14ac:dyDescent="0.25">
      <c r="A121" s="75">
        <v>2270</v>
      </c>
      <c r="B121" s="43" t="s">
        <v>118</v>
      </c>
      <c r="C121" s="373">
        <f t="shared" si="100"/>
        <v>20306</v>
      </c>
      <c r="D121" s="240">
        <f t="shared" ref="D121:E121" si="107">SUM(D122:D126)</f>
        <v>20306</v>
      </c>
      <c r="E121" s="91">
        <f t="shared" si="107"/>
        <v>0</v>
      </c>
      <c r="F121" s="373">
        <f>SUM(F122:F126)</f>
        <v>20306</v>
      </c>
      <c r="G121" s="240">
        <f t="shared" ref="G121:N121" si="108">SUM(G122:G126)</f>
        <v>0</v>
      </c>
      <c r="H121" s="91">
        <f t="shared" si="108"/>
        <v>0</v>
      </c>
      <c r="I121" s="373">
        <f t="shared" si="108"/>
        <v>0</v>
      </c>
      <c r="J121" s="240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5">
        <f>SUM(O122:O126)</f>
        <v>0</v>
      </c>
      <c r="P121" s="394"/>
    </row>
    <row r="122" spans="1:16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</row>
    <row r="123" spans="1:16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</row>
    <row r="124" spans="1:16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</row>
    <row r="125" spans="1:16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</row>
    <row r="126" spans="1:16" ht="36" customHeight="1" x14ac:dyDescent="0.25">
      <c r="A126" s="30">
        <v>2279</v>
      </c>
      <c r="B126" s="43" t="s">
        <v>122</v>
      </c>
      <c r="C126" s="373">
        <f t="shared" si="100"/>
        <v>20306</v>
      </c>
      <c r="D126" s="239">
        <v>20306</v>
      </c>
      <c r="E126" s="359"/>
      <c r="F126" s="373">
        <f t="shared" si="109"/>
        <v>20306</v>
      </c>
      <c r="G126" s="239"/>
      <c r="H126" s="359"/>
      <c r="I126" s="373">
        <f t="shared" si="110"/>
        <v>0</v>
      </c>
      <c r="J126" s="239"/>
      <c r="K126" s="45"/>
      <c r="L126" s="95">
        <f t="shared" si="111"/>
        <v>0</v>
      </c>
      <c r="M126" s="239"/>
      <c r="N126" s="45"/>
      <c r="O126" s="95">
        <f t="shared" si="112"/>
        <v>0</v>
      </c>
      <c r="P126" s="395"/>
    </row>
    <row r="127" spans="1:16" ht="24" hidden="1" x14ac:dyDescent="0.25">
      <c r="A127" s="352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</row>
    <row r="128" spans="1:16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</row>
    <row r="129" spans="1:16" ht="12" customHeight="1" x14ac:dyDescent="0.25">
      <c r="A129" s="35">
        <v>2300</v>
      </c>
      <c r="B129" s="72" t="s">
        <v>125</v>
      </c>
      <c r="C129" s="370">
        <f t="shared" si="100"/>
        <v>156</v>
      </c>
      <c r="D129" s="237">
        <f t="shared" ref="D129:E129" si="114">SUM(D130,D135,D139,D140,D143,D150,D158,D159,D162)</f>
        <v>156</v>
      </c>
      <c r="E129" s="125">
        <f t="shared" si="114"/>
        <v>0</v>
      </c>
      <c r="F129" s="370">
        <f>SUM(F130,F135,F139,F140,F143,F150,F158,F159,F162)</f>
        <v>156</v>
      </c>
      <c r="G129" s="237">
        <f t="shared" ref="G129:N129" si="115">SUM(G130,G135,G139,G140,G143,G150,G158,G159,G162)</f>
        <v>0</v>
      </c>
      <c r="H129" s="125">
        <f t="shared" si="115"/>
        <v>0</v>
      </c>
      <c r="I129" s="370">
        <f t="shared" si="115"/>
        <v>0</v>
      </c>
      <c r="J129" s="237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84">
        <f>SUM(O130,O135,O139,O140,O143,O150,O158,O159,O162)</f>
        <v>0</v>
      </c>
      <c r="P129" s="396"/>
    </row>
    <row r="130" spans="1:16" ht="24" hidden="1" x14ac:dyDescent="0.25">
      <c r="A130" s="352">
        <v>2310</v>
      </c>
      <c r="B130" s="40" t="s">
        <v>126</v>
      </c>
      <c r="C130" s="198">
        <f t="shared" si="100"/>
        <v>0</v>
      </c>
      <c r="D130" s="133">
        <f t="shared" ref="D130:O130" si="116">SUM(D131:D134)</f>
        <v>0</v>
      </c>
      <c r="E130" s="79">
        <f t="shared" si="116"/>
        <v>0</v>
      </c>
      <c r="F130" s="185">
        <f t="shared" si="116"/>
        <v>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</row>
    <row r="131" spans="1:16" hidden="1" x14ac:dyDescent="0.25">
      <c r="A131" s="30">
        <v>2311</v>
      </c>
      <c r="B131" s="43" t="s">
        <v>127</v>
      </c>
      <c r="C131" s="199">
        <f t="shared" si="100"/>
        <v>0</v>
      </c>
      <c r="D131" s="273"/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</row>
    <row r="132" spans="1:16" hidden="1" x14ac:dyDescent="0.25">
      <c r="A132" s="30">
        <v>2312</v>
      </c>
      <c r="B132" s="43" t="s">
        <v>128</v>
      </c>
      <c r="C132" s="199">
        <f t="shared" si="100"/>
        <v>0</v>
      </c>
      <c r="D132" s="273"/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</row>
    <row r="133" spans="1:16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</row>
    <row r="134" spans="1:16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/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</row>
    <row r="135" spans="1:16" x14ac:dyDescent="0.25">
      <c r="A135" s="75">
        <v>2320</v>
      </c>
      <c r="B135" s="43" t="s">
        <v>130</v>
      </c>
      <c r="C135" s="373">
        <f t="shared" si="100"/>
        <v>156</v>
      </c>
      <c r="D135" s="240">
        <f t="shared" ref="D135" si="121">SUM(D136:D138)</f>
        <v>156</v>
      </c>
      <c r="E135" s="91">
        <f>SUM(E136:E138)</f>
        <v>0</v>
      </c>
      <c r="F135" s="373">
        <f>SUM(F136:F138)</f>
        <v>156</v>
      </c>
      <c r="G135" s="240">
        <f t="shared" ref="G135" si="122">SUM(G136:G138)</f>
        <v>0</v>
      </c>
      <c r="H135" s="91">
        <f>SUM(H136:H138)</f>
        <v>0</v>
      </c>
      <c r="I135" s="373">
        <f t="shared" ref="I135:N135" si="123">SUM(I136:I138)</f>
        <v>0</v>
      </c>
      <c r="J135" s="240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5">
        <f>SUM(O136:O138)</f>
        <v>0</v>
      </c>
      <c r="P135" s="394"/>
    </row>
    <row r="136" spans="1:16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</row>
    <row r="137" spans="1:16" x14ac:dyDescent="0.25">
      <c r="A137" s="30">
        <v>2322</v>
      </c>
      <c r="B137" s="43" t="s">
        <v>132</v>
      </c>
      <c r="C137" s="373">
        <f t="shared" si="100"/>
        <v>156</v>
      </c>
      <c r="D137" s="239">
        <v>156</v>
      </c>
      <c r="E137" s="359"/>
      <c r="F137" s="373">
        <f t="shared" si="124"/>
        <v>156</v>
      </c>
      <c r="G137" s="239"/>
      <c r="H137" s="359"/>
      <c r="I137" s="373">
        <f t="shared" si="125"/>
        <v>0</v>
      </c>
      <c r="J137" s="239"/>
      <c r="K137" s="45"/>
      <c r="L137" s="95">
        <f t="shared" si="126"/>
        <v>0</v>
      </c>
      <c r="M137" s="239"/>
      <c r="N137" s="45"/>
      <c r="O137" s="95">
        <f t="shared" si="127"/>
        <v>0</v>
      </c>
      <c r="P137" s="395"/>
    </row>
    <row r="138" spans="1:16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</row>
    <row r="139" spans="1:16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</row>
    <row r="140" spans="1:16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 t="shared" ref="D140" si="128"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</row>
    <row r="141" spans="1:16" ht="11.25" hidden="1" customHeight="1" x14ac:dyDescent="0.25">
      <c r="A141" s="30">
        <v>2341</v>
      </c>
      <c r="B141" s="43" t="s">
        <v>136</v>
      </c>
      <c r="C141" s="199">
        <f t="shared" si="100"/>
        <v>0</v>
      </c>
      <c r="D141" s="273"/>
      <c r="E141" s="45"/>
      <c r="F141" s="95">
        <f t="shared" ref="F141:F142" si="130">D141+E141</f>
        <v>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</row>
    <row r="142" spans="1:16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</row>
    <row r="143" spans="1:16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 t="shared" ref="D143" si="134"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0</v>
      </c>
      <c r="K143" s="74">
        <f t="shared" si="135"/>
        <v>0</v>
      </c>
      <c r="L143" s="183">
        <f t="shared" si="135"/>
        <v>0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</row>
    <row r="144" spans="1:16" hidden="1" x14ac:dyDescent="0.25">
      <c r="A144" s="27">
        <v>2351</v>
      </c>
      <c r="B144" s="40" t="s">
        <v>139</v>
      </c>
      <c r="C144" s="198">
        <f t="shared" si="100"/>
        <v>0</v>
      </c>
      <c r="D144" s="272"/>
      <c r="E144" s="42"/>
      <c r="F144" s="185">
        <f t="shared" ref="F144:F149" si="136">D144+E144</f>
        <v>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</row>
    <row r="145" spans="1:16" hidden="1" x14ac:dyDescent="0.25">
      <c r="A145" s="30">
        <v>2352</v>
      </c>
      <c r="B145" s="43" t="s">
        <v>140</v>
      </c>
      <c r="C145" s="199">
        <f t="shared" si="100"/>
        <v>0</v>
      </c>
      <c r="D145" s="273"/>
      <c r="E145" s="45"/>
      <c r="F145" s="95">
        <f t="shared" si="136"/>
        <v>0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300"/>
    </row>
    <row r="146" spans="1:16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</row>
    <row r="147" spans="1:16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</row>
    <row r="148" spans="1:16" ht="24" hidden="1" x14ac:dyDescent="0.25">
      <c r="A148" s="30">
        <v>2355</v>
      </c>
      <c r="B148" s="43" t="s">
        <v>143</v>
      </c>
      <c r="C148" s="199">
        <f t="shared" si="100"/>
        <v>0</v>
      </c>
      <c r="D148" s="273"/>
      <c r="E148" s="45"/>
      <c r="F148" s="95">
        <f t="shared" si="136"/>
        <v>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</row>
    <row r="149" spans="1:16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</row>
    <row r="150" spans="1:16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</row>
    <row r="151" spans="1:16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</row>
    <row r="152" spans="1:16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</row>
    <row r="153" spans="1:16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</row>
    <row r="154" spans="1:16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</row>
    <row r="155" spans="1:16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</row>
    <row r="156" spans="1:16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</row>
    <row r="157" spans="1:16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</row>
    <row r="158" spans="1:16" hidden="1" x14ac:dyDescent="0.25">
      <c r="A158" s="73">
        <v>2370</v>
      </c>
      <c r="B158" s="58" t="s">
        <v>153</v>
      </c>
      <c r="C158" s="204">
        <f t="shared" si="100"/>
        <v>0</v>
      </c>
      <c r="D158" s="270"/>
      <c r="E158" s="77"/>
      <c r="F158" s="183">
        <f t="shared" si="142"/>
        <v>0</v>
      </c>
      <c r="G158" s="241"/>
      <c r="H158" s="77"/>
      <c r="I158" s="156">
        <f t="shared" si="143"/>
        <v>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</row>
    <row r="159" spans="1:16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</row>
    <row r="160" spans="1:16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</row>
    <row r="161" spans="1:16" ht="23.25" hidden="1" customHeight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</row>
    <row r="162" spans="1:16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</row>
    <row r="163" spans="1:16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</row>
    <row r="164" spans="1:16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</row>
    <row r="165" spans="1:16" ht="16.5" hidden="1" customHeight="1" x14ac:dyDescent="0.25">
      <c r="A165" s="352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</row>
    <row r="166" spans="1:16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</row>
    <row r="167" spans="1:16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</row>
    <row r="168" spans="1:16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</row>
    <row r="169" spans="1:16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</row>
    <row r="170" spans="1:16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</row>
    <row r="171" spans="1:16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</row>
    <row r="172" spans="1:16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</row>
    <row r="173" spans="1:16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</row>
    <row r="174" spans="1:16" ht="36" hidden="1" x14ac:dyDescent="0.25">
      <c r="A174" s="352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</row>
    <row r="175" spans="1:16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</row>
    <row r="176" spans="1:16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</row>
    <row r="177" spans="1:16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</row>
    <row r="178" spans="1:16" ht="84" hidden="1" x14ac:dyDescent="0.25">
      <c r="A178" s="352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</row>
    <row r="179" spans="1:16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</row>
    <row r="180" spans="1:16" ht="15.75" hidden="1" customHeight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</row>
    <row r="181" spans="1:16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</row>
    <row r="182" spans="1:16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</row>
    <row r="183" spans="1:16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</row>
    <row r="184" spans="1:16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</row>
    <row r="185" spans="1:16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</row>
    <row r="186" spans="1:16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</row>
    <row r="187" spans="1:16" ht="22.5" hidden="1" customHeight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</row>
    <row r="188" spans="1:16" ht="36" hidden="1" x14ac:dyDescent="0.25">
      <c r="A188" s="352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</row>
    <row r="189" spans="1:16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</row>
    <row r="190" spans="1:16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</row>
    <row r="191" spans="1:16" ht="24" hidden="1" x14ac:dyDescent="0.25">
      <c r="A191" s="352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</row>
    <row r="192" spans="1:16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</row>
    <row r="193" spans="1:16" s="19" customFormat="1" ht="24" x14ac:dyDescent="0.25">
      <c r="A193" s="89"/>
      <c r="B193" s="17" t="s">
        <v>187</v>
      </c>
      <c r="C193" s="368">
        <f t="shared" si="170"/>
        <v>39149</v>
      </c>
      <c r="D193" s="235">
        <f t="shared" ref="D193:E193" si="195">SUM(D194,D229,D268)</f>
        <v>40990</v>
      </c>
      <c r="E193" s="284">
        <f t="shared" si="195"/>
        <v>-1841</v>
      </c>
      <c r="F193" s="368">
        <f>SUM(F194,F229,F268)</f>
        <v>39149</v>
      </c>
      <c r="G193" s="235">
        <f t="shared" ref="G193:N193" si="196">SUM(G194,G229,G268)</f>
        <v>0</v>
      </c>
      <c r="H193" s="284">
        <f t="shared" si="196"/>
        <v>0</v>
      </c>
      <c r="I193" s="368">
        <f t="shared" si="196"/>
        <v>0</v>
      </c>
      <c r="J193" s="235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403">
        <f>SUM(O194,O229,O268)</f>
        <v>0</v>
      </c>
      <c r="P193" s="397"/>
    </row>
    <row r="194" spans="1:16" hidden="1" x14ac:dyDescent="0.25">
      <c r="A194" s="70">
        <v>5000</v>
      </c>
      <c r="B194" s="70" t="s">
        <v>188</v>
      </c>
      <c r="C194" s="209">
        <f t="shared" si="170"/>
        <v>0</v>
      </c>
      <c r="D194" s="139">
        <f t="shared" ref="D194:E194" si="197">D195+D203</f>
        <v>0</v>
      </c>
      <c r="E194" s="71">
        <f t="shared" si="197"/>
        <v>0</v>
      </c>
      <c r="F194" s="181">
        <f>F195+F203</f>
        <v>0</v>
      </c>
      <c r="G194" s="236">
        <f t="shared" ref="G194:N194" si="198">G195+G203</f>
        <v>0</v>
      </c>
      <c r="H194" s="71">
        <f t="shared" si="198"/>
        <v>0</v>
      </c>
      <c r="I194" s="127">
        <f t="shared" si="198"/>
        <v>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</row>
    <row r="195" spans="1:16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</row>
    <row r="196" spans="1:16" hidden="1" x14ac:dyDescent="0.25">
      <c r="A196" s="352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</row>
    <row r="197" spans="1:16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</row>
    <row r="198" spans="1:16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</row>
    <row r="199" spans="1:16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</row>
    <row r="200" spans="1:16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</row>
    <row r="201" spans="1:16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</row>
    <row r="202" spans="1:16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</row>
    <row r="203" spans="1:16" hidden="1" x14ac:dyDescent="0.25">
      <c r="A203" s="35">
        <v>5200</v>
      </c>
      <c r="B203" s="72" t="s">
        <v>197</v>
      </c>
      <c r="C203" s="197">
        <f t="shared" si="170"/>
        <v>0</v>
      </c>
      <c r="D203" s="132">
        <f t="shared" ref="D203:E203" si="207">D204+D214+D215+D224+D225+D226+D228</f>
        <v>0</v>
      </c>
      <c r="E203" s="38">
        <f t="shared" si="207"/>
        <v>0</v>
      </c>
      <c r="F203" s="184">
        <f>F204+F214+F215+F224+F225+F226+F228</f>
        <v>0</v>
      </c>
      <c r="G203" s="237">
        <f t="shared" ref="G203:O203" si="208">G204+G214+G215+G224+G225+G226+G228</f>
        <v>0</v>
      </c>
      <c r="H203" s="38">
        <f t="shared" si="208"/>
        <v>0</v>
      </c>
      <c r="I203" s="125">
        <f t="shared" si="208"/>
        <v>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</row>
    <row r="204" spans="1:16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</row>
    <row r="205" spans="1:16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</row>
    <row r="206" spans="1:16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</row>
    <row r="207" spans="1:16" ht="14.25" hidden="1" customHeight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</row>
    <row r="208" spans="1:16" ht="13.5" hidden="1" customHeight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</row>
    <row r="209" spans="1:16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</row>
    <row r="210" spans="1:16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</row>
    <row r="211" spans="1:16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</row>
    <row r="212" spans="1:16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</row>
    <row r="213" spans="1:16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</row>
    <row r="214" spans="1:16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</row>
    <row r="215" spans="1:16" hidden="1" x14ac:dyDescent="0.25">
      <c r="A215" s="75">
        <v>5230</v>
      </c>
      <c r="B215" s="43" t="s">
        <v>209</v>
      </c>
      <c r="C215" s="199">
        <f t="shared" si="170"/>
        <v>0</v>
      </c>
      <c r="D215" s="134">
        <f t="shared" ref="D215:E215" si="214">SUM(D216:D223)</f>
        <v>0</v>
      </c>
      <c r="E215" s="76">
        <f t="shared" si="214"/>
        <v>0</v>
      </c>
      <c r="F215" s="95">
        <f>SUM(F216:F223)</f>
        <v>0</v>
      </c>
      <c r="G215" s="240">
        <f t="shared" ref="G215:N215" si="215">SUM(G216:G223)</f>
        <v>0</v>
      </c>
      <c r="H215" s="76">
        <f t="shared" si="215"/>
        <v>0</v>
      </c>
      <c r="I215" s="91">
        <f t="shared" si="215"/>
        <v>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</row>
    <row r="216" spans="1:16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</row>
    <row r="217" spans="1:16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</row>
    <row r="218" spans="1:16" hidden="1" x14ac:dyDescent="0.25">
      <c r="A218" s="30">
        <v>5233</v>
      </c>
      <c r="B218" s="43" t="s">
        <v>212</v>
      </c>
      <c r="C218" s="199">
        <f t="shared" si="170"/>
        <v>0</v>
      </c>
      <c r="D218" s="273"/>
      <c r="E218" s="45"/>
      <c r="F218" s="95">
        <f t="shared" si="216"/>
        <v>0</v>
      </c>
      <c r="G218" s="239"/>
      <c r="H218" s="45"/>
      <c r="I218" s="91">
        <f t="shared" si="217"/>
        <v>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</row>
    <row r="219" spans="1:16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</row>
    <row r="220" spans="1:16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</row>
    <row r="221" spans="1:16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</row>
    <row r="222" spans="1:16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</row>
    <row r="223" spans="1:16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</row>
    <row r="224" spans="1:16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</row>
    <row r="225" spans="1:16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</row>
    <row r="226" spans="1:16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</row>
    <row r="227" spans="1:16" ht="22.5" hidden="1" customHeight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</row>
    <row r="228" spans="1:16" ht="18" hidden="1" customHeight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</row>
    <row r="229" spans="1:16" x14ac:dyDescent="0.25">
      <c r="A229" s="70">
        <v>6000</v>
      </c>
      <c r="B229" s="70" t="s">
        <v>223</v>
      </c>
      <c r="C229" s="369">
        <f t="shared" si="170"/>
        <v>39149</v>
      </c>
      <c r="D229" s="236">
        <f t="shared" ref="D229:E229" si="226">D230+D250+D258</f>
        <v>40990</v>
      </c>
      <c r="E229" s="127">
        <f t="shared" si="226"/>
        <v>-1841</v>
      </c>
      <c r="F229" s="369">
        <f>F230+F250+F258</f>
        <v>39149</v>
      </c>
      <c r="G229" s="236">
        <f t="shared" ref="G229:N229" si="227">G230+G250+G258</f>
        <v>0</v>
      </c>
      <c r="H229" s="127">
        <f t="shared" si="227"/>
        <v>0</v>
      </c>
      <c r="I229" s="369">
        <f t="shared" si="227"/>
        <v>0</v>
      </c>
      <c r="J229" s="236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81">
        <f>O230+O250+O258</f>
        <v>0</v>
      </c>
      <c r="P229" s="390"/>
    </row>
    <row r="230" spans="1:16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</row>
    <row r="231" spans="1:16" ht="24" hidden="1" x14ac:dyDescent="0.25">
      <c r="A231" s="352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</row>
    <row r="232" spans="1:16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</row>
    <row r="233" spans="1:16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</row>
    <row r="234" spans="1:16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</row>
    <row r="235" spans="1:16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</row>
    <row r="236" spans="1:16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</row>
    <row r="237" spans="1:16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</row>
    <row r="238" spans="1:16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</row>
    <row r="239" spans="1:16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</row>
    <row r="240" spans="1:16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</row>
    <row r="241" spans="1:16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</row>
    <row r="242" spans="1:16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</row>
    <row r="243" spans="1:16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</row>
    <row r="244" spans="1:16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</row>
    <row r="245" spans="1:16" ht="24" hidden="1" x14ac:dyDescent="0.25">
      <c r="A245" s="352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</row>
    <row r="246" spans="1:16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</row>
    <row r="247" spans="1:16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</row>
    <row r="248" spans="1:16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</row>
    <row r="249" spans="1:16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</row>
    <row r="250" spans="1:16" ht="15" hidden="1" customHeight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</row>
    <row r="251" spans="1:16" ht="24" hidden="1" x14ac:dyDescent="0.25">
      <c r="A251" s="352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</row>
    <row r="252" spans="1:16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</row>
    <row r="253" spans="1:16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</row>
    <row r="254" spans="1:16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</row>
    <row r="255" spans="1:16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</row>
    <row r="256" spans="1:16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</row>
    <row r="257" spans="1:16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</row>
    <row r="258" spans="1:16" ht="36" x14ac:dyDescent="0.25">
      <c r="A258" s="35">
        <v>6400</v>
      </c>
      <c r="B258" s="72" t="s">
        <v>250</v>
      </c>
      <c r="C258" s="370">
        <f t="shared" si="243"/>
        <v>39149</v>
      </c>
      <c r="D258" s="237">
        <f t="shared" ref="D258:E258" si="258">SUM(D259,D263)</f>
        <v>40990</v>
      </c>
      <c r="E258" s="125">
        <f t="shared" si="258"/>
        <v>-1841</v>
      </c>
      <c r="F258" s="370">
        <f>SUM(F259,F263)</f>
        <v>39149</v>
      </c>
      <c r="G258" s="237">
        <f t="shared" ref="G258:O258" si="259">SUM(G259,G263)</f>
        <v>0</v>
      </c>
      <c r="H258" s="125">
        <f t="shared" si="259"/>
        <v>0</v>
      </c>
      <c r="I258" s="370">
        <f t="shared" si="259"/>
        <v>0</v>
      </c>
      <c r="J258" s="237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84">
        <f t="shared" si="259"/>
        <v>0</v>
      </c>
      <c r="P258" s="393"/>
    </row>
    <row r="259" spans="1:16" ht="24.75" customHeight="1" x14ac:dyDescent="0.25">
      <c r="A259" s="353">
        <v>6410</v>
      </c>
      <c r="B259" s="40" t="s">
        <v>251</v>
      </c>
      <c r="C259" s="372">
        <f t="shared" si="243"/>
        <v>39149</v>
      </c>
      <c r="D259" s="242">
        <f t="shared" ref="D259:E259" si="260">SUM(D260:D262)</f>
        <v>40990</v>
      </c>
      <c r="E259" s="90">
        <f t="shared" si="260"/>
        <v>-1841</v>
      </c>
      <c r="F259" s="372">
        <f>SUM(F260:F262)</f>
        <v>39149</v>
      </c>
      <c r="G259" s="242">
        <f t="shared" ref="G259:O259" si="261">SUM(G260:G262)</f>
        <v>0</v>
      </c>
      <c r="H259" s="90">
        <f t="shared" si="261"/>
        <v>0</v>
      </c>
      <c r="I259" s="372">
        <f t="shared" si="261"/>
        <v>0</v>
      </c>
      <c r="J259" s="242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344">
        <f t="shared" si="261"/>
        <v>0</v>
      </c>
      <c r="P259" s="398"/>
    </row>
    <row r="260" spans="1:16" ht="11.25" hidden="1" customHeight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</row>
    <row r="261" spans="1:16" ht="22.5" hidden="1" customHeight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</row>
    <row r="262" spans="1:16" ht="41.25" customHeight="1" x14ac:dyDescent="0.2">
      <c r="A262" s="30">
        <v>6419</v>
      </c>
      <c r="B262" s="43" t="s">
        <v>254</v>
      </c>
      <c r="C262" s="373">
        <f t="shared" si="243"/>
        <v>39149</v>
      </c>
      <c r="D262" s="239">
        <v>40990</v>
      </c>
      <c r="E262" s="359">
        <v>-1841</v>
      </c>
      <c r="F262" s="373">
        <f t="shared" si="262"/>
        <v>39149</v>
      </c>
      <c r="G262" s="239"/>
      <c r="H262" s="359"/>
      <c r="I262" s="373">
        <f t="shared" si="263"/>
        <v>0</v>
      </c>
      <c r="J262" s="239"/>
      <c r="K262" s="45"/>
      <c r="L262" s="95">
        <f t="shared" si="264"/>
        <v>0</v>
      </c>
      <c r="M262" s="239"/>
      <c r="N262" s="45"/>
      <c r="O262" s="95">
        <f t="shared" si="265"/>
        <v>0</v>
      </c>
      <c r="P262" s="399" t="s">
        <v>335</v>
      </c>
    </row>
    <row r="263" spans="1:16" ht="17.25" hidden="1" customHeight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</row>
    <row r="264" spans="1:16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</row>
    <row r="265" spans="1:16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</row>
    <row r="266" spans="1:16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</row>
    <row r="267" spans="1:16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</row>
    <row r="268" spans="1:16" ht="15" hidden="1" customHeight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</row>
    <row r="269" spans="1:16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E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</row>
    <row r="270" spans="1:16" ht="24" hidden="1" x14ac:dyDescent="0.25">
      <c r="A270" s="352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</row>
    <row r="271" spans="1:16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</row>
    <row r="272" spans="1:16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</row>
    <row r="273" spans="1:16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</row>
    <row r="274" spans="1:16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</row>
    <row r="275" spans="1:16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</row>
    <row r="276" spans="1:16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</row>
    <row r="277" spans="1:16" ht="12.75" hidden="1" customHeight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</row>
    <row r="278" spans="1:16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</row>
    <row r="279" spans="1:16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</row>
    <row r="280" spans="1:16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</row>
    <row r="281" spans="1:16" x14ac:dyDescent="0.25">
      <c r="A281" s="94"/>
      <c r="B281" s="43" t="s">
        <v>270</v>
      </c>
      <c r="C281" s="373">
        <f t="shared" si="243"/>
        <v>15378</v>
      </c>
      <c r="D281" s="240">
        <f t="shared" ref="D281:E281" si="288">SUM(D282:D283)</f>
        <v>15378</v>
      </c>
      <c r="E281" s="91">
        <f t="shared" si="288"/>
        <v>0</v>
      </c>
      <c r="F281" s="373">
        <f>SUM(F282:F283)</f>
        <v>15378</v>
      </c>
      <c r="G281" s="240">
        <f t="shared" ref="G281:O281" si="289">SUM(G282:G283)</f>
        <v>0</v>
      </c>
      <c r="H281" s="91">
        <f t="shared" si="289"/>
        <v>0</v>
      </c>
      <c r="I281" s="373">
        <f t="shared" si="289"/>
        <v>0</v>
      </c>
      <c r="J281" s="240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5">
        <f t="shared" si="289"/>
        <v>0</v>
      </c>
      <c r="P281" s="394"/>
    </row>
    <row r="282" spans="1:16" ht="18" customHeight="1" x14ac:dyDescent="0.25">
      <c r="A282" s="94" t="s">
        <v>271</v>
      </c>
      <c r="B282" s="30" t="s">
        <v>272</v>
      </c>
      <c r="C282" s="373">
        <f t="shared" si="243"/>
        <v>15378</v>
      </c>
      <c r="D282" s="239">
        <v>15378</v>
      </c>
      <c r="E282" s="359"/>
      <c r="F282" s="373">
        <f>E282+D282</f>
        <v>15378</v>
      </c>
      <c r="G282" s="239"/>
      <c r="H282" s="359"/>
      <c r="I282" s="373">
        <f>H282+G282</f>
        <v>0</v>
      </c>
      <c r="J282" s="239"/>
      <c r="K282" s="45"/>
      <c r="L282" s="95">
        <f>K282+J282</f>
        <v>0</v>
      </c>
      <c r="M282" s="239"/>
      <c r="N282" s="45"/>
      <c r="O282" s="95">
        <f>N282+M282</f>
        <v>0</v>
      </c>
      <c r="P282" s="394"/>
    </row>
    <row r="283" spans="1:16" ht="21.75" hidden="1" customHeight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</row>
    <row r="284" spans="1:16" ht="12.75" thickBot="1" x14ac:dyDescent="0.3">
      <c r="A284" s="113"/>
      <c r="B284" s="113" t="s">
        <v>275</v>
      </c>
      <c r="C284" s="374">
        <f t="shared" si="243"/>
        <v>97880</v>
      </c>
      <c r="D284" s="249">
        <f t="shared" ref="D284:O284" si="290">SUM(D281,D268,D229,D194,D186,D172,D74,D52)</f>
        <v>97880</v>
      </c>
      <c r="E284" s="287">
        <f t="shared" si="290"/>
        <v>0</v>
      </c>
      <c r="F284" s="374">
        <f t="shared" si="290"/>
        <v>97880</v>
      </c>
      <c r="G284" s="249">
        <f t="shared" si="290"/>
        <v>0</v>
      </c>
      <c r="H284" s="287">
        <f t="shared" si="290"/>
        <v>0</v>
      </c>
      <c r="I284" s="374">
        <f t="shared" si="290"/>
        <v>0</v>
      </c>
      <c r="J284" s="249">
        <f t="shared" si="290"/>
        <v>0</v>
      </c>
      <c r="K284" s="114">
        <f t="shared" si="290"/>
        <v>0</v>
      </c>
      <c r="L284" s="115">
        <f t="shared" si="290"/>
        <v>0</v>
      </c>
      <c r="M284" s="249">
        <f t="shared" si="290"/>
        <v>0</v>
      </c>
      <c r="N284" s="114">
        <f t="shared" si="290"/>
        <v>0</v>
      </c>
      <c r="O284" s="115">
        <f t="shared" si="290"/>
        <v>0</v>
      </c>
      <c r="P284" s="400"/>
    </row>
    <row r="285" spans="1:16" s="19" customFormat="1" ht="13.5" thickTop="1" thickBot="1" x14ac:dyDescent="0.3">
      <c r="A285" s="871" t="s">
        <v>276</v>
      </c>
      <c r="B285" s="872"/>
      <c r="C285" s="375">
        <f t="shared" si="243"/>
        <v>15378</v>
      </c>
      <c r="D285" s="250">
        <f>SUM(D24,D25,D41,D42)-D50</f>
        <v>15378</v>
      </c>
      <c r="E285" s="128">
        <f t="shared" ref="E285:F285" si="291">SUM(E24,E25,E41,E42)-E50</f>
        <v>0</v>
      </c>
      <c r="F285" s="375">
        <f t="shared" si="291"/>
        <v>15378</v>
      </c>
      <c r="G285" s="250">
        <f>SUM(G24,G42)-G50</f>
        <v>0</v>
      </c>
      <c r="H285" s="128">
        <f t="shared" ref="H285:I285" si="292">SUM(H24,H42)-H50</f>
        <v>0</v>
      </c>
      <c r="I285" s="375">
        <f t="shared" si="292"/>
        <v>0</v>
      </c>
      <c r="J285" s="250">
        <f>SUM(J26,J42)-J50</f>
        <v>0</v>
      </c>
      <c r="K285" s="117">
        <f t="shared" ref="K285:L285" si="293">SUM(K26,K42)-K50</f>
        <v>0</v>
      </c>
      <c r="L285" s="118">
        <f t="shared" si="293"/>
        <v>0</v>
      </c>
      <c r="M285" s="250">
        <f>SUM(M44)-M50</f>
        <v>0</v>
      </c>
      <c r="N285" s="117">
        <f t="shared" ref="N285:O285" si="294">SUM(N44)-N50</f>
        <v>0</v>
      </c>
      <c r="O285" s="118">
        <f t="shared" si="294"/>
        <v>0</v>
      </c>
      <c r="P285" s="401"/>
    </row>
    <row r="286" spans="1:16" s="19" customFormat="1" ht="12.75" thickTop="1" x14ac:dyDescent="0.25">
      <c r="A286" s="886" t="s">
        <v>277</v>
      </c>
      <c r="B286" s="887"/>
      <c r="C286" s="376">
        <f t="shared" si="243"/>
        <v>-15378</v>
      </c>
      <c r="D286" s="251">
        <f>SUM(D287,D288)-D295+D296</f>
        <v>-15378</v>
      </c>
      <c r="E286" s="116">
        <f t="shared" ref="E286:O286" si="295">SUM(E287,E288)-E295+E296</f>
        <v>0</v>
      </c>
      <c r="F286" s="376">
        <f t="shared" si="295"/>
        <v>-15378</v>
      </c>
      <c r="G286" s="251">
        <f t="shared" si="295"/>
        <v>0</v>
      </c>
      <c r="H286" s="116">
        <f t="shared" si="295"/>
        <v>0</v>
      </c>
      <c r="I286" s="376">
        <f t="shared" si="295"/>
        <v>0</v>
      </c>
      <c r="J286" s="251">
        <f t="shared" si="295"/>
        <v>0</v>
      </c>
      <c r="K286" s="103">
        <f t="shared" si="295"/>
        <v>0</v>
      </c>
      <c r="L286" s="112">
        <f t="shared" si="295"/>
        <v>0</v>
      </c>
      <c r="M286" s="251">
        <f t="shared" si="295"/>
        <v>0</v>
      </c>
      <c r="N286" s="103">
        <f t="shared" si="295"/>
        <v>0</v>
      </c>
      <c r="O286" s="112">
        <f t="shared" si="295"/>
        <v>0</v>
      </c>
      <c r="P286" s="402"/>
    </row>
    <row r="287" spans="1:16" s="19" customFormat="1" ht="12.75" thickBot="1" x14ac:dyDescent="0.3">
      <c r="A287" s="63" t="s">
        <v>278</v>
      </c>
      <c r="B287" s="63" t="s">
        <v>279</v>
      </c>
      <c r="C287" s="366">
        <f t="shared" si="243"/>
        <v>-15378</v>
      </c>
      <c r="D287" s="233">
        <f t="shared" ref="D287:O287" si="296">D21-D281</f>
        <v>-15378</v>
      </c>
      <c r="E287" s="120">
        <f t="shared" si="296"/>
        <v>0</v>
      </c>
      <c r="F287" s="366">
        <f t="shared" si="296"/>
        <v>-15378</v>
      </c>
      <c r="G287" s="233">
        <f t="shared" si="296"/>
        <v>0</v>
      </c>
      <c r="H287" s="120">
        <f t="shared" si="296"/>
        <v>0</v>
      </c>
      <c r="I287" s="366">
        <f t="shared" si="296"/>
        <v>0</v>
      </c>
      <c r="J287" s="233">
        <f t="shared" si="296"/>
        <v>0</v>
      </c>
      <c r="K287" s="64">
        <f t="shared" si="296"/>
        <v>0</v>
      </c>
      <c r="L287" s="178">
        <f t="shared" si="296"/>
        <v>0</v>
      </c>
      <c r="M287" s="233">
        <f t="shared" si="296"/>
        <v>0</v>
      </c>
      <c r="N287" s="64">
        <f t="shared" si="296"/>
        <v>0</v>
      </c>
      <c r="O287" s="178">
        <f t="shared" si="296"/>
        <v>0</v>
      </c>
      <c r="P287" s="387"/>
    </row>
    <row r="288" spans="1:16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</row>
    <row r="289" spans="1:16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</row>
    <row r="290" spans="1:16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</row>
    <row r="291" spans="1:16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</row>
    <row r="292" spans="1:16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</row>
    <row r="293" spans="1:16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</row>
    <row r="294" spans="1:16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</row>
    <row r="295" spans="1:16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</row>
    <row r="296" spans="1:16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y7ENSYbcWcrMJxyCT855Q8BT5/hyW48XDRmo1ulDxOR0pIPZhN89if8pFGF0na5CTYdBBytqtd9VFGnkBqxmog==" saltValue="lFGPNCHcKIRnV2kKqTUhUQ==" spinCount="100000" sheet="1" objects="1" scenarios="1" formatCells="0" formatColumns="0" formatRows="0"/>
  <autoFilter ref="A18:P296">
    <filterColumn colId="2">
      <filters blank="1">
        <filter val="15 378"/>
        <filter val="-15 378"/>
        <filter val="156"/>
        <filter val="18 523"/>
        <filter val="20 306"/>
        <filter val="20 462"/>
        <filter val="22 891"/>
        <filter val="39 149"/>
        <filter val="4 368"/>
        <filter val="43 353"/>
        <filter val="44 492"/>
        <filter val="53 388"/>
        <filter val="82 502"/>
        <filter val="97 880"/>
      </filters>
    </filterColumn>
  </autoFilter>
  <mergeCells count="33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4:O14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53.pielikums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0"/>
  <sheetViews>
    <sheetView view="pageLayout" zoomScaleNormal="100" workbookViewId="0">
      <selection activeCell="K6" sqref="K6"/>
    </sheetView>
  </sheetViews>
  <sheetFormatPr defaultRowHeight="12" outlineLevelCol="1" x14ac:dyDescent="0.2"/>
  <cols>
    <col min="1" max="1" width="4.7109375" style="519" customWidth="1"/>
    <col min="2" max="3" width="18.42578125" style="519" customWidth="1"/>
    <col min="4" max="4" width="10.5703125" style="519" customWidth="1"/>
    <col min="5" max="5" width="11.42578125" style="519" hidden="1" customWidth="1" outlineLevel="1"/>
    <col min="6" max="6" width="11.140625" style="519" hidden="1" customWidth="1" outlineLevel="1"/>
    <col min="7" max="7" width="11.85546875" style="519" customWidth="1" collapsed="1"/>
    <col min="8" max="8" width="27.5703125" style="519" hidden="1" customWidth="1" outlineLevel="1"/>
    <col min="9" max="9" width="17.7109375" style="519" customWidth="1" collapsed="1"/>
    <col min="10" max="16384" width="9.140625" style="519"/>
  </cols>
  <sheetData>
    <row r="1" spans="1:10" x14ac:dyDescent="0.2">
      <c r="I1" s="520" t="s">
        <v>415</v>
      </c>
    </row>
    <row r="2" spans="1:10" x14ac:dyDescent="0.2">
      <c r="I2" s="520" t="s">
        <v>416</v>
      </c>
    </row>
    <row r="3" spans="1:10" x14ac:dyDescent="0.2">
      <c r="I3" s="520" t="s">
        <v>417</v>
      </c>
    </row>
    <row r="4" spans="1:10" x14ac:dyDescent="0.2">
      <c r="A4" s="918" t="s">
        <v>0</v>
      </c>
      <c r="B4" s="918"/>
      <c r="C4" s="918" t="s">
        <v>344</v>
      </c>
      <c r="D4" s="918"/>
      <c r="E4" s="918"/>
      <c r="F4" s="918"/>
      <c r="G4" s="918"/>
      <c r="H4" s="918"/>
      <c r="I4" s="918"/>
    </row>
    <row r="5" spans="1:10" x14ac:dyDescent="0.2">
      <c r="A5" s="918" t="s">
        <v>1</v>
      </c>
      <c r="B5" s="918"/>
      <c r="C5" s="918">
        <v>90000056357</v>
      </c>
      <c r="D5" s="918"/>
      <c r="E5" s="918"/>
      <c r="F5" s="918"/>
      <c r="G5" s="918"/>
      <c r="H5" s="918"/>
      <c r="I5" s="918"/>
      <c r="J5" s="521"/>
    </row>
    <row r="6" spans="1:10" ht="15.75" x14ac:dyDescent="0.25">
      <c r="A6" s="919" t="s">
        <v>418</v>
      </c>
      <c r="B6" s="919"/>
      <c r="C6" s="919"/>
      <c r="D6" s="919"/>
      <c r="E6" s="919"/>
      <c r="F6" s="919"/>
      <c r="G6" s="919"/>
      <c r="H6" s="919"/>
      <c r="I6" s="919"/>
    </row>
    <row r="7" spans="1:10" ht="15.75" x14ac:dyDescent="0.25">
      <c r="A7" s="522"/>
      <c r="B7" s="522"/>
      <c r="C7" s="522"/>
      <c r="D7" s="522"/>
      <c r="E7" s="522"/>
      <c r="F7" s="522"/>
      <c r="G7" s="522"/>
      <c r="H7" s="522"/>
      <c r="I7" s="522"/>
    </row>
    <row r="8" spans="1:10" ht="15.75" x14ac:dyDescent="0.25">
      <c r="A8" s="918" t="s">
        <v>419</v>
      </c>
      <c r="B8" s="918"/>
      <c r="C8" s="523" t="s">
        <v>420</v>
      </c>
      <c r="D8" s="523"/>
      <c r="E8" s="523"/>
      <c r="F8" s="523"/>
      <c r="G8" s="523"/>
      <c r="H8" s="523"/>
      <c r="I8" s="523"/>
    </row>
    <row r="9" spans="1:10" x14ac:dyDescent="0.2">
      <c r="A9" s="918" t="s">
        <v>421</v>
      </c>
      <c r="B9" s="918"/>
      <c r="C9" s="918" t="s">
        <v>357</v>
      </c>
      <c r="D9" s="918"/>
      <c r="E9" s="918"/>
      <c r="F9" s="918"/>
      <c r="G9" s="918"/>
      <c r="H9" s="918"/>
      <c r="I9" s="918"/>
    </row>
    <row r="10" spans="1:10" x14ac:dyDescent="0.2">
      <c r="A10" s="918" t="s">
        <v>422</v>
      </c>
      <c r="B10" s="918"/>
      <c r="C10" s="920" t="s">
        <v>423</v>
      </c>
      <c r="D10" s="920"/>
      <c r="E10" s="920"/>
      <c r="F10" s="920"/>
      <c r="G10" s="920"/>
      <c r="H10" s="920"/>
      <c r="I10" s="920"/>
    </row>
    <row r="11" spans="1:10" ht="12" customHeight="1" x14ac:dyDescent="0.2">
      <c r="A11" s="921" t="s">
        <v>424</v>
      </c>
      <c r="B11" s="923" t="s">
        <v>425</v>
      </c>
      <c r="C11" s="924"/>
      <c r="D11" s="927" t="s">
        <v>426</v>
      </c>
      <c r="E11" s="929" t="s">
        <v>427</v>
      </c>
      <c r="F11" s="929" t="s">
        <v>428</v>
      </c>
      <c r="G11" s="929" t="s">
        <v>429</v>
      </c>
      <c r="H11" s="929" t="s">
        <v>318</v>
      </c>
      <c r="I11" s="933" t="s">
        <v>430</v>
      </c>
    </row>
    <row r="12" spans="1:10" ht="39.75" customHeight="1" x14ac:dyDescent="0.2">
      <c r="A12" s="922"/>
      <c r="B12" s="925"/>
      <c r="C12" s="926"/>
      <c r="D12" s="928"/>
      <c r="E12" s="930"/>
      <c r="F12" s="930"/>
      <c r="G12" s="930"/>
      <c r="H12" s="930"/>
      <c r="I12" s="934"/>
    </row>
    <row r="13" spans="1:10" x14ac:dyDescent="0.2">
      <c r="A13" s="524"/>
      <c r="B13" s="935"/>
      <c r="C13" s="936"/>
      <c r="D13" s="525"/>
      <c r="E13" s="526">
        <f>SUM(E14:E22)</f>
        <v>55275</v>
      </c>
      <c r="F13" s="526">
        <f t="shared" ref="F13:G13" si="0">SUM(F14:F22)</f>
        <v>-10000</v>
      </c>
      <c r="G13" s="526">
        <f t="shared" si="0"/>
        <v>45275</v>
      </c>
      <c r="H13" s="527"/>
      <c r="I13" s="528"/>
    </row>
    <row r="14" spans="1:10" ht="36" x14ac:dyDescent="0.2">
      <c r="A14" s="529">
        <v>1</v>
      </c>
      <c r="B14" s="931" t="s">
        <v>431</v>
      </c>
      <c r="C14" s="932"/>
      <c r="D14" s="530">
        <v>2231</v>
      </c>
      <c r="E14" s="531">
        <v>20000</v>
      </c>
      <c r="F14" s="531">
        <v>-5000</v>
      </c>
      <c r="G14" s="531">
        <f t="shared" ref="G14:G22" si="1">SUM(E14:F14)</f>
        <v>15000</v>
      </c>
      <c r="H14" s="532"/>
      <c r="I14" s="533" t="s">
        <v>432</v>
      </c>
    </row>
    <row r="15" spans="1:10" ht="37.5" customHeight="1" x14ac:dyDescent="0.2">
      <c r="A15" s="534">
        <v>2</v>
      </c>
      <c r="B15" s="931" t="s">
        <v>433</v>
      </c>
      <c r="C15" s="932"/>
      <c r="D15" s="535">
        <v>2122</v>
      </c>
      <c r="E15" s="536">
        <v>6000</v>
      </c>
      <c r="F15" s="537"/>
      <c r="G15" s="531">
        <f t="shared" si="1"/>
        <v>6000</v>
      </c>
      <c r="H15" s="536"/>
      <c r="I15" s="533" t="s">
        <v>432</v>
      </c>
    </row>
    <row r="16" spans="1:10" ht="36" x14ac:dyDescent="0.2">
      <c r="A16" s="538">
        <v>3</v>
      </c>
      <c r="B16" s="931" t="s">
        <v>434</v>
      </c>
      <c r="C16" s="932"/>
      <c r="D16" s="535">
        <v>2121</v>
      </c>
      <c r="E16" s="536">
        <v>1000</v>
      </c>
      <c r="F16" s="536"/>
      <c r="G16" s="531">
        <f t="shared" si="1"/>
        <v>1000</v>
      </c>
      <c r="H16" s="539"/>
      <c r="I16" s="533" t="s">
        <v>432</v>
      </c>
    </row>
    <row r="17" spans="1:10" ht="42.75" customHeight="1" x14ac:dyDescent="0.2">
      <c r="A17" s="538">
        <v>4</v>
      </c>
      <c r="B17" s="931" t="s">
        <v>435</v>
      </c>
      <c r="C17" s="932"/>
      <c r="D17" s="535">
        <v>2231</v>
      </c>
      <c r="E17" s="536">
        <v>20500</v>
      </c>
      <c r="F17" s="536">
        <v>-5000</v>
      </c>
      <c r="G17" s="531">
        <f t="shared" si="1"/>
        <v>15500</v>
      </c>
      <c r="H17" s="536"/>
      <c r="I17" s="533" t="s">
        <v>436</v>
      </c>
    </row>
    <row r="18" spans="1:10" ht="32.25" customHeight="1" x14ac:dyDescent="0.2">
      <c r="A18" s="534">
        <v>5</v>
      </c>
      <c r="B18" s="931" t="s">
        <v>437</v>
      </c>
      <c r="C18" s="932"/>
      <c r="D18" s="535">
        <v>2314</v>
      </c>
      <c r="E18" s="536">
        <v>2000</v>
      </c>
      <c r="F18" s="536"/>
      <c r="G18" s="531">
        <f t="shared" si="1"/>
        <v>2000</v>
      </c>
      <c r="H18" s="536"/>
      <c r="I18" s="533" t="s">
        <v>438</v>
      </c>
    </row>
    <row r="19" spans="1:10" ht="35.25" customHeight="1" x14ac:dyDescent="0.2">
      <c r="A19" s="534">
        <v>6</v>
      </c>
      <c r="B19" s="931" t="s">
        <v>439</v>
      </c>
      <c r="C19" s="932"/>
      <c r="D19" s="535">
        <v>2232</v>
      </c>
      <c r="E19" s="536">
        <v>500</v>
      </c>
      <c r="F19" s="536"/>
      <c r="G19" s="531">
        <f t="shared" si="1"/>
        <v>500</v>
      </c>
      <c r="H19" s="536"/>
      <c r="I19" s="533" t="s">
        <v>432</v>
      </c>
    </row>
    <row r="20" spans="1:10" ht="27" customHeight="1" x14ac:dyDescent="0.2">
      <c r="A20" s="534">
        <v>7</v>
      </c>
      <c r="B20" s="931" t="s">
        <v>440</v>
      </c>
      <c r="C20" s="932"/>
      <c r="D20" s="535">
        <v>2279</v>
      </c>
      <c r="E20" s="536">
        <v>2275</v>
      </c>
      <c r="F20" s="536"/>
      <c r="G20" s="531">
        <f t="shared" si="1"/>
        <v>2275</v>
      </c>
      <c r="H20" s="536"/>
      <c r="I20" s="536" t="s">
        <v>441</v>
      </c>
    </row>
    <row r="21" spans="1:10" ht="48" x14ac:dyDescent="0.2">
      <c r="A21" s="534">
        <v>8</v>
      </c>
      <c r="B21" s="931" t="s">
        <v>442</v>
      </c>
      <c r="C21" s="932"/>
      <c r="D21" s="535">
        <v>2262</v>
      </c>
      <c r="E21" s="536">
        <v>2000</v>
      </c>
      <c r="F21" s="536"/>
      <c r="G21" s="531">
        <f t="shared" si="1"/>
        <v>2000</v>
      </c>
      <c r="H21" s="536"/>
      <c r="I21" s="533" t="s">
        <v>443</v>
      </c>
    </row>
    <row r="22" spans="1:10" ht="52.5" customHeight="1" x14ac:dyDescent="0.2">
      <c r="A22" s="534">
        <v>9</v>
      </c>
      <c r="B22" s="931" t="s">
        <v>444</v>
      </c>
      <c r="C22" s="932"/>
      <c r="D22" s="535">
        <v>1150</v>
      </c>
      <c r="E22" s="536">
        <v>1000</v>
      </c>
      <c r="F22" s="536"/>
      <c r="G22" s="531">
        <f t="shared" si="1"/>
        <v>1000</v>
      </c>
      <c r="H22" s="536"/>
      <c r="I22" s="533" t="s">
        <v>443</v>
      </c>
    </row>
    <row r="23" spans="1:10" s="542" customFormat="1" x14ac:dyDescent="0.2">
      <c r="A23" s="540" t="s">
        <v>445</v>
      </c>
      <c r="B23" s="541"/>
      <c r="C23" s="541"/>
      <c r="D23" s="541"/>
      <c r="E23" s="541"/>
      <c r="F23" s="541"/>
      <c r="G23" s="541"/>
      <c r="H23" s="541"/>
      <c r="I23" s="541"/>
      <c r="J23" s="519"/>
    </row>
    <row r="24" spans="1:10" s="542" customFormat="1" x14ac:dyDescent="0.2">
      <c r="A24" s="540" t="s">
        <v>446</v>
      </c>
      <c r="B24" s="543"/>
      <c r="C24" s="543"/>
      <c r="D24" s="543"/>
      <c r="E24" s="543"/>
      <c r="F24" s="543"/>
      <c r="G24" s="543"/>
      <c r="H24" s="543"/>
      <c r="I24" s="543"/>
    </row>
    <row r="25" spans="1:10" s="542" customFormat="1" x14ac:dyDescent="0.2">
      <c r="A25" s="540"/>
      <c r="B25" s="519" t="s">
        <v>447</v>
      </c>
      <c r="C25" s="543"/>
      <c r="D25" s="543"/>
      <c r="E25" s="543"/>
      <c r="F25" s="543"/>
      <c r="G25" s="543"/>
      <c r="H25" s="543"/>
      <c r="I25" s="543"/>
    </row>
    <row r="26" spans="1:10" s="542" customFormat="1" x14ac:dyDescent="0.2">
      <c r="A26" s="519"/>
      <c r="B26" s="544" t="s">
        <v>448</v>
      </c>
      <c r="C26" s="543"/>
      <c r="D26" s="543"/>
      <c r="E26" s="543"/>
      <c r="F26" s="543"/>
      <c r="G26" s="543"/>
      <c r="H26" s="543"/>
      <c r="I26" s="543"/>
    </row>
    <row r="27" spans="1:10" s="542" customFormat="1" x14ac:dyDescent="0.2">
      <c r="A27" s="544"/>
      <c r="B27" s="519" t="s">
        <v>449</v>
      </c>
      <c r="C27" s="543"/>
      <c r="D27" s="543"/>
      <c r="E27" s="543"/>
      <c r="F27" s="543"/>
      <c r="G27" s="543"/>
      <c r="H27" s="543"/>
      <c r="I27" s="543"/>
    </row>
    <row r="28" spans="1:10" s="542" customFormat="1" x14ac:dyDescent="0.2">
      <c r="A28" s="519"/>
      <c r="B28" s="544" t="s">
        <v>450</v>
      </c>
      <c r="C28" s="543"/>
      <c r="D28" s="543"/>
      <c r="E28" s="543"/>
      <c r="F28" s="543"/>
      <c r="G28" s="543"/>
      <c r="H28" s="543"/>
      <c r="I28" s="543"/>
    </row>
    <row r="29" spans="1:10" s="542" customFormat="1" x14ac:dyDescent="0.2">
      <c r="A29" s="544"/>
      <c r="B29" s="519" t="s">
        <v>451</v>
      </c>
      <c r="C29" s="543"/>
      <c r="D29" s="543"/>
      <c r="E29" s="543"/>
      <c r="F29" s="543"/>
      <c r="G29" s="543"/>
      <c r="H29" s="543"/>
      <c r="I29" s="543"/>
    </row>
    <row r="30" spans="1:10" s="542" customFormat="1" x14ac:dyDescent="0.2">
      <c r="A30" s="544"/>
      <c r="B30" s="544" t="s">
        <v>452</v>
      </c>
      <c r="C30" s="543"/>
      <c r="D30" s="543"/>
      <c r="E30" s="543"/>
      <c r="F30" s="543"/>
      <c r="G30" s="543"/>
      <c r="H30" s="543"/>
      <c r="I30" s="543"/>
    </row>
    <row r="31" spans="1:10" s="542" customFormat="1" x14ac:dyDescent="0.2">
      <c r="A31" s="519"/>
      <c r="B31" s="519" t="s">
        <v>453</v>
      </c>
      <c r="C31" s="543"/>
      <c r="D31" s="543"/>
      <c r="E31" s="543"/>
      <c r="F31" s="543"/>
      <c r="G31" s="543"/>
      <c r="H31" s="543"/>
      <c r="I31" s="543"/>
    </row>
    <row r="32" spans="1:10" s="542" customFormat="1" x14ac:dyDescent="0.2">
      <c r="A32" s="544"/>
      <c r="B32" s="544" t="s">
        <v>454</v>
      </c>
      <c r="C32" s="543"/>
      <c r="D32" s="543"/>
      <c r="E32" s="543"/>
      <c r="F32" s="543"/>
      <c r="G32" s="543"/>
      <c r="H32" s="543"/>
      <c r="I32" s="543"/>
    </row>
    <row r="33" spans="1:9" s="542" customFormat="1" x14ac:dyDescent="0.2">
      <c r="A33" s="519"/>
      <c r="B33" s="519" t="s">
        <v>455</v>
      </c>
      <c r="C33" s="543"/>
      <c r="D33" s="543"/>
      <c r="E33" s="543"/>
      <c r="F33" s="543"/>
      <c r="G33" s="543"/>
      <c r="H33" s="543"/>
      <c r="I33" s="543"/>
    </row>
    <row r="34" spans="1:9" s="542" customFormat="1" x14ac:dyDescent="0.2">
      <c r="A34" s="544"/>
      <c r="B34" s="544" t="s">
        <v>456</v>
      </c>
      <c r="C34" s="543"/>
      <c r="D34" s="543"/>
      <c r="E34" s="543"/>
      <c r="F34" s="543"/>
      <c r="G34" s="543"/>
      <c r="H34" s="543"/>
      <c r="I34" s="543"/>
    </row>
    <row r="35" spans="1:9" s="542" customFormat="1" x14ac:dyDescent="0.2">
      <c r="A35" s="544"/>
      <c r="B35" s="543"/>
      <c r="C35" s="543"/>
      <c r="D35" s="543"/>
      <c r="E35" s="543"/>
      <c r="F35" s="543"/>
      <c r="G35" s="543"/>
      <c r="H35" s="543"/>
      <c r="I35" s="543"/>
    </row>
    <row r="36" spans="1:9" s="542" customFormat="1" x14ac:dyDescent="0.2">
      <c r="A36" s="519"/>
      <c r="B36" s="543"/>
      <c r="C36" s="543"/>
      <c r="D36" s="543"/>
      <c r="E36" s="543"/>
      <c r="F36" s="543"/>
      <c r="G36" s="543"/>
      <c r="H36" s="543"/>
      <c r="I36" s="543"/>
    </row>
    <row r="37" spans="1:9" s="542" customFormat="1" x14ac:dyDescent="0.2">
      <c r="A37" s="544"/>
      <c r="B37" s="543"/>
      <c r="C37" s="543"/>
      <c r="D37" s="543"/>
      <c r="E37" s="543"/>
      <c r="F37" s="543"/>
      <c r="G37" s="543"/>
      <c r="H37" s="543"/>
      <c r="I37" s="543"/>
    </row>
    <row r="38" spans="1:9" s="542" customFormat="1" x14ac:dyDescent="0.2">
      <c r="A38" s="519"/>
      <c r="B38" s="543"/>
      <c r="C38" s="543"/>
      <c r="D38" s="543"/>
      <c r="E38" s="543"/>
      <c r="F38" s="543"/>
      <c r="G38" s="543"/>
      <c r="H38" s="543"/>
      <c r="I38" s="543"/>
    </row>
    <row r="39" spans="1:9" s="542" customFormat="1" ht="11.25" customHeight="1" x14ac:dyDescent="0.2">
      <c r="A39" s="544"/>
      <c r="B39" s="543"/>
      <c r="C39" s="543"/>
      <c r="D39" s="543"/>
      <c r="E39" s="543"/>
      <c r="F39" s="543"/>
      <c r="G39" s="543"/>
      <c r="H39" s="543"/>
      <c r="I39" s="543"/>
    </row>
    <row r="40" spans="1:9" x14ac:dyDescent="0.2">
      <c r="A40" s="545"/>
      <c r="I40" s="545"/>
    </row>
  </sheetData>
  <sheetProtection algorithmName="SHA-512" hashValue="xeIquUW2JkkxdQUagGyjAz6GMtAvqfFWzmjg8k7uNyX3nKcui8lX1T/YxXTyJXVTwfKizAB6UpHwQymMJl6urg==" saltValue="dAd7KdinM3k2PKq5Wd2T1g==" spinCount="100000" sheet="1" objects="1" scenarios="1" selectLockedCells="1" selectUnlockedCells="1"/>
  <mergeCells count="28">
    <mergeCell ref="B22:C22"/>
    <mergeCell ref="H11:H12"/>
    <mergeCell ref="I11:I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A9:B9"/>
    <mergeCell ref="C9:I9"/>
    <mergeCell ref="A10:B10"/>
    <mergeCell ref="C10:I10"/>
    <mergeCell ref="A11:A12"/>
    <mergeCell ref="B11:C12"/>
    <mergeCell ref="D11:D12"/>
    <mergeCell ref="E11:E12"/>
    <mergeCell ref="F11:F12"/>
    <mergeCell ref="G11:G12"/>
    <mergeCell ref="A8:B8"/>
    <mergeCell ref="A4:B4"/>
    <mergeCell ref="C4:I4"/>
    <mergeCell ref="A5:B5"/>
    <mergeCell ref="C5:I5"/>
    <mergeCell ref="A6:I6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54.pielikums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208"/>
  <sheetViews>
    <sheetView view="pageLayout" zoomScaleNormal="100" workbookViewId="0">
      <selection activeCell="C8" sqref="C8:I8"/>
    </sheetView>
  </sheetViews>
  <sheetFormatPr defaultColWidth="9.140625" defaultRowHeight="12" outlineLevelCol="1" x14ac:dyDescent="0.25"/>
  <cols>
    <col min="1" max="1" width="4.7109375" style="545" customWidth="1"/>
    <col min="2" max="2" width="20" style="543" customWidth="1"/>
    <col min="3" max="3" width="30.85546875" style="543" customWidth="1"/>
    <col min="4" max="4" width="10.28515625" style="543" customWidth="1"/>
    <col min="5" max="5" width="11.42578125" style="543" hidden="1" customWidth="1" outlineLevel="1"/>
    <col min="6" max="6" width="11.42578125" style="546" hidden="1" customWidth="1" outlineLevel="1"/>
    <col min="7" max="7" width="11.42578125" style="543" customWidth="1" collapsed="1"/>
    <col min="8" max="8" width="29.28515625" style="543" hidden="1" customWidth="1" outlineLevel="1"/>
    <col min="9" max="9" width="17.5703125" style="546" customWidth="1" collapsed="1"/>
    <col min="10" max="10" width="10" style="543" customWidth="1"/>
    <col min="11" max="15" width="9.140625" style="543" customWidth="1"/>
    <col min="16" max="16" width="4.85546875" style="543" customWidth="1"/>
    <col min="17" max="16384" width="9.140625" style="543"/>
  </cols>
  <sheetData>
    <row r="1" spans="1:9" x14ac:dyDescent="0.2">
      <c r="I1" s="520" t="s">
        <v>457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5">
      <c r="A4" s="937" t="s">
        <v>0</v>
      </c>
      <c r="B4" s="937"/>
      <c r="C4" s="937" t="s">
        <v>344</v>
      </c>
      <c r="D4" s="937"/>
      <c r="E4" s="937"/>
      <c r="F4" s="937"/>
      <c r="G4" s="937"/>
      <c r="H4" s="937"/>
      <c r="I4" s="937"/>
    </row>
    <row r="5" spans="1:9" x14ac:dyDescent="0.25">
      <c r="A5" s="937" t="s">
        <v>1</v>
      </c>
      <c r="B5" s="937"/>
      <c r="C5" s="937">
        <v>90000056357</v>
      </c>
      <c r="D5" s="937"/>
      <c r="E5" s="937"/>
      <c r="F5" s="937"/>
      <c r="G5" s="937"/>
      <c r="H5" s="937"/>
      <c r="I5" s="937"/>
    </row>
    <row r="6" spans="1:9" ht="15.75" x14ac:dyDescent="0.25">
      <c r="A6" s="938" t="s">
        <v>458</v>
      </c>
      <c r="B6" s="938"/>
      <c r="C6" s="938"/>
      <c r="D6" s="938"/>
      <c r="E6" s="938"/>
      <c r="F6" s="938"/>
      <c r="G6" s="938"/>
      <c r="H6" s="938"/>
      <c r="I6" s="938"/>
    </row>
    <row r="7" spans="1:9" ht="9.75" customHeight="1" x14ac:dyDescent="0.25">
      <c r="A7" s="547"/>
      <c r="B7" s="547"/>
      <c r="C7" s="547"/>
      <c r="D7" s="547"/>
      <c r="E7" s="547"/>
      <c r="F7" s="548"/>
      <c r="G7" s="547"/>
      <c r="H7" s="547"/>
      <c r="I7" s="548"/>
    </row>
    <row r="8" spans="1:9" ht="15.75" x14ac:dyDescent="0.25">
      <c r="A8" s="937" t="s">
        <v>419</v>
      </c>
      <c r="B8" s="937"/>
      <c r="C8" s="939" t="s">
        <v>459</v>
      </c>
      <c r="D8" s="939"/>
      <c r="E8" s="939"/>
      <c r="F8" s="939"/>
      <c r="G8" s="939"/>
      <c r="H8" s="939"/>
      <c r="I8" s="939"/>
    </row>
    <row r="9" spans="1:9" ht="9" customHeight="1" x14ac:dyDescent="0.25">
      <c r="B9" s="549"/>
      <c r="C9" s="550"/>
      <c r="D9" s="550"/>
      <c r="E9" s="550"/>
      <c r="F9" s="551"/>
      <c r="G9" s="550"/>
      <c r="H9" s="550"/>
      <c r="I9" s="551"/>
    </row>
    <row r="10" spans="1:9" x14ac:dyDescent="0.25">
      <c r="A10" s="937" t="s">
        <v>421</v>
      </c>
      <c r="B10" s="937"/>
      <c r="C10" s="937" t="s">
        <v>460</v>
      </c>
      <c r="D10" s="937"/>
      <c r="E10" s="937"/>
      <c r="F10" s="937"/>
      <c r="G10" s="937"/>
      <c r="H10" s="937"/>
      <c r="I10" s="937"/>
    </row>
    <row r="11" spans="1:9" x14ac:dyDescent="0.25">
      <c r="A11" s="937" t="s">
        <v>422</v>
      </c>
      <c r="B11" s="937"/>
      <c r="C11" s="946" t="s">
        <v>461</v>
      </c>
      <c r="D11" s="946"/>
      <c r="E11" s="946"/>
      <c r="F11" s="946"/>
      <c r="G11" s="946"/>
      <c r="H11" s="946"/>
      <c r="I11" s="946"/>
    </row>
    <row r="12" spans="1:9" ht="49.5" customHeight="1" x14ac:dyDescent="0.25">
      <c r="A12" s="553" t="s">
        <v>424</v>
      </c>
      <c r="B12" s="945" t="s">
        <v>425</v>
      </c>
      <c r="C12" s="945"/>
      <c r="D12" s="553" t="s">
        <v>426</v>
      </c>
      <c r="E12" s="553" t="s">
        <v>427</v>
      </c>
      <c r="F12" s="555" t="s">
        <v>428</v>
      </c>
      <c r="G12" s="556" t="s">
        <v>429</v>
      </c>
      <c r="H12" s="556" t="s">
        <v>318</v>
      </c>
      <c r="I12" s="538" t="s">
        <v>430</v>
      </c>
    </row>
    <row r="13" spans="1:9" x14ac:dyDescent="0.25">
      <c r="A13" s="947" t="s">
        <v>462</v>
      </c>
      <c r="B13" s="947"/>
      <c r="C13" s="947"/>
      <c r="D13" s="532"/>
      <c r="E13" s="532">
        <f>SUM(E14:E17)</f>
        <v>259700</v>
      </c>
      <c r="F13" s="557">
        <f t="shared" ref="F13:G13" si="0">SUM(F14:F17)</f>
        <v>0</v>
      </c>
      <c r="G13" s="532">
        <f t="shared" si="0"/>
        <v>259700</v>
      </c>
      <c r="H13" s="532"/>
      <c r="I13" s="558"/>
    </row>
    <row r="14" spans="1:9" x14ac:dyDescent="0.25">
      <c r="A14" s="940">
        <v>1</v>
      </c>
      <c r="B14" s="941" t="s">
        <v>463</v>
      </c>
      <c r="C14" s="941"/>
      <c r="D14" s="559">
        <v>5250</v>
      </c>
      <c r="E14" s="536">
        <v>242709</v>
      </c>
      <c r="F14" s="537"/>
      <c r="G14" s="536">
        <f>E14+F14</f>
        <v>242709</v>
      </c>
      <c r="H14" s="536"/>
      <c r="I14" s="942" t="s">
        <v>464</v>
      </c>
    </row>
    <row r="15" spans="1:9" x14ac:dyDescent="0.25">
      <c r="A15" s="940"/>
      <c r="B15" s="941"/>
      <c r="C15" s="941"/>
      <c r="D15" s="559">
        <v>2241</v>
      </c>
      <c r="E15" s="536">
        <v>5991</v>
      </c>
      <c r="F15" s="537"/>
      <c r="G15" s="536">
        <f t="shared" ref="G15:G17" si="1">E15+F15</f>
        <v>5991</v>
      </c>
      <c r="H15" s="560" t="s">
        <v>465</v>
      </c>
      <c r="I15" s="943"/>
    </row>
    <row r="16" spans="1:9" ht="12" customHeight="1" x14ac:dyDescent="0.25">
      <c r="A16" s="940"/>
      <c r="B16" s="941"/>
      <c r="C16" s="941"/>
      <c r="D16" s="559">
        <v>2239</v>
      </c>
      <c r="E16" s="536">
        <v>1000</v>
      </c>
      <c r="F16" s="536"/>
      <c r="G16" s="536">
        <f t="shared" si="1"/>
        <v>1000</v>
      </c>
      <c r="H16" s="536"/>
      <c r="I16" s="943"/>
    </row>
    <row r="17" spans="1:9" ht="12" customHeight="1" x14ac:dyDescent="0.25">
      <c r="A17" s="940"/>
      <c r="B17" s="941"/>
      <c r="C17" s="941"/>
      <c r="D17" s="559">
        <v>2241</v>
      </c>
      <c r="E17" s="536">
        <v>10000</v>
      </c>
      <c r="F17" s="537"/>
      <c r="G17" s="536">
        <f t="shared" si="1"/>
        <v>10000</v>
      </c>
      <c r="H17" s="536"/>
      <c r="I17" s="944"/>
    </row>
    <row r="18" spans="1:9" ht="9.75" customHeight="1" x14ac:dyDescent="0.25">
      <c r="A18" s="561"/>
      <c r="B18" s="562"/>
      <c r="C18" s="562"/>
      <c r="D18" s="541"/>
      <c r="E18" s="541"/>
      <c r="F18" s="563"/>
      <c r="G18" s="541"/>
      <c r="H18" s="541"/>
      <c r="I18" s="563"/>
    </row>
    <row r="19" spans="1:9" x14ac:dyDescent="0.25">
      <c r="A19" s="937" t="s">
        <v>421</v>
      </c>
      <c r="B19" s="937"/>
      <c r="C19" s="549" t="s">
        <v>346</v>
      </c>
      <c r="D19" s="549"/>
      <c r="E19" s="549"/>
      <c r="F19" s="564"/>
      <c r="G19" s="549"/>
      <c r="H19" s="549"/>
      <c r="I19" s="564"/>
    </row>
    <row r="20" spans="1:9" x14ac:dyDescent="0.25">
      <c r="A20" s="937" t="s">
        <v>422</v>
      </c>
      <c r="B20" s="937"/>
      <c r="C20" s="550" t="s">
        <v>345</v>
      </c>
      <c r="D20" s="550"/>
      <c r="E20" s="550"/>
      <c r="F20" s="551"/>
      <c r="G20" s="550"/>
      <c r="H20" s="550"/>
      <c r="I20" s="551"/>
    </row>
    <row r="21" spans="1:9" ht="50.25" customHeight="1" x14ac:dyDescent="0.25">
      <c r="A21" s="553" t="s">
        <v>424</v>
      </c>
      <c r="B21" s="945" t="s">
        <v>425</v>
      </c>
      <c r="C21" s="945"/>
      <c r="D21" s="553" t="s">
        <v>426</v>
      </c>
      <c r="E21" s="553" t="s">
        <v>427</v>
      </c>
      <c r="F21" s="555" t="s">
        <v>428</v>
      </c>
      <c r="G21" s="556" t="s">
        <v>429</v>
      </c>
      <c r="H21" s="556" t="s">
        <v>318</v>
      </c>
      <c r="I21" s="538" t="s">
        <v>430</v>
      </c>
    </row>
    <row r="22" spans="1:9" x14ac:dyDescent="0.25">
      <c r="A22" s="947" t="s">
        <v>462</v>
      </c>
      <c r="B22" s="947"/>
      <c r="C22" s="947"/>
      <c r="D22" s="532"/>
      <c r="E22" s="532">
        <f>SUM(E23:E24)</f>
        <v>26500</v>
      </c>
      <c r="F22" s="557">
        <f t="shared" ref="F22:G22" si="2">SUM(F23:F24)</f>
        <v>-10858</v>
      </c>
      <c r="G22" s="532">
        <f t="shared" si="2"/>
        <v>15642</v>
      </c>
      <c r="H22" s="532"/>
      <c r="I22" s="942" t="s">
        <v>466</v>
      </c>
    </row>
    <row r="23" spans="1:9" ht="15" customHeight="1" x14ac:dyDescent="0.25">
      <c r="A23" s="565">
        <v>1</v>
      </c>
      <c r="B23" s="941" t="s">
        <v>467</v>
      </c>
      <c r="C23" s="941"/>
      <c r="D23" s="559">
        <v>5240</v>
      </c>
      <c r="E23" s="536">
        <v>10000</v>
      </c>
      <c r="F23" s="566">
        <v>-10000</v>
      </c>
      <c r="G23" s="566">
        <f t="shared" ref="G23:G24" si="3">E23+F23</f>
        <v>0</v>
      </c>
      <c r="H23" s="560" t="s">
        <v>468</v>
      </c>
      <c r="I23" s="943"/>
    </row>
    <row r="24" spans="1:9" ht="25.5" customHeight="1" x14ac:dyDescent="0.25">
      <c r="A24" s="565">
        <v>2</v>
      </c>
      <c r="B24" s="931" t="s">
        <v>469</v>
      </c>
      <c r="C24" s="932"/>
      <c r="D24" s="559">
        <v>5250</v>
      </c>
      <c r="E24" s="536">
        <v>16500</v>
      </c>
      <c r="F24" s="536">
        <v>-858</v>
      </c>
      <c r="G24" s="536">
        <f t="shared" si="3"/>
        <v>15642</v>
      </c>
      <c r="H24" s="560" t="s">
        <v>465</v>
      </c>
      <c r="I24" s="567" t="s">
        <v>466</v>
      </c>
    </row>
    <row r="25" spans="1:9" ht="9.75" customHeight="1" x14ac:dyDescent="0.25">
      <c r="A25" s="561"/>
      <c r="B25" s="562"/>
      <c r="C25" s="562"/>
      <c r="D25" s="568"/>
      <c r="E25" s="569"/>
      <c r="F25" s="570"/>
      <c r="G25" s="569"/>
      <c r="H25" s="569"/>
      <c r="I25" s="571"/>
    </row>
    <row r="26" spans="1:9" x14ac:dyDescent="0.25">
      <c r="A26" s="937" t="s">
        <v>421</v>
      </c>
      <c r="B26" s="937"/>
      <c r="C26" s="549" t="s">
        <v>470</v>
      </c>
      <c r="D26" s="549"/>
      <c r="E26" s="549"/>
      <c r="F26" s="564"/>
      <c r="G26" s="549"/>
      <c r="H26" s="549"/>
      <c r="I26" s="564"/>
    </row>
    <row r="27" spans="1:9" x14ac:dyDescent="0.25">
      <c r="A27" s="937" t="s">
        <v>422</v>
      </c>
      <c r="B27" s="937"/>
      <c r="C27" s="550" t="s">
        <v>471</v>
      </c>
      <c r="D27" s="550"/>
      <c r="E27" s="550"/>
      <c r="F27" s="551"/>
      <c r="G27" s="550"/>
      <c r="H27" s="550"/>
      <c r="I27" s="551"/>
    </row>
    <row r="28" spans="1:9" ht="49.5" customHeight="1" x14ac:dyDescent="0.25">
      <c r="A28" s="553" t="s">
        <v>424</v>
      </c>
      <c r="B28" s="945" t="s">
        <v>425</v>
      </c>
      <c r="C28" s="945"/>
      <c r="D28" s="553" t="s">
        <v>426</v>
      </c>
      <c r="E28" s="553" t="s">
        <v>427</v>
      </c>
      <c r="F28" s="555" t="s">
        <v>428</v>
      </c>
      <c r="G28" s="556" t="s">
        <v>429</v>
      </c>
      <c r="H28" s="556" t="s">
        <v>318</v>
      </c>
      <c r="I28" s="538" t="s">
        <v>430</v>
      </c>
    </row>
    <row r="29" spans="1:9" ht="14.25" customHeight="1" x14ac:dyDescent="0.25">
      <c r="A29" s="947" t="s">
        <v>462</v>
      </c>
      <c r="B29" s="947"/>
      <c r="C29" s="947"/>
      <c r="D29" s="532"/>
      <c r="E29" s="532">
        <f>E30</f>
        <v>34313</v>
      </c>
      <c r="F29" s="557">
        <f t="shared" ref="F29:G29" si="4">F30</f>
        <v>0</v>
      </c>
      <c r="G29" s="532">
        <f t="shared" si="4"/>
        <v>34313</v>
      </c>
      <c r="H29" s="532"/>
      <c r="I29" s="942" t="s">
        <v>472</v>
      </c>
    </row>
    <row r="30" spans="1:9" ht="12" customHeight="1" x14ac:dyDescent="0.25">
      <c r="A30" s="565">
        <v>1</v>
      </c>
      <c r="B30" s="948" t="s">
        <v>473</v>
      </c>
      <c r="C30" s="948"/>
      <c r="D30" s="572">
        <v>5250</v>
      </c>
      <c r="E30" s="533">
        <v>34313</v>
      </c>
      <c r="F30" s="566"/>
      <c r="G30" s="533">
        <f>E30+F30</f>
        <v>34313</v>
      </c>
      <c r="H30" s="533"/>
      <c r="I30" s="943"/>
    </row>
    <row r="31" spans="1:9" ht="9.75" customHeight="1" x14ac:dyDescent="0.25">
      <c r="A31" s="573"/>
      <c r="B31" s="574"/>
      <c r="C31" s="574"/>
      <c r="D31" s="575"/>
      <c r="E31" s="575"/>
      <c r="F31" s="576"/>
      <c r="G31" s="575"/>
      <c r="H31" s="575"/>
      <c r="I31" s="576"/>
    </row>
    <row r="32" spans="1:9" x14ac:dyDescent="0.25">
      <c r="A32" s="937" t="s">
        <v>421</v>
      </c>
      <c r="B32" s="937"/>
      <c r="C32" s="549" t="s">
        <v>365</v>
      </c>
      <c r="D32" s="549"/>
      <c r="E32" s="549"/>
      <c r="F32" s="564"/>
      <c r="G32" s="549"/>
      <c r="H32" s="549"/>
      <c r="I32" s="564"/>
    </row>
    <row r="33" spans="1:14" x14ac:dyDescent="0.25">
      <c r="A33" s="937" t="s">
        <v>422</v>
      </c>
      <c r="B33" s="937"/>
      <c r="C33" s="550" t="s">
        <v>362</v>
      </c>
      <c r="D33" s="550"/>
      <c r="E33" s="550"/>
      <c r="F33" s="551"/>
      <c r="G33" s="550"/>
      <c r="H33" s="550"/>
      <c r="I33" s="551"/>
    </row>
    <row r="34" spans="1:14" ht="48.75" customHeight="1" x14ac:dyDescent="0.25">
      <c r="A34" s="553" t="s">
        <v>424</v>
      </c>
      <c r="B34" s="945" t="s">
        <v>425</v>
      </c>
      <c r="C34" s="945"/>
      <c r="D34" s="553" t="s">
        <v>426</v>
      </c>
      <c r="E34" s="553" t="s">
        <v>427</v>
      </c>
      <c r="F34" s="555" t="s">
        <v>428</v>
      </c>
      <c r="G34" s="556" t="s">
        <v>429</v>
      </c>
      <c r="H34" s="556" t="s">
        <v>318</v>
      </c>
      <c r="I34" s="538" t="s">
        <v>430</v>
      </c>
    </row>
    <row r="35" spans="1:14" x14ac:dyDescent="0.25">
      <c r="A35" s="947" t="s">
        <v>462</v>
      </c>
      <c r="B35" s="947"/>
      <c r="C35" s="947"/>
      <c r="D35" s="532"/>
      <c r="E35" s="532">
        <f>SUM(E36:E48)</f>
        <v>7611096</v>
      </c>
      <c r="F35" s="532">
        <f>SUM(F36:F48)</f>
        <v>60117</v>
      </c>
      <c r="G35" s="532">
        <f>SUM(G36:G48)</f>
        <v>7671213</v>
      </c>
      <c r="H35" s="532"/>
      <c r="I35" s="558"/>
    </row>
    <row r="36" spans="1:14" ht="14.25" customHeight="1" x14ac:dyDescent="0.25">
      <c r="A36" s="565">
        <v>1</v>
      </c>
      <c r="B36" s="941" t="s">
        <v>474</v>
      </c>
      <c r="C36" s="941"/>
      <c r="D36" s="559">
        <v>5240</v>
      </c>
      <c r="E36" s="536">
        <v>50000</v>
      </c>
      <c r="F36" s="536"/>
      <c r="G36" s="536">
        <f t="shared" ref="G36:G48" si="5">E36+F36</f>
        <v>50000</v>
      </c>
      <c r="H36" s="536"/>
      <c r="I36" s="567" t="s">
        <v>475</v>
      </c>
    </row>
    <row r="37" spans="1:14" ht="27" customHeight="1" x14ac:dyDescent="0.25">
      <c r="A37" s="949">
        <v>2</v>
      </c>
      <c r="B37" s="941" t="s">
        <v>476</v>
      </c>
      <c r="C37" s="941"/>
      <c r="D37" s="578">
        <v>5240</v>
      </c>
      <c r="E37" s="536">
        <v>4255528</v>
      </c>
      <c r="F37" s="579"/>
      <c r="G37" s="536">
        <f t="shared" si="5"/>
        <v>4255528</v>
      </c>
      <c r="H37" s="536"/>
      <c r="I37" s="567" t="s">
        <v>477</v>
      </c>
      <c r="L37" s="580"/>
      <c r="N37" s="580"/>
    </row>
    <row r="38" spans="1:14" ht="24" x14ac:dyDescent="0.25">
      <c r="A38" s="949"/>
      <c r="B38" s="941"/>
      <c r="C38" s="941"/>
      <c r="D38" s="559">
        <v>5250</v>
      </c>
      <c r="E38" s="536">
        <v>1826282</v>
      </c>
      <c r="F38" s="537"/>
      <c r="G38" s="536">
        <f t="shared" si="5"/>
        <v>1826282</v>
      </c>
      <c r="H38" s="536"/>
      <c r="I38" s="567" t="s">
        <v>478</v>
      </c>
    </row>
    <row r="39" spans="1:14" ht="15.75" customHeight="1" x14ac:dyDescent="0.25">
      <c r="A39" s="950">
        <v>3</v>
      </c>
      <c r="B39" s="952" t="s">
        <v>479</v>
      </c>
      <c r="C39" s="953"/>
      <c r="D39" s="559">
        <v>5250</v>
      </c>
      <c r="E39" s="536">
        <v>140039</v>
      </c>
      <c r="F39" s="536"/>
      <c r="G39" s="536">
        <f t="shared" si="5"/>
        <v>140039</v>
      </c>
      <c r="H39" s="560" t="s">
        <v>480</v>
      </c>
      <c r="I39" s="567" t="s">
        <v>481</v>
      </c>
    </row>
    <row r="40" spans="1:14" x14ac:dyDescent="0.25">
      <c r="A40" s="951"/>
      <c r="B40" s="954"/>
      <c r="C40" s="955"/>
      <c r="D40" s="559">
        <v>2241</v>
      </c>
      <c r="E40" s="536">
        <v>24000</v>
      </c>
      <c r="F40" s="536">
        <v>-10778</v>
      </c>
      <c r="G40" s="536">
        <f t="shared" si="5"/>
        <v>13222</v>
      </c>
      <c r="H40" s="560"/>
      <c r="I40" s="567"/>
    </row>
    <row r="41" spans="1:14" ht="24" x14ac:dyDescent="0.25">
      <c r="A41" s="581">
        <v>4</v>
      </c>
      <c r="B41" s="941" t="s">
        <v>482</v>
      </c>
      <c r="C41" s="941"/>
      <c r="D41" s="559">
        <v>2241</v>
      </c>
      <c r="E41" s="536">
        <v>83638</v>
      </c>
      <c r="F41" s="536">
        <f>20665+28000+10000+10778</f>
        <v>69443</v>
      </c>
      <c r="G41" s="536">
        <f t="shared" si="5"/>
        <v>153081</v>
      </c>
      <c r="H41" s="560" t="s">
        <v>483</v>
      </c>
      <c r="I41" s="567" t="s">
        <v>484</v>
      </c>
    </row>
    <row r="42" spans="1:14" ht="12" customHeight="1" x14ac:dyDescent="0.25">
      <c r="A42" s="581">
        <v>5</v>
      </c>
      <c r="B42" s="941" t="s">
        <v>485</v>
      </c>
      <c r="C42" s="941"/>
      <c r="D42" s="559">
        <v>2241</v>
      </c>
      <c r="E42" s="536">
        <v>5000</v>
      </c>
      <c r="F42" s="582"/>
      <c r="G42" s="536">
        <f t="shared" si="5"/>
        <v>5000</v>
      </c>
      <c r="H42" s="560"/>
      <c r="I42" s="567" t="s">
        <v>486</v>
      </c>
    </row>
    <row r="43" spans="1:14" ht="16.5" customHeight="1" x14ac:dyDescent="0.25">
      <c r="A43" s="565">
        <v>6</v>
      </c>
      <c r="B43" s="941" t="s">
        <v>487</v>
      </c>
      <c r="C43" s="941"/>
      <c r="D43" s="559">
        <v>2239</v>
      </c>
      <c r="E43" s="536">
        <v>2000</v>
      </c>
      <c r="F43" s="582"/>
      <c r="G43" s="536">
        <f t="shared" si="5"/>
        <v>2000</v>
      </c>
      <c r="H43" s="536"/>
      <c r="I43" s="567" t="s">
        <v>488</v>
      </c>
    </row>
    <row r="44" spans="1:14" x14ac:dyDescent="0.25">
      <c r="A44" s="534">
        <v>7</v>
      </c>
      <c r="B44" s="960" t="s">
        <v>489</v>
      </c>
      <c r="C44" s="960"/>
      <c r="D44" s="584">
        <v>5250</v>
      </c>
      <c r="E44" s="585">
        <v>958375</v>
      </c>
      <c r="F44" s="586"/>
      <c r="G44" s="585">
        <f t="shared" si="5"/>
        <v>958375</v>
      </c>
      <c r="H44" s="585"/>
      <c r="I44" s="587" t="s">
        <v>490</v>
      </c>
    </row>
    <row r="45" spans="1:14" ht="22.5" customHeight="1" x14ac:dyDescent="0.25">
      <c r="A45" s="588">
        <v>8</v>
      </c>
      <c r="B45" s="961" t="s">
        <v>491</v>
      </c>
      <c r="C45" s="961"/>
      <c r="D45" s="589">
        <v>5240</v>
      </c>
      <c r="E45" s="590">
        <v>139463</v>
      </c>
      <c r="F45" s="586"/>
      <c r="G45" s="590">
        <f t="shared" si="5"/>
        <v>139463</v>
      </c>
      <c r="H45" s="590"/>
      <c r="I45" s="587" t="s">
        <v>492</v>
      </c>
    </row>
    <row r="46" spans="1:14" x14ac:dyDescent="0.25">
      <c r="A46" s="591">
        <v>9</v>
      </c>
      <c r="B46" s="956" t="s">
        <v>493</v>
      </c>
      <c r="C46" s="957"/>
      <c r="D46" s="559">
        <v>5250</v>
      </c>
      <c r="E46" s="536">
        <v>25000</v>
      </c>
      <c r="F46" s="582"/>
      <c r="G46" s="536">
        <f t="shared" si="5"/>
        <v>25000</v>
      </c>
      <c r="H46" s="536"/>
      <c r="I46" s="567" t="s">
        <v>494</v>
      </c>
    </row>
    <row r="47" spans="1:14" ht="26.25" customHeight="1" x14ac:dyDescent="0.25">
      <c r="A47" s="591">
        <v>10</v>
      </c>
      <c r="B47" s="956" t="s">
        <v>495</v>
      </c>
      <c r="C47" s="957"/>
      <c r="D47" s="559">
        <v>5240</v>
      </c>
      <c r="E47" s="536">
        <v>3097</v>
      </c>
      <c r="F47" s="582"/>
      <c r="G47" s="536">
        <f t="shared" si="5"/>
        <v>3097</v>
      </c>
      <c r="H47" s="536"/>
      <c r="I47" s="567" t="s">
        <v>496</v>
      </c>
    </row>
    <row r="48" spans="1:14" x14ac:dyDescent="0.25">
      <c r="A48" s="591">
        <v>11</v>
      </c>
      <c r="B48" s="956" t="s">
        <v>497</v>
      </c>
      <c r="C48" s="957"/>
      <c r="D48" s="559">
        <v>5250</v>
      </c>
      <c r="E48" s="536">
        <v>98674</v>
      </c>
      <c r="F48" s="536">
        <v>1452</v>
      </c>
      <c r="G48" s="536">
        <f t="shared" si="5"/>
        <v>100126</v>
      </c>
      <c r="H48" s="560" t="s">
        <v>498</v>
      </c>
      <c r="I48" s="567" t="s">
        <v>481</v>
      </c>
    </row>
    <row r="49" spans="1:9" x14ac:dyDescent="0.25">
      <c r="A49" s="592"/>
      <c r="B49" s="593"/>
      <c r="C49" s="593"/>
      <c r="D49" s="594"/>
      <c r="E49" s="595"/>
      <c r="F49" s="596"/>
      <c r="G49" s="595"/>
      <c r="H49" s="595"/>
      <c r="I49" s="596"/>
    </row>
    <row r="50" spans="1:9" x14ac:dyDescent="0.25">
      <c r="A50" s="958" t="s">
        <v>421</v>
      </c>
      <c r="B50" s="958"/>
      <c r="C50" s="958" t="s">
        <v>368</v>
      </c>
      <c r="D50" s="958"/>
      <c r="E50" s="958"/>
      <c r="F50" s="958"/>
      <c r="G50" s="958"/>
      <c r="H50" s="958"/>
      <c r="I50" s="958"/>
    </row>
    <row r="51" spans="1:9" x14ac:dyDescent="0.25">
      <c r="A51" s="959" t="s">
        <v>422</v>
      </c>
      <c r="B51" s="959"/>
      <c r="C51" s="597" t="s">
        <v>499</v>
      </c>
      <c r="D51" s="598"/>
      <c r="E51" s="598"/>
      <c r="F51" s="599"/>
      <c r="G51" s="598"/>
      <c r="H51" s="598"/>
      <c r="I51" s="599"/>
    </row>
    <row r="52" spans="1:9" ht="47.25" customHeight="1" x14ac:dyDescent="0.25">
      <c r="A52" s="553" t="s">
        <v>424</v>
      </c>
      <c r="B52" s="945" t="s">
        <v>425</v>
      </c>
      <c r="C52" s="945"/>
      <c r="D52" s="553" t="s">
        <v>426</v>
      </c>
      <c r="E52" s="553" t="s">
        <v>427</v>
      </c>
      <c r="F52" s="555" t="s">
        <v>428</v>
      </c>
      <c r="G52" s="556" t="s">
        <v>429</v>
      </c>
      <c r="H52" s="556" t="s">
        <v>318</v>
      </c>
      <c r="I52" s="538" t="s">
        <v>430</v>
      </c>
    </row>
    <row r="53" spans="1:9" x14ac:dyDescent="0.25">
      <c r="A53" s="947" t="s">
        <v>462</v>
      </c>
      <c r="B53" s="947"/>
      <c r="C53" s="947"/>
      <c r="D53" s="532"/>
      <c r="E53" s="532">
        <f>SUM(E54:E59)</f>
        <v>354975</v>
      </c>
      <c r="F53" s="532">
        <f t="shared" ref="F53:G53" si="6">SUM(F54:F59)</f>
        <v>-8354</v>
      </c>
      <c r="G53" s="532">
        <f t="shared" si="6"/>
        <v>346621</v>
      </c>
      <c r="H53" s="532"/>
      <c r="I53" s="600"/>
    </row>
    <row r="54" spans="1:9" ht="22.5" customHeight="1" x14ac:dyDescent="0.25">
      <c r="A54" s="565">
        <v>1</v>
      </c>
      <c r="B54" s="960" t="s">
        <v>500</v>
      </c>
      <c r="C54" s="960"/>
      <c r="D54" s="572">
        <v>5240</v>
      </c>
      <c r="E54" s="533">
        <v>99693</v>
      </c>
      <c r="F54" s="537"/>
      <c r="G54" s="533">
        <f t="shared" ref="G54:G59" si="7">E54+F54</f>
        <v>99693</v>
      </c>
      <c r="H54" s="533"/>
      <c r="I54" s="567" t="s">
        <v>501</v>
      </c>
    </row>
    <row r="55" spans="1:9" x14ac:dyDescent="0.25">
      <c r="A55" s="534">
        <v>2</v>
      </c>
      <c r="B55" s="960" t="s">
        <v>502</v>
      </c>
      <c r="C55" s="960"/>
      <c r="D55" s="559">
        <v>5240</v>
      </c>
      <c r="E55" s="536">
        <v>6000</v>
      </c>
      <c r="F55" s="536"/>
      <c r="G55" s="536">
        <f t="shared" si="7"/>
        <v>6000</v>
      </c>
      <c r="H55" s="536"/>
      <c r="I55" s="601" t="s">
        <v>503</v>
      </c>
    </row>
    <row r="56" spans="1:9" ht="36" x14ac:dyDescent="0.25">
      <c r="A56" s="565">
        <v>3</v>
      </c>
      <c r="B56" s="960" t="s">
        <v>504</v>
      </c>
      <c r="C56" s="960"/>
      <c r="D56" s="559">
        <v>5250</v>
      </c>
      <c r="E56" s="536">
        <v>108900</v>
      </c>
      <c r="F56" s="536">
        <v>-5808</v>
      </c>
      <c r="G56" s="536">
        <f t="shared" si="7"/>
        <v>103092</v>
      </c>
      <c r="H56" s="560" t="s">
        <v>505</v>
      </c>
      <c r="I56" s="567" t="s">
        <v>506</v>
      </c>
    </row>
    <row r="57" spans="1:9" x14ac:dyDescent="0.25">
      <c r="A57" s="565">
        <v>4</v>
      </c>
      <c r="B57" s="960" t="s">
        <v>507</v>
      </c>
      <c r="C57" s="960"/>
      <c r="D57" s="559">
        <v>5240</v>
      </c>
      <c r="E57" s="536">
        <v>83600</v>
      </c>
      <c r="F57" s="536"/>
      <c r="G57" s="536">
        <f t="shared" si="7"/>
        <v>83600</v>
      </c>
      <c r="H57" s="560"/>
      <c r="I57" s="567" t="s">
        <v>508</v>
      </c>
    </row>
    <row r="58" spans="1:9" ht="48" x14ac:dyDescent="0.25">
      <c r="A58" s="602">
        <v>5</v>
      </c>
      <c r="B58" s="956" t="s">
        <v>509</v>
      </c>
      <c r="C58" s="957"/>
      <c r="D58" s="559">
        <v>5240</v>
      </c>
      <c r="E58" s="536">
        <v>53000</v>
      </c>
      <c r="F58" s="536">
        <v>-2546</v>
      </c>
      <c r="G58" s="536">
        <f t="shared" si="7"/>
        <v>50454</v>
      </c>
      <c r="H58" s="560" t="s">
        <v>510</v>
      </c>
      <c r="I58" s="567" t="s">
        <v>508</v>
      </c>
    </row>
    <row r="59" spans="1:9" x14ac:dyDescent="0.25">
      <c r="A59" s="602">
        <v>6</v>
      </c>
      <c r="B59" s="956" t="s">
        <v>511</v>
      </c>
      <c r="C59" s="957"/>
      <c r="D59" s="559">
        <v>5250</v>
      </c>
      <c r="E59" s="536">
        <v>3782</v>
      </c>
      <c r="F59" s="536"/>
      <c r="G59" s="536">
        <f t="shared" si="7"/>
        <v>3782</v>
      </c>
      <c r="H59" s="536"/>
      <c r="I59" s="567" t="s">
        <v>512</v>
      </c>
    </row>
    <row r="60" spans="1:9" ht="13.5" customHeight="1" x14ac:dyDescent="0.25">
      <c r="A60" s="603"/>
      <c r="B60" s="604"/>
      <c r="C60" s="604"/>
      <c r="D60" s="604"/>
      <c r="E60" s="605"/>
      <c r="F60" s="606"/>
      <c r="G60" s="605"/>
      <c r="H60" s="605"/>
      <c r="I60" s="607"/>
    </row>
    <row r="61" spans="1:9" x14ac:dyDescent="0.25">
      <c r="A61" s="937" t="s">
        <v>421</v>
      </c>
      <c r="B61" s="937"/>
      <c r="C61" s="549" t="s">
        <v>513</v>
      </c>
      <c r="D61" s="549"/>
      <c r="E61" s="549"/>
      <c r="F61" s="564"/>
      <c r="G61" s="549"/>
      <c r="H61" s="549"/>
      <c r="I61" s="564"/>
    </row>
    <row r="62" spans="1:9" x14ac:dyDescent="0.25">
      <c r="A62" s="937" t="s">
        <v>422</v>
      </c>
      <c r="B62" s="937"/>
      <c r="C62" s="550" t="s">
        <v>514</v>
      </c>
      <c r="D62" s="550"/>
      <c r="E62" s="550"/>
      <c r="F62" s="551"/>
      <c r="G62" s="550"/>
      <c r="H62" s="550"/>
      <c r="I62" s="551"/>
    </row>
    <row r="63" spans="1:9" ht="48.75" customHeight="1" x14ac:dyDescent="0.25">
      <c r="A63" s="553" t="s">
        <v>424</v>
      </c>
      <c r="B63" s="945" t="s">
        <v>425</v>
      </c>
      <c r="C63" s="945"/>
      <c r="D63" s="553" t="s">
        <v>426</v>
      </c>
      <c r="E63" s="553" t="s">
        <v>427</v>
      </c>
      <c r="F63" s="555" t="s">
        <v>428</v>
      </c>
      <c r="G63" s="556" t="s">
        <v>429</v>
      </c>
      <c r="H63" s="556" t="s">
        <v>318</v>
      </c>
      <c r="I63" s="538" t="s">
        <v>430</v>
      </c>
    </row>
    <row r="64" spans="1:9" x14ac:dyDescent="0.25">
      <c r="A64" s="947" t="s">
        <v>462</v>
      </c>
      <c r="B64" s="947"/>
      <c r="C64" s="947"/>
      <c r="D64" s="532"/>
      <c r="E64" s="532">
        <f>SUM(E65:E66)</f>
        <v>17295</v>
      </c>
      <c r="F64" s="557">
        <f t="shared" ref="F64:G64" si="8">SUM(F65:F66)</f>
        <v>0</v>
      </c>
      <c r="G64" s="532">
        <f t="shared" si="8"/>
        <v>17295</v>
      </c>
      <c r="H64" s="532"/>
      <c r="I64" s="608"/>
    </row>
    <row r="65" spans="1:13" x14ac:dyDescent="0.25">
      <c r="A65" s="565">
        <v>1</v>
      </c>
      <c r="B65" s="960" t="s">
        <v>515</v>
      </c>
      <c r="C65" s="960"/>
      <c r="D65" s="572">
        <v>5250</v>
      </c>
      <c r="E65" s="533">
        <v>5794</v>
      </c>
      <c r="F65" s="536"/>
      <c r="G65" s="533">
        <f t="shared" ref="G65:G66" si="9">E65+F65</f>
        <v>5794</v>
      </c>
      <c r="H65" s="533"/>
      <c r="I65" s="567" t="s">
        <v>516</v>
      </c>
    </row>
    <row r="66" spans="1:13" ht="12" customHeight="1" x14ac:dyDescent="0.25">
      <c r="A66" s="565">
        <v>2</v>
      </c>
      <c r="B66" s="960" t="s">
        <v>517</v>
      </c>
      <c r="C66" s="960"/>
      <c r="D66" s="572">
        <v>5250</v>
      </c>
      <c r="E66" s="533">
        <v>11501</v>
      </c>
      <c r="F66" s="536"/>
      <c r="G66" s="533">
        <f t="shared" si="9"/>
        <v>11501</v>
      </c>
      <c r="H66" s="533"/>
      <c r="I66" s="567" t="s">
        <v>518</v>
      </c>
    </row>
    <row r="67" spans="1:13" ht="9" customHeight="1" x14ac:dyDescent="0.25">
      <c r="A67" s="603"/>
      <c r="B67" s="604"/>
      <c r="C67" s="604"/>
      <c r="D67" s="604"/>
      <c r="E67" s="604"/>
      <c r="F67" s="609"/>
      <c r="G67" s="604"/>
      <c r="H67" s="604"/>
      <c r="I67" s="609"/>
    </row>
    <row r="68" spans="1:13" x14ac:dyDescent="0.25">
      <c r="A68" s="958" t="s">
        <v>421</v>
      </c>
      <c r="B68" s="958"/>
      <c r="C68" s="610" t="s">
        <v>519</v>
      </c>
      <c r="D68" s="610"/>
      <c r="E68" s="610"/>
      <c r="F68" s="611"/>
      <c r="G68" s="610"/>
      <c r="H68" s="610"/>
      <c r="I68" s="611"/>
    </row>
    <row r="69" spans="1:13" x14ac:dyDescent="0.25">
      <c r="A69" s="959" t="s">
        <v>422</v>
      </c>
      <c r="B69" s="959"/>
      <c r="C69" s="597" t="s">
        <v>520</v>
      </c>
      <c r="D69" s="597"/>
      <c r="E69" s="597"/>
      <c r="F69" s="612"/>
      <c r="G69" s="597"/>
      <c r="H69" s="597"/>
      <c r="I69" s="612"/>
    </row>
    <row r="70" spans="1:13" ht="48.75" customHeight="1" x14ac:dyDescent="0.25">
      <c r="A70" s="553" t="s">
        <v>424</v>
      </c>
      <c r="B70" s="945" t="s">
        <v>425</v>
      </c>
      <c r="C70" s="945"/>
      <c r="D70" s="553" t="s">
        <v>426</v>
      </c>
      <c r="E70" s="553" t="s">
        <v>427</v>
      </c>
      <c r="F70" s="555" t="s">
        <v>428</v>
      </c>
      <c r="G70" s="556" t="s">
        <v>429</v>
      </c>
      <c r="H70" s="556" t="s">
        <v>318</v>
      </c>
      <c r="I70" s="538" t="s">
        <v>430</v>
      </c>
    </row>
    <row r="71" spans="1:13" x14ac:dyDescent="0.25">
      <c r="A71" s="947" t="s">
        <v>462</v>
      </c>
      <c r="B71" s="947"/>
      <c r="C71" s="947"/>
      <c r="D71" s="532"/>
      <c r="E71" s="532">
        <f>SUM(E72:E73)</f>
        <v>72500</v>
      </c>
      <c r="F71" s="557">
        <f t="shared" ref="F71:G71" si="10">SUM(F72:F73)</f>
        <v>0</v>
      </c>
      <c r="G71" s="532">
        <f t="shared" si="10"/>
        <v>72500</v>
      </c>
      <c r="H71" s="532"/>
      <c r="I71" s="567"/>
    </row>
    <row r="72" spans="1:13" x14ac:dyDescent="0.25">
      <c r="A72" s="565">
        <v>1</v>
      </c>
      <c r="B72" s="941" t="s">
        <v>521</v>
      </c>
      <c r="C72" s="941"/>
      <c r="D72" s="559">
        <v>5250</v>
      </c>
      <c r="E72" s="536">
        <v>55900</v>
      </c>
      <c r="F72" s="537"/>
      <c r="G72" s="536">
        <f t="shared" ref="G72:G73" si="11">E72+F72</f>
        <v>55900</v>
      </c>
      <c r="H72" s="560"/>
      <c r="I72" s="567" t="s">
        <v>518</v>
      </c>
    </row>
    <row r="73" spans="1:13" ht="11.25" customHeight="1" x14ac:dyDescent="0.25">
      <c r="A73" s="565">
        <v>2</v>
      </c>
      <c r="B73" s="941" t="s">
        <v>522</v>
      </c>
      <c r="C73" s="941"/>
      <c r="D73" s="559">
        <v>5250</v>
      </c>
      <c r="E73" s="536">
        <v>16600</v>
      </c>
      <c r="F73" s="537"/>
      <c r="G73" s="539">
        <f t="shared" si="11"/>
        <v>16600</v>
      </c>
      <c r="H73" s="613"/>
      <c r="I73" s="614" t="s">
        <v>518</v>
      </c>
    </row>
    <row r="74" spans="1:13" x14ac:dyDescent="0.25">
      <c r="A74" s="603"/>
      <c r="B74" s="604"/>
      <c r="C74" s="604"/>
      <c r="D74" s="604"/>
      <c r="E74" s="604"/>
      <c r="F74" s="609"/>
      <c r="G74" s="604"/>
      <c r="H74" s="604"/>
      <c r="I74" s="609"/>
    </row>
    <row r="75" spans="1:13" x14ac:dyDescent="0.25">
      <c r="A75" s="937" t="s">
        <v>421</v>
      </c>
      <c r="B75" s="937"/>
      <c r="C75" s="549" t="s">
        <v>523</v>
      </c>
      <c r="D75" s="549"/>
      <c r="E75" s="549"/>
      <c r="F75" s="564"/>
      <c r="G75" s="549"/>
      <c r="H75" s="549"/>
      <c r="I75" s="564"/>
    </row>
    <row r="76" spans="1:13" x14ac:dyDescent="0.25">
      <c r="A76" s="937" t="s">
        <v>422</v>
      </c>
      <c r="B76" s="937"/>
      <c r="C76" s="550" t="s">
        <v>524</v>
      </c>
      <c r="D76" s="550"/>
      <c r="E76" s="550"/>
      <c r="F76" s="551"/>
      <c r="G76" s="550"/>
      <c r="H76" s="550"/>
      <c r="I76" s="551"/>
    </row>
    <row r="77" spans="1:13" ht="48.75" customHeight="1" x14ac:dyDescent="0.25">
      <c r="A77" s="553" t="s">
        <v>424</v>
      </c>
      <c r="B77" s="945" t="s">
        <v>425</v>
      </c>
      <c r="C77" s="945"/>
      <c r="D77" s="553" t="s">
        <v>426</v>
      </c>
      <c r="E77" s="553" t="s">
        <v>427</v>
      </c>
      <c r="F77" s="555" t="s">
        <v>428</v>
      </c>
      <c r="G77" s="556" t="s">
        <v>429</v>
      </c>
      <c r="H77" s="556" t="s">
        <v>318</v>
      </c>
      <c r="I77" s="538" t="s">
        <v>430</v>
      </c>
    </row>
    <row r="78" spans="1:13" x14ac:dyDescent="0.25">
      <c r="A78" s="947" t="s">
        <v>462</v>
      </c>
      <c r="B78" s="947"/>
      <c r="C78" s="947"/>
      <c r="D78" s="532"/>
      <c r="E78" s="532">
        <f>SUM(E79:E81)</f>
        <v>720507</v>
      </c>
      <c r="F78" s="532">
        <f t="shared" ref="F78:G78" si="12">SUM(F79:F81)</f>
        <v>0</v>
      </c>
      <c r="G78" s="532">
        <f t="shared" si="12"/>
        <v>720507</v>
      </c>
      <c r="H78" s="532"/>
      <c r="I78" s="567"/>
    </row>
    <row r="79" spans="1:13" x14ac:dyDescent="0.25">
      <c r="A79" s="565">
        <v>1</v>
      </c>
      <c r="B79" s="941" t="s">
        <v>525</v>
      </c>
      <c r="C79" s="941"/>
      <c r="D79" s="559">
        <v>5250</v>
      </c>
      <c r="E79" s="536">
        <v>3874</v>
      </c>
      <c r="F79" s="537"/>
      <c r="G79" s="536">
        <f t="shared" ref="G79:G81" si="13">E79+F79</f>
        <v>3874</v>
      </c>
      <c r="H79" s="536"/>
      <c r="I79" s="567" t="s">
        <v>503</v>
      </c>
    </row>
    <row r="80" spans="1:13" ht="23.25" customHeight="1" x14ac:dyDescent="0.25">
      <c r="A80" s="588">
        <v>2</v>
      </c>
      <c r="B80" s="948" t="s">
        <v>526</v>
      </c>
      <c r="C80" s="948"/>
      <c r="D80" s="589">
        <v>5250</v>
      </c>
      <c r="E80" s="590">
        <v>712700</v>
      </c>
      <c r="F80" s="585"/>
      <c r="G80" s="590">
        <f t="shared" si="13"/>
        <v>712700</v>
      </c>
      <c r="H80" s="590"/>
      <c r="I80" s="587" t="s">
        <v>503</v>
      </c>
      <c r="K80" s="580"/>
      <c r="M80" s="580"/>
    </row>
    <row r="81" spans="1:13" x14ac:dyDescent="0.25">
      <c r="A81" s="588">
        <v>3</v>
      </c>
      <c r="B81" s="948" t="s">
        <v>527</v>
      </c>
      <c r="C81" s="948"/>
      <c r="D81" s="589">
        <v>2239</v>
      </c>
      <c r="E81" s="590">
        <v>3933</v>
      </c>
      <c r="F81" s="615"/>
      <c r="G81" s="590">
        <f t="shared" si="13"/>
        <v>3933</v>
      </c>
      <c r="H81" s="590"/>
      <c r="I81" s="587"/>
      <c r="K81" s="580"/>
      <c r="M81" s="580"/>
    </row>
    <row r="82" spans="1:13" x14ac:dyDescent="0.25">
      <c r="A82" s="616"/>
      <c r="B82" s="617"/>
      <c r="C82" s="617"/>
      <c r="D82" s="618"/>
      <c r="E82" s="619"/>
      <c r="F82" s="620"/>
      <c r="G82" s="619"/>
      <c r="H82" s="619"/>
      <c r="I82" s="620"/>
    </row>
    <row r="83" spans="1:13" x14ac:dyDescent="0.25">
      <c r="A83" s="937" t="s">
        <v>421</v>
      </c>
      <c r="B83" s="937"/>
      <c r="C83" s="549" t="s">
        <v>528</v>
      </c>
      <c r="D83" s="549"/>
      <c r="E83" s="568"/>
      <c r="F83" s="621"/>
      <c r="G83" s="568"/>
      <c r="H83" s="568"/>
      <c r="I83" s="621"/>
    </row>
    <row r="84" spans="1:13" x14ac:dyDescent="0.25">
      <c r="A84" s="937" t="s">
        <v>422</v>
      </c>
      <c r="B84" s="937"/>
      <c r="C84" s="550" t="s">
        <v>529</v>
      </c>
      <c r="D84" s="550"/>
      <c r="E84" s="550"/>
      <c r="F84" s="551"/>
      <c r="G84" s="550"/>
      <c r="H84" s="550"/>
      <c r="I84" s="551"/>
    </row>
    <row r="85" spans="1:13" ht="49.5" customHeight="1" x14ac:dyDescent="0.25">
      <c r="A85" s="553" t="s">
        <v>424</v>
      </c>
      <c r="B85" s="945" t="s">
        <v>425</v>
      </c>
      <c r="C85" s="945"/>
      <c r="D85" s="553" t="s">
        <v>426</v>
      </c>
      <c r="E85" s="553" t="s">
        <v>427</v>
      </c>
      <c r="F85" s="555" t="s">
        <v>428</v>
      </c>
      <c r="G85" s="556" t="s">
        <v>429</v>
      </c>
      <c r="H85" s="556" t="s">
        <v>318</v>
      </c>
      <c r="I85" s="538" t="s">
        <v>430</v>
      </c>
    </row>
    <row r="86" spans="1:13" x14ac:dyDescent="0.25">
      <c r="A86" s="947" t="s">
        <v>462</v>
      </c>
      <c r="B86" s="947"/>
      <c r="C86" s="947"/>
      <c r="D86" s="532"/>
      <c r="E86" s="532">
        <f>SUM(E87:E96)</f>
        <v>403474</v>
      </c>
      <c r="F86" s="557">
        <f>SUM(F87:F96)</f>
        <v>0</v>
      </c>
      <c r="G86" s="532">
        <f>SUM(G87:G96)</f>
        <v>403474</v>
      </c>
      <c r="H86" s="532"/>
      <c r="I86" s="567"/>
    </row>
    <row r="87" spans="1:13" ht="14.25" customHeight="1" x14ac:dyDescent="0.25">
      <c r="A87" s="553">
        <v>1</v>
      </c>
      <c r="B87" s="941" t="s">
        <v>530</v>
      </c>
      <c r="C87" s="941"/>
      <c r="D87" s="559">
        <v>2241</v>
      </c>
      <c r="E87" s="531">
        <v>57000</v>
      </c>
      <c r="F87" s="622"/>
      <c r="G87" s="531">
        <f t="shared" ref="G87:G96" si="14">E87+F87</f>
        <v>57000</v>
      </c>
      <c r="H87" s="531"/>
      <c r="I87" s="623" t="s">
        <v>531</v>
      </c>
    </row>
    <row r="88" spans="1:13" ht="12" customHeight="1" x14ac:dyDescent="0.25">
      <c r="A88" s="553">
        <v>2</v>
      </c>
      <c r="B88" s="941" t="s">
        <v>532</v>
      </c>
      <c r="C88" s="941"/>
      <c r="D88" s="559">
        <v>5250</v>
      </c>
      <c r="E88" s="531">
        <v>20200</v>
      </c>
      <c r="F88" s="624"/>
      <c r="G88" s="625">
        <f t="shared" si="14"/>
        <v>20200</v>
      </c>
      <c r="H88" s="625"/>
      <c r="I88" s="626" t="s">
        <v>531</v>
      </c>
    </row>
    <row r="89" spans="1:13" x14ac:dyDescent="0.25">
      <c r="A89" s="553">
        <v>3</v>
      </c>
      <c r="B89" s="931" t="s">
        <v>533</v>
      </c>
      <c r="C89" s="932"/>
      <c r="D89" s="559">
        <v>2241</v>
      </c>
      <c r="E89" s="531">
        <v>4390</v>
      </c>
      <c r="F89" s="622"/>
      <c r="G89" s="531">
        <f t="shared" si="14"/>
        <v>4390</v>
      </c>
      <c r="H89" s="531"/>
      <c r="I89" s="623"/>
    </row>
    <row r="90" spans="1:13" x14ac:dyDescent="0.25">
      <c r="A90" s="565">
        <v>4</v>
      </c>
      <c r="B90" s="941" t="s">
        <v>534</v>
      </c>
      <c r="C90" s="941"/>
      <c r="D90" s="559">
        <v>5250</v>
      </c>
      <c r="E90" s="533">
        <v>217524</v>
      </c>
      <c r="F90" s="536"/>
      <c r="G90" s="533">
        <f t="shared" si="14"/>
        <v>217524</v>
      </c>
      <c r="H90" s="533"/>
      <c r="I90" s="567" t="s">
        <v>531</v>
      </c>
      <c r="K90" s="580"/>
      <c r="M90" s="580"/>
    </row>
    <row r="91" spans="1:13" ht="15" customHeight="1" x14ac:dyDescent="0.25">
      <c r="A91" s="627">
        <v>5</v>
      </c>
      <c r="B91" s="952" t="s">
        <v>535</v>
      </c>
      <c r="C91" s="953"/>
      <c r="D91" s="559">
        <v>2241</v>
      </c>
      <c r="E91" s="531">
        <v>1800</v>
      </c>
      <c r="F91" s="557"/>
      <c r="G91" s="531">
        <f t="shared" si="14"/>
        <v>1800</v>
      </c>
      <c r="H91" s="628"/>
      <c r="I91" s="626" t="s">
        <v>531</v>
      </c>
    </row>
    <row r="92" spans="1:13" ht="12" customHeight="1" x14ac:dyDescent="0.25">
      <c r="A92" s="553">
        <v>6</v>
      </c>
      <c r="B92" s="941" t="s">
        <v>536</v>
      </c>
      <c r="C92" s="941"/>
      <c r="D92" s="559">
        <v>5250</v>
      </c>
      <c r="E92" s="531">
        <v>5500</v>
      </c>
      <c r="F92" s="622"/>
      <c r="G92" s="531">
        <f t="shared" si="14"/>
        <v>5500</v>
      </c>
      <c r="H92" s="531"/>
      <c r="I92" s="623" t="s">
        <v>531</v>
      </c>
      <c r="J92" s="629"/>
      <c r="K92" s="629"/>
      <c r="L92" s="629"/>
    </row>
    <row r="93" spans="1:13" ht="12" customHeight="1" x14ac:dyDescent="0.25">
      <c r="A93" s="588">
        <v>7</v>
      </c>
      <c r="B93" s="948" t="s">
        <v>537</v>
      </c>
      <c r="C93" s="948"/>
      <c r="D93" s="630">
        <v>5250</v>
      </c>
      <c r="E93" s="631">
        <v>49000</v>
      </c>
      <c r="F93" s="632"/>
      <c r="G93" s="631">
        <f t="shared" si="14"/>
        <v>49000</v>
      </c>
      <c r="H93" s="631"/>
      <c r="I93" s="587" t="s">
        <v>531</v>
      </c>
    </row>
    <row r="94" spans="1:13" ht="12" customHeight="1" x14ac:dyDescent="0.25">
      <c r="A94" s="553">
        <v>8</v>
      </c>
      <c r="B94" s="941" t="s">
        <v>538</v>
      </c>
      <c r="C94" s="941"/>
      <c r="D94" s="559">
        <v>5250</v>
      </c>
      <c r="E94" s="531">
        <v>24260</v>
      </c>
      <c r="F94" s="622"/>
      <c r="G94" s="531">
        <f t="shared" si="14"/>
        <v>24260</v>
      </c>
      <c r="H94" s="531"/>
      <c r="I94" s="623" t="s">
        <v>531</v>
      </c>
    </row>
    <row r="95" spans="1:13" ht="12" customHeight="1" x14ac:dyDescent="0.25">
      <c r="A95" s="565">
        <v>9</v>
      </c>
      <c r="B95" s="941" t="s">
        <v>539</v>
      </c>
      <c r="C95" s="941"/>
      <c r="D95" s="559">
        <v>5250</v>
      </c>
      <c r="E95" s="533">
        <v>16600</v>
      </c>
      <c r="F95" s="557"/>
      <c r="G95" s="533">
        <f t="shared" si="14"/>
        <v>16600</v>
      </c>
      <c r="H95" s="633"/>
      <c r="I95" s="567" t="s">
        <v>531</v>
      </c>
    </row>
    <row r="96" spans="1:13" ht="12" customHeight="1" x14ac:dyDescent="0.25">
      <c r="A96" s="565">
        <v>10</v>
      </c>
      <c r="B96" s="941" t="s">
        <v>540</v>
      </c>
      <c r="C96" s="941"/>
      <c r="D96" s="559">
        <v>5250</v>
      </c>
      <c r="E96" s="533">
        <v>7200</v>
      </c>
      <c r="F96" s="557"/>
      <c r="G96" s="533">
        <f t="shared" si="14"/>
        <v>7200</v>
      </c>
      <c r="H96" s="628"/>
      <c r="I96" s="567" t="s">
        <v>531</v>
      </c>
    </row>
    <row r="97" spans="1:13" x14ac:dyDescent="0.25">
      <c r="A97" s="573"/>
      <c r="B97" s="574"/>
      <c r="C97" s="574"/>
      <c r="D97" s="634"/>
      <c r="E97" s="575"/>
      <c r="F97" s="576"/>
      <c r="G97" s="575"/>
      <c r="H97" s="575"/>
      <c r="I97" s="635"/>
    </row>
    <row r="98" spans="1:13" x14ac:dyDescent="0.25">
      <c r="A98" s="937" t="s">
        <v>421</v>
      </c>
      <c r="B98" s="937"/>
      <c r="C98" s="549" t="s">
        <v>541</v>
      </c>
      <c r="D98" s="549"/>
      <c r="E98" s="549"/>
      <c r="F98" s="564"/>
      <c r="G98" s="549"/>
      <c r="H98" s="549"/>
    </row>
    <row r="99" spans="1:13" x14ac:dyDescent="0.25">
      <c r="A99" s="937" t="s">
        <v>422</v>
      </c>
      <c r="B99" s="937"/>
      <c r="C99" s="550" t="s">
        <v>373</v>
      </c>
      <c r="D99" s="550"/>
      <c r="E99" s="550"/>
      <c r="F99" s="551"/>
      <c r="G99" s="550"/>
      <c r="H99" s="550"/>
    </row>
    <row r="100" spans="1:13" ht="36" customHeight="1" x14ac:dyDescent="0.25">
      <c r="A100" s="553" t="s">
        <v>424</v>
      </c>
      <c r="B100" s="945" t="s">
        <v>425</v>
      </c>
      <c r="C100" s="945"/>
      <c r="D100" s="553" t="s">
        <v>426</v>
      </c>
      <c r="E100" s="553" t="s">
        <v>427</v>
      </c>
      <c r="F100" s="555" t="s">
        <v>428</v>
      </c>
      <c r="G100" s="556" t="s">
        <v>429</v>
      </c>
      <c r="H100" s="556" t="s">
        <v>318</v>
      </c>
      <c r="I100" s="538" t="s">
        <v>430</v>
      </c>
    </row>
    <row r="101" spans="1:13" x14ac:dyDescent="0.25">
      <c r="A101" s="947" t="s">
        <v>462</v>
      </c>
      <c r="B101" s="947"/>
      <c r="C101" s="947"/>
      <c r="D101" s="532"/>
      <c r="E101" s="532">
        <f>SUM(E102:E125)</f>
        <v>7485020</v>
      </c>
      <c r="F101" s="532">
        <f t="shared" ref="F101:G101" si="15">SUM(F102:F125)</f>
        <v>25760</v>
      </c>
      <c r="G101" s="532">
        <f t="shared" si="15"/>
        <v>7510780</v>
      </c>
      <c r="H101" s="532"/>
      <c r="I101" s="567"/>
    </row>
    <row r="102" spans="1:13" ht="24" x14ac:dyDescent="0.25">
      <c r="A102" s="565">
        <v>1</v>
      </c>
      <c r="B102" s="941" t="s">
        <v>530</v>
      </c>
      <c r="C102" s="941"/>
      <c r="D102" s="559">
        <v>2241</v>
      </c>
      <c r="E102" s="536">
        <v>68000</v>
      </c>
      <c r="F102" s="622">
        <v>8000</v>
      </c>
      <c r="G102" s="536">
        <f t="shared" ref="G102:G125" si="16">E102+F102</f>
        <v>76000</v>
      </c>
      <c r="H102" s="560" t="s">
        <v>542</v>
      </c>
      <c r="I102" s="567" t="s">
        <v>543</v>
      </c>
    </row>
    <row r="103" spans="1:13" ht="15" customHeight="1" x14ac:dyDescent="0.25">
      <c r="A103" s="553">
        <v>2</v>
      </c>
      <c r="B103" s="941" t="s">
        <v>544</v>
      </c>
      <c r="C103" s="941"/>
      <c r="D103" s="559">
        <v>5250</v>
      </c>
      <c r="E103" s="622">
        <v>29000</v>
      </c>
      <c r="F103" s="622"/>
      <c r="G103" s="622">
        <f t="shared" si="16"/>
        <v>29000</v>
      </c>
      <c r="H103" s="622"/>
      <c r="I103" s="567" t="s">
        <v>543</v>
      </c>
    </row>
    <row r="104" spans="1:13" ht="12" customHeight="1" x14ac:dyDescent="0.25">
      <c r="A104" s="949">
        <v>3</v>
      </c>
      <c r="B104" s="941" t="s">
        <v>545</v>
      </c>
      <c r="C104" s="941"/>
      <c r="D104" s="559">
        <v>5250</v>
      </c>
      <c r="E104" s="536">
        <v>30838</v>
      </c>
      <c r="F104" s="536"/>
      <c r="G104" s="536">
        <f t="shared" si="16"/>
        <v>30838</v>
      </c>
      <c r="H104" s="536"/>
      <c r="I104" s="942" t="s">
        <v>543</v>
      </c>
    </row>
    <row r="105" spans="1:13" ht="12" customHeight="1" x14ac:dyDescent="0.25">
      <c r="A105" s="949"/>
      <c r="B105" s="941"/>
      <c r="C105" s="941"/>
      <c r="D105" s="559">
        <v>2241</v>
      </c>
      <c r="E105" s="536">
        <v>1748</v>
      </c>
      <c r="F105" s="536"/>
      <c r="G105" s="536">
        <f t="shared" si="16"/>
        <v>1748</v>
      </c>
      <c r="H105" s="536"/>
      <c r="I105" s="943"/>
    </row>
    <row r="106" spans="1:13" ht="12" customHeight="1" x14ac:dyDescent="0.25">
      <c r="A106" s="581">
        <v>4</v>
      </c>
      <c r="B106" s="941" t="s">
        <v>546</v>
      </c>
      <c r="C106" s="941"/>
      <c r="D106" s="559">
        <v>5250</v>
      </c>
      <c r="E106" s="536">
        <v>29300</v>
      </c>
      <c r="F106" s="536"/>
      <c r="G106" s="536">
        <f t="shared" si="16"/>
        <v>29300</v>
      </c>
      <c r="H106" s="536"/>
      <c r="I106" s="567" t="s">
        <v>543</v>
      </c>
    </row>
    <row r="107" spans="1:13" x14ac:dyDescent="0.25">
      <c r="A107" s="581">
        <v>5</v>
      </c>
      <c r="B107" s="941" t="s">
        <v>547</v>
      </c>
      <c r="C107" s="941"/>
      <c r="D107" s="559">
        <v>5250</v>
      </c>
      <c r="E107" s="536">
        <v>52500</v>
      </c>
      <c r="F107" s="536"/>
      <c r="G107" s="536">
        <f t="shared" si="16"/>
        <v>52500</v>
      </c>
      <c r="H107" s="536"/>
      <c r="I107" s="614" t="s">
        <v>543</v>
      </c>
    </row>
    <row r="108" spans="1:13" ht="25.5" customHeight="1" x14ac:dyDescent="0.25">
      <c r="A108" s="565">
        <v>6</v>
      </c>
      <c r="B108" s="960" t="s">
        <v>548</v>
      </c>
      <c r="C108" s="960"/>
      <c r="D108" s="559">
        <v>5250</v>
      </c>
      <c r="E108" s="536">
        <v>82000</v>
      </c>
      <c r="F108" s="536"/>
      <c r="G108" s="536">
        <f t="shared" si="16"/>
        <v>82000</v>
      </c>
      <c r="H108" s="536"/>
      <c r="I108" s="567" t="s">
        <v>543</v>
      </c>
      <c r="J108" s="636"/>
      <c r="K108" s="636"/>
    </row>
    <row r="109" spans="1:13" ht="12" customHeight="1" x14ac:dyDescent="0.25">
      <c r="A109" s="949">
        <v>7</v>
      </c>
      <c r="B109" s="960" t="s">
        <v>549</v>
      </c>
      <c r="C109" s="960"/>
      <c r="D109" s="559">
        <v>5240</v>
      </c>
      <c r="E109" s="536">
        <v>2525973</v>
      </c>
      <c r="F109" s="536"/>
      <c r="G109" s="536">
        <f t="shared" si="16"/>
        <v>2525973</v>
      </c>
      <c r="H109" s="536"/>
      <c r="I109" s="567" t="s">
        <v>543</v>
      </c>
    </row>
    <row r="110" spans="1:13" ht="27" customHeight="1" x14ac:dyDescent="0.25">
      <c r="A110" s="949"/>
      <c r="B110" s="960"/>
      <c r="C110" s="960"/>
      <c r="D110" s="559">
        <v>5250</v>
      </c>
      <c r="E110" s="536">
        <v>4190962</v>
      </c>
      <c r="F110" s="536"/>
      <c r="G110" s="536">
        <f t="shared" si="16"/>
        <v>4190962</v>
      </c>
      <c r="H110" s="536"/>
      <c r="I110" s="614" t="s">
        <v>550</v>
      </c>
      <c r="K110" s="580"/>
      <c r="M110" s="580"/>
    </row>
    <row r="111" spans="1:13" ht="24" customHeight="1" x14ac:dyDescent="0.25">
      <c r="A111" s="565">
        <v>8</v>
      </c>
      <c r="B111" s="960" t="s">
        <v>551</v>
      </c>
      <c r="C111" s="960"/>
      <c r="D111" s="559">
        <v>5250</v>
      </c>
      <c r="E111" s="536">
        <v>108750</v>
      </c>
      <c r="F111" s="536"/>
      <c r="G111" s="536">
        <f t="shared" si="16"/>
        <v>108750</v>
      </c>
      <c r="H111" s="536"/>
      <c r="I111" s="623" t="s">
        <v>543</v>
      </c>
    </row>
    <row r="112" spans="1:13" ht="36" x14ac:dyDescent="0.25">
      <c r="A112" s="581">
        <v>9</v>
      </c>
      <c r="B112" s="960" t="s">
        <v>552</v>
      </c>
      <c r="C112" s="960"/>
      <c r="D112" s="559">
        <v>5250</v>
      </c>
      <c r="E112" s="536">
        <v>69800</v>
      </c>
      <c r="F112" s="622">
        <v>-30077</v>
      </c>
      <c r="G112" s="536">
        <f t="shared" si="16"/>
        <v>39723</v>
      </c>
      <c r="H112" s="633" t="s">
        <v>553</v>
      </c>
      <c r="I112" s="623" t="s">
        <v>554</v>
      </c>
    </row>
    <row r="113" spans="1:9" ht="15" customHeight="1" x14ac:dyDescent="0.25">
      <c r="A113" s="565">
        <v>10</v>
      </c>
      <c r="B113" s="941" t="s">
        <v>555</v>
      </c>
      <c r="C113" s="941"/>
      <c r="D113" s="559">
        <v>5250</v>
      </c>
      <c r="E113" s="536">
        <v>10050</v>
      </c>
      <c r="F113" s="536"/>
      <c r="G113" s="536">
        <f t="shared" si="16"/>
        <v>10050</v>
      </c>
      <c r="H113" s="536"/>
      <c r="I113" s="567" t="s">
        <v>543</v>
      </c>
    </row>
    <row r="114" spans="1:9" ht="72" x14ac:dyDescent="0.25">
      <c r="A114" s="581">
        <v>11</v>
      </c>
      <c r="B114" s="960" t="s">
        <v>556</v>
      </c>
      <c r="C114" s="960"/>
      <c r="D114" s="559">
        <v>5250</v>
      </c>
      <c r="E114" s="536">
        <v>8000</v>
      </c>
      <c r="F114" s="622">
        <v>25000</v>
      </c>
      <c r="G114" s="536">
        <f t="shared" si="16"/>
        <v>33000</v>
      </c>
      <c r="H114" s="633" t="s">
        <v>557</v>
      </c>
      <c r="I114" s="567" t="s">
        <v>554</v>
      </c>
    </row>
    <row r="115" spans="1:9" ht="12" customHeight="1" x14ac:dyDescent="0.25">
      <c r="A115" s="565">
        <v>12</v>
      </c>
      <c r="B115" s="941" t="s">
        <v>558</v>
      </c>
      <c r="C115" s="941"/>
      <c r="D115" s="559">
        <v>5250</v>
      </c>
      <c r="E115" s="536">
        <v>13000</v>
      </c>
      <c r="F115" s="622">
        <v>-163</v>
      </c>
      <c r="G115" s="536">
        <f t="shared" si="16"/>
        <v>12837</v>
      </c>
      <c r="H115" s="637" t="s">
        <v>465</v>
      </c>
      <c r="I115" s="567" t="s">
        <v>543</v>
      </c>
    </row>
    <row r="116" spans="1:9" ht="12" customHeight="1" x14ac:dyDescent="0.25">
      <c r="A116" s="581">
        <v>13</v>
      </c>
      <c r="B116" s="941" t="s">
        <v>559</v>
      </c>
      <c r="C116" s="941"/>
      <c r="D116" s="559">
        <v>5250</v>
      </c>
      <c r="E116" s="536">
        <v>5500</v>
      </c>
      <c r="F116" s="536"/>
      <c r="G116" s="536">
        <f t="shared" si="16"/>
        <v>5500</v>
      </c>
      <c r="H116" s="536"/>
      <c r="I116" s="567" t="s">
        <v>543</v>
      </c>
    </row>
    <row r="117" spans="1:9" ht="12" customHeight="1" x14ac:dyDescent="0.25">
      <c r="A117" s="581">
        <v>14</v>
      </c>
      <c r="B117" s="960" t="s">
        <v>560</v>
      </c>
      <c r="C117" s="960"/>
      <c r="D117" s="559">
        <v>5250</v>
      </c>
      <c r="E117" s="536">
        <v>4224</v>
      </c>
      <c r="F117" s="622"/>
      <c r="G117" s="536">
        <f t="shared" si="16"/>
        <v>4224</v>
      </c>
      <c r="H117" s="637"/>
      <c r="I117" s="567" t="s">
        <v>543</v>
      </c>
    </row>
    <row r="118" spans="1:9" ht="12" customHeight="1" x14ac:dyDescent="0.25">
      <c r="A118" s="638">
        <v>15</v>
      </c>
      <c r="B118" s="964" t="s">
        <v>561</v>
      </c>
      <c r="C118" s="965"/>
      <c r="D118" s="559">
        <v>2239</v>
      </c>
      <c r="E118" s="536">
        <v>0</v>
      </c>
      <c r="F118" s="536"/>
      <c r="G118" s="536">
        <f t="shared" si="16"/>
        <v>0</v>
      </c>
      <c r="H118" s="576"/>
      <c r="I118" s="614" t="s">
        <v>550</v>
      </c>
    </row>
    <row r="119" spans="1:9" ht="12" customHeight="1" x14ac:dyDescent="0.25">
      <c r="A119" s="962">
        <v>16</v>
      </c>
      <c r="B119" s="964" t="s">
        <v>562</v>
      </c>
      <c r="C119" s="965"/>
      <c r="D119" s="559">
        <v>2239</v>
      </c>
      <c r="E119" s="536">
        <v>14368</v>
      </c>
      <c r="F119" s="536"/>
      <c r="G119" s="536">
        <f t="shared" si="16"/>
        <v>14368</v>
      </c>
      <c r="H119" s="576"/>
      <c r="I119" s="942" t="s">
        <v>550</v>
      </c>
    </row>
    <row r="120" spans="1:9" ht="12" customHeight="1" x14ac:dyDescent="0.25">
      <c r="A120" s="963"/>
      <c r="B120" s="966"/>
      <c r="C120" s="967"/>
      <c r="D120" s="559">
        <v>5240</v>
      </c>
      <c r="E120" s="536">
        <v>206907</v>
      </c>
      <c r="F120" s="536"/>
      <c r="G120" s="536">
        <f t="shared" si="16"/>
        <v>206907</v>
      </c>
      <c r="H120" s="576"/>
      <c r="I120" s="944"/>
    </row>
    <row r="121" spans="1:9" ht="12" customHeight="1" x14ac:dyDescent="0.25">
      <c r="A121" s="638">
        <v>17</v>
      </c>
      <c r="B121" s="964" t="s">
        <v>563</v>
      </c>
      <c r="C121" s="965"/>
      <c r="D121" s="559">
        <v>5250</v>
      </c>
      <c r="E121" s="536">
        <v>31200</v>
      </c>
      <c r="F121" s="536"/>
      <c r="G121" s="536">
        <f t="shared" si="16"/>
        <v>31200</v>
      </c>
      <c r="H121" s="637"/>
      <c r="I121" s="614" t="s">
        <v>543</v>
      </c>
    </row>
    <row r="122" spans="1:9" ht="12" customHeight="1" x14ac:dyDescent="0.25">
      <c r="A122" s="962">
        <v>18</v>
      </c>
      <c r="B122" s="964" t="s">
        <v>564</v>
      </c>
      <c r="C122" s="965"/>
      <c r="D122" s="559">
        <v>2241</v>
      </c>
      <c r="E122" s="536">
        <v>155</v>
      </c>
      <c r="F122" s="536"/>
      <c r="G122" s="536">
        <f t="shared" si="16"/>
        <v>155</v>
      </c>
      <c r="H122" s="637"/>
      <c r="I122" s="942" t="s">
        <v>543</v>
      </c>
    </row>
    <row r="123" spans="1:9" ht="12" customHeight="1" x14ac:dyDescent="0.25">
      <c r="A123" s="963"/>
      <c r="B123" s="966"/>
      <c r="C123" s="967"/>
      <c r="D123" s="559">
        <v>5250</v>
      </c>
      <c r="E123" s="536">
        <v>2745</v>
      </c>
      <c r="F123" s="536"/>
      <c r="G123" s="536">
        <f t="shared" si="16"/>
        <v>2745</v>
      </c>
      <c r="H123" s="640"/>
      <c r="I123" s="944"/>
    </row>
    <row r="124" spans="1:9" ht="12" customHeight="1" x14ac:dyDescent="0.25">
      <c r="A124" s="581">
        <v>19</v>
      </c>
      <c r="B124" s="956" t="s">
        <v>565</v>
      </c>
      <c r="C124" s="957"/>
      <c r="D124" s="559">
        <v>5250</v>
      </c>
      <c r="E124" s="536">
        <v>0</v>
      </c>
      <c r="F124" s="536"/>
      <c r="G124" s="536">
        <f t="shared" si="16"/>
        <v>0</v>
      </c>
      <c r="H124" s="560"/>
      <c r="I124" s="614" t="s">
        <v>543</v>
      </c>
    </row>
    <row r="125" spans="1:9" ht="12" customHeight="1" x14ac:dyDescent="0.25">
      <c r="A125" s="581">
        <v>20</v>
      </c>
      <c r="B125" s="956" t="s">
        <v>387</v>
      </c>
      <c r="C125" s="957"/>
      <c r="D125" s="559">
        <v>5250</v>
      </c>
      <c r="E125" s="536">
        <v>0</v>
      </c>
      <c r="F125" s="536">
        <v>23000</v>
      </c>
      <c r="G125" s="536">
        <f t="shared" si="16"/>
        <v>23000</v>
      </c>
      <c r="H125" s="637" t="s">
        <v>566</v>
      </c>
      <c r="I125" s="614" t="s">
        <v>543</v>
      </c>
    </row>
    <row r="126" spans="1:9" x14ac:dyDescent="0.25">
      <c r="A126" s="641"/>
      <c r="B126" s="642"/>
      <c r="C126" s="642"/>
      <c r="D126" s="642"/>
      <c r="E126" s="642"/>
      <c r="F126" s="642"/>
      <c r="G126" s="642"/>
      <c r="H126" s="642"/>
      <c r="I126" s="642"/>
    </row>
    <row r="127" spans="1:9" x14ac:dyDescent="0.25">
      <c r="A127" s="937" t="s">
        <v>421</v>
      </c>
      <c r="B127" s="937"/>
      <c r="C127" s="549" t="s">
        <v>567</v>
      </c>
      <c r="D127" s="549"/>
      <c r="E127" s="549"/>
      <c r="F127" s="564"/>
      <c r="G127" s="549"/>
      <c r="H127" s="549"/>
      <c r="I127" s="564"/>
    </row>
    <row r="128" spans="1:9" x14ac:dyDescent="0.25">
      <c r="A128" s="959" t="s">
        <v>422</v>
      </c>
      <c r="B128" s="959"/>
      <c r="C128" s="550" t="s">
        <v>568</v>
      </c>
      <c r="D128" s="550"/>
      <c r="E128" s="550"/>
      <c r="F128" s="551"/>
      <c r="G128" s="550"/>
      <c r="H128" s="550"/>
      <c r="I128" s="551"/>
    </row>
    <row r="129" spans="1:9" ht="49.5" customHeight="1" x14ac:dyDescent="0.25">
      <c r="A129" s="553" t="s">
        <v>424</v>
      </c>
      <c r="B129" s="945" t="s">
        <v>425</v>
      </c>
      <c r="C129" s="945"/>
      <c r="D129" s="553" t="s">
        <v>426</v>
      </c>
      <c r="E129" s="553" t="s">
        <v>427</v>
      </c>
      <c r="F129" s="555" t="s">
        <v>428</v>
      </c>
      <c r="G129" s="556" t="s">
        <v>429</v>
      </c>
      <c r="H129" s="556" t="s">
        <v>318</v>
      </c>
      <c r="I129" s="538" t="s">
        <v>430</v>
      </c>
    </row>
    <row r="130" spans="1:9" x14ac:dyDescent="0.25">
      <c r="A130" s="947" t="s">
        <v>462</v>
      </c>
      <c r="B130" s="947"/>
      <c r="C130" s="947"/>
      <c r="D130" s="532"/>
      <c r="E130" s="532">
        <f>SUM(E131:E137)</f>
        <v>174579</v>
      </c>
      <c r="F130" s="557">
        <f t="shared" ref="F130:G130" si="17">SUM(F131:F137)</f>
        <v>0</v>
      </c>
      <c r="G130" s="532">
        <f t="shared" si="17"/>
        <v>174579</v>
      </c>
      <c r="H130" s="532"/>
      <c r="I130" s="608"/>
    </row>
    <row r="131" spans="1:9" x14ac:dyDescent="0.25">
      <c r="A131" s="581">
        <v>1</v>
      </c>
      <c r="B131" s="941" t="s">
        <v>569</v>
      </c>
      <c r="C131" s="941"/>
      <c r="D131" s="559">
        <v>5250</v>
      </c>
      <c r="E131" s="536">
        <v>5500</v>
      </c>
      <c r="F131" s="536"/>
      <c r="G131" s="536">
        <f t="shared" ref="G131:G137" si="18">E131+F131</f>
        <v>5500</v>
      </c>
      <c r="H131" s="536"/>
      <c r="I131" s="567" t="s">
        <v>490</v>
      </c>
    </row>
    <row r="132" spans="1:9" ht="12" customHeight="1" x14ac:dyDescent="0.25">
      <c r="A132" s="949">
        <v>2</v>
      </c>
      <c r="B132" s="941" t="s">
        <v>570</v>
      </c>
      <c r="C132" s="941"/>
      <c r="D132" s="559">
        <v>5250</v>
      </c>
      <c r="E132" s="536">
        <v>5500</v>
      </c>
      <c r="F132" s="536"/>
      <c r="G132" s="536">
        <f t="shared" si="18"/>
        <v>5500</v>
      </c>
      <c r="H132" s="536"/>
      <c r="I132" s="968" t="s">
        <v>490</v>
      </c>
    </row>
    <row r="133" spans="1:9" ht="12" customHeight="1" x14ac:dyDescent="0.25">
      <c r="A133" s="949"/>
      <c r="B133" s="941"/>
      <c r="C133" s="941"/>
      <c r="D133" s="559">
        <v>2241</v>
      </c>
      <c r="E133" s="536">
        <v>1114</v>
      </c>
      <c r="F133" s="536"/>
      <c r="G133" s="536">
        <f t="shared" si="18"/>
        <v>1114</v>
      </c>
      <c r="H133" s="536"/>
      <c r="I133" s="968"/>
    </row>
    <row r="134" spans="1:9" x14ac:dyDescent="0.25">
      <c r="A134" s="565">
        <v>3</v>
      </c>
      <c r="B134" s="960" t="s">
        <v>571</v>
      </c>
      <c r="C134" s="960"/>
      <c r="D134" s="559">
        <v>5250</v>
      </c>
      <c r="E134" s="536">
        <v>59859</v>
      </c>
      <c r="F134" s="537"/>
      <c r="G134" s="536">
        <f t="shared" si="18"/>
        <v>59859</v>
      </c>
      <c r="H134" s="633"/>
      <c r="I134" s="567" t="s">
        <v>490</v>
      </c>
    </row>
    <row r="135" spans="1:9" ht="12" customHeight="1" x14ac:dyDescent="0.25">
      <c r="A135" s="581">
        <v>4</v>
      </c>
      <c r="B135" s="941" t="s">
        <v>572</v>
      </c>
      <c r="C135" s="941"/>
      <c r="D135" s="559">
        <v>5250</v>
      </c>
      <c r="E135" s="536">
        <v>80764</v>
      </c>
      <c r="F135" s="536"/>
      <c r="G135" s="536">
        <f t="shared" si="18"/>
        <v>80764</v>
      </c>
      <c r="H135" s="536"/>
      <c r="I135" s="567" t="s">
        <v>490</v>
      </c>
    </row>
    <row r="136" spans="1:9" ht="12" customHeight="1" x14ac:dyDescent="0.25">
      <c r="A136" s="565">
        <v>5</v>
      </c>
      <c r="B136" s="941" t="s">
        <v>573</v>
      </c>
      <c r="C136" s="941"/>
      <c r="D136" s="559">
        <v>5250</v>
      </c>
      <c r="E136" s="536">
        <v>13142</v>
      </c>
      <c r="F136" s="539"/>
      <c r="G136" s="539">
        <f t="shared" si="18"/>
        <v>13142</v>
      </c>
      <c r="H136" s="539"/>
      <c r="I136" s="614" t="s">
        <v>490</v>
      </c>
    </row>
    <row r="137" spans="1:9" ht="13.5" customHeight="1" x14ac:dyDescent="0.25">
      <c r="A137" s="565">
        <v>6</v>
      </c>
      <c r="B137" s="941" t="s">
        <v>530</v>
      </c>
      <c r="C137" s="941"/>
      <c r="D137" s="559">
        <v>2241</v>
      </c>
      <c r="E137" s="536">
        <v>8700</v>
      </c>
      <c r="F137" s="536"/>
      <c r="G137" s="536">
        <f t="shared" si="18"/>
        <v>8700</v>
      </c>
      <c r="H137" s="536"/>
      <c r="I137" s="567" t="s">
        <v>490</v>
      </c>
    </row>
    <row r="138" spans="1:9" x14ac:dyDescent="0.25">
      <c r="A138" s="644"/>
      <c r="B138" s="541"/>
      <c r="C138" s="541"/>
      <c r="D138" s="541"/>
      <c r="E138" s="645"/>
      <c r="F138" s="646"/>
      <c r="G138" s="645"/>
      <c r="H138" s="645"/>
      <c r="I138" s="646"/>
    </row>
    <row r="139" spans="1:9" x14ac:dyDescent="0.25">
      <c r="A139" s="958" t="s">
        <v>421</v>
      </c>
      <c r="B139" s="958"/>
      <c r="C139" s="610" t="s">
        <v>574</v>
      </c>
      <c r="D139" s="610"/>
      <c r="E139" s="610"/>
      <c r="F139" s="611"/>
      <c r="G139" s="610"/>
      <c r="H139" s="610"/>
      <c r="I139" s="611"/>
    </row>
    <row r="140" spans="1:9" x14ac:dyDescent="0.25">
      <c r="A140" s="959" t="s">
        <v>422</v>
      </c>
      <c r="B140" s="959"/>
      <c r="C140" s="597" t="s">
        <v>575</v>
      </c>
      <c r="D140" s="597"/>
      <c r="E140" s="597"/>
      <c r="F140" s="612"/>
      <c r="G140" s="597"/>
      <c r="H140" s="597"/>
      <c r="I140" s="612"/>
    </row>
    <row r="141" spans="1:9" ht="48.75" customHeight="1" x14ac:dyDescent="0.25">
      <c r="A141" s="553" t="s">
        <v>424</v>
      </c>
      <c r="B141" s="945" t="s">
        <v>425</v>
      </c>
      <c r="C141" s="945"/>
      <c r="D141" s="553" t="s">
        <v>426</v>
      </c>
      <c r="E141" s="553" t="s">
        <v>427</v>
      </c>
      <c r="F141" s="555" t="s">
        <v>428</v>
      </c>
      <c r="G141" s="556" t="s">
        <v>429</v>
      </c>
      <c r="H141" s="556" t="s">
        <v>318</v>
      </c>
      <c r="I141" s="538" t="s">
        <v>430</v>
      </c>
    </row>
    <row r="142" spans="1:9" x14ac:dyDescent="0.25">
      <c r="A142" s="947" t="s">
        <v>462</v>
      </c>
      <c r="B142" s="947"/>
      <c r="C142" s="947"/>
      <c r="D142" s="532"/>
      <c r="E142" s="532">
        <f>SUM(E143:E146)</f>
        <v>160421</v>
      </c>
      <c r="F142" s="557">
        <f t="shared" ref="F142:G142" si="19">SUM(F143:F146)</f>
        <v>0</v>
      </c>
      <c r="G142" s="532">
        <f t="shared" si="19"/>
        <v>160421</v>
      </c>
      <c r="H142" s="532"/>
      <c r="I142" s="567"/>
    </row>
    <row r="143" spans="1:9" x14ac:dyDescent="0.25">
      <c r="A143" s="565">
        <v>1</v>
      </c>
      <c r="B143" s="941" t="s">
        <v>576</v>
      </c>
      <c r="C143" s="941"/>
      <c r="D143" s="559">
        <v>5250</v>
      </c>
      <c r="E143" s="536">
        <v>16500</v>
      </c>
      <c r="F143" s="537"/>
      <c r="G143" s="539">
        <f t="shared" ref="G143:G146" si="20">E143+F143</f>
        <v>16500</v>
      </c>
      <c r="H143" s="613"/>
      <c r="I143" s="614" t="s">
        <v>577</v>
      </c>
    </row>
    <row r="144" spans="1:9" ht="26.25" customHeight="1" x14ac:dyDescent="0.25">
      <c r="A144" s="565">
        <v>2</v>
      </c>
      <c r="B144" s="941" t="s">
        <v>578</v>
      </c>
      <c r="C144" s="941"/>
      <c r="D144" s="559">
        <v>5250</v>
      </c>
      <c r="E144" s="536">
        <v>80500</v>
      </c>
      <c r="F144" s="536"/>
      <c r="G144" s="536">
        <f t="shared" si="20"/>
        <v>80500</v>
      </c>
      <c r="H144" s="536"/>
      <c r="I144" s="538" t="s">
        <v>579</v>
      </c>
    </row>
    <row r="145" spans="1:9" ht="12" customHeight="1" x14ac:dyDescent="0.25">
      <c r="A145" s="565">
        <v>3</v>
      </c>
      <c r="B145" s="931" t="s">
        <v>580</v>
      </c>
      <c r="C145" s="932"/>
      <c r="D145" s="559">
        <v>5250</v>
      </c>
      <c r="E145" s="536">
        <v>5500</v>
      </c>
      <c r="F145" s="536"/>
      <c r="G145" s="536">
        <f t="shared" si="20"/>
        <v>5500</v>
      </c>
      <c r="H145" s="536"/>
      <c r="I145" s="567" t="s">
        <v>577</v>
      </c>
    </row>
    <row r="146" spans="1:9" x14ac:dyDescent="0.25">
      <c r="A146" s="647">
        <v>4</v>
      </c>
      <c r="B146" s="952" t="s">
        <v>581</v>
      </c>
      <c r="C146" s="953"/>
      <c r="D146" s="559">
        <v>5250</v>
      </c>
      <c r="E146" s="531">
        <v>57921</v>
      </c>
      <c r="F146" s="624"/>
      <c r="G146" s="625">
        <f t="shared" si="20"/>
        <v>57921</v>
      </c>
      <c r="H146" s="625"/>
      <c r="I146" s="614" t="s">
        <v>577</v>
      </c>
    </row>
    <row r="147" spans="1:9" x14ac:dyDescent="0.25">
      <c r="A147" s="648"/>
      <c r="B147" s="649"/>
      <c r="C147" s="649"/>
      <c r="D147" s="649"/>
      <c r="E147" s="649"/>
      <c r="F147" s="635"/>
      <c r="G147" s="649"/>
      <c r="H147" s="649"/>
      <c r="I147" s="635"/>
    </row>
    <row r="148" spans="1:9" x14ac:dyDescent="0.25">
      <c r="A148" s="969" t="s">
        <v>582</v>
      </c>
      <c r="B148" s="969"/>
      <c r="C148" s="969"/>
      <c r="D148" s="969"/>
      <c r="E148" s="969"/>
      <c r="F148" s="969"/>
      <c r="G148" s="969"/>
      <c r="H148" s="969"/>
      <c r="I148" s="969"/>
    </row>
    <row r="149" spans="1:9" x14ac:dyDescent="0.25">
      <c r="A149" s="610" t="s">
        <v>583</v>
      </c>
      <c r="C149" s="629"/>
      <c r="D149" s="629"/>
      <c r="E149" s="629"/>
      <c r="F149" s="650"/>
      <c r="G149" s="629"/>
      <c r="H149" s="629"/>
      <c r="I149" s="650"/>
    </row>
    <row r="150" spans="1:9" x14ac:dyDescent="0.25">
      <c r="A150" s="651"/>
      <c r="B150" s="629" t="s">
        <v>584</v>
      </c>
      <c r="C150" s="629"/>
      <c r="D150" s="629"/>
      <c r="E150" s="629"/>
      <c r="F150" s="650"/>
      <c r="G150" s="629"/>
      <c r="H150" s="629"/>
      <c r="I150" s="650"/>
    </row>
    <row r="151" spans="1:9" x14ac:dyDescent="0.25">
      <c r="C151" s="543" t="s">
        <v>585</v>
      </c>
      <c r="I151" s="650"/>
    </row>
    <row r="152" spans="1:9" x14ac:dyDescent="0.25">
      <c r="B152" s="543" t="s">
        <v>586</v>
      </c>
      <c r="I152" s="650"/>
    </row>
    <row r="153" spans="1:9" x14ac:dyDescent="0.25">
      <c r="C153" s="543" t="s">
        <v>587</v>
      </c>
      <c r="I153" s="650"/>
    </row>
    <row r="154" spans="1:9" x14ac:dyDescent="0.25">
      <c r="B154" s="543" t="s">
        <v>588</v>
      </c>
    </row>
    <row r="155" spans="1:9" x14ac:dyDescent="0.25">
      <c r="C155" s="543" t="s">
        <v>589</v>
      </c>
    </row>
    <row r="156" spans="1:9" x14ac:dyDescent="0.25">
      <c r="C156" s="543" t="s">
        <v>590</v>
      </c>
    </row>
    <row r="157" spans="1:9" x14ac:dyDescent="0.25">
      <c r="B157" s="543" t="s">
        <v>591</v>
      </c>
    </row>
    <row r="158" spans="1:9" x14ac:dyDescent="0.25">
      <c r="C158" s="543" t="s">
        <v>592</v>
      </c>
    </row>
    <row r="159" spans="1:9" x14ac:dyDescent="0.25">
      <c r="B159" s="543" t="s">
        <v>593</v>
      </c>
    </row>
    <row r="160" spans="1:9" ht="23.25" customHeight="1" x14ac:dyDescent="0.25">
      <c r="C160" s="970" t="s">
        <v>594</v>
      </c>
      <c r="D160" s="970"/>
      <c r="E160" s="970"/>
      <c r="F160" s="970"/>
      <c r="G160" s="970"/>
      <c r="H160" s="970"/>
      <c r="I160" s="970"/>
    </row>
    <row r="161" spans="2:3" x14ac:dyDescent="0.25">
      <c r="B161" s="543" t="s">
        <v>595</v>
      </c>
    </row>
    <row r="162" spans="2:3" x14ac:dyDescent="0.25">
      <c r="C162" s="543" t="s">
        <v>596</v>
      </c>
    </row>
    <row r="163" spans="2:3" x14ac:dyDescent="0.25">
      <c r="C163" s="543" t="s">
        <v>597</v>
      </c>
    </row>
    <row r="164" spans="2:3" x14ac:dyDescent="0.25">
      <c r="C164" s="543" t="s">
        <v>598</v>
      </c>
    </row>
    <row r="165" spans="2:3" x14ac:dyDescent="0.25">
      <c r="B165" s="543" t="s">
        <v>599</v>
      </c>
    </row>
    <row r="166" spans="2:3" x14ac:dyDescent="0.25">
      <c r="C166" s="543" t="s">
        <v>600</v>
      </c>
    </row>
    <row r="167" spans="2:3" x14ac:dyDescent="0.25">
      <c r="B167" s="543" t="s">
        <v>601</v>
      </c>
    </row>
    <row r="168" spans="2:3" x14ac:dyDescent="0.25">
      <c r="C168" s="543" t="s">
        <v>602</v>
      </c>
    </row>
    <row r="169" spans="2:3" x14ac:dyDescent="0.25">
      <c r="B169" s="543" t="s">
        <v>603</v>
      </c>
    </row>
    <row r="170" spans="2:3" x14ac:dyDescent="0.25">
      <c r="C170" s="543" t="s">
        <v>604</v>
      </c>
    </row>
    <row r="171" spans="2:3" x14ac:dyDescent="0.25">
      <c r="B171" s="543" t="s">
        <v>605</v>
      </c>
    </row>
    <row r="172" spans="2:3" x14ac:dyDescent="0.25">
      <c r="C172" s="543" t="s">
        <v>606</v>
      </c>
    </row>
    <row r="173" spans="2:3" x14ac:dyDescent="0.25">
      <c r="B173" s="543" t="s">
        <v>607</v>
      </c>
    </row>
    <row r="174" spans="2:3" x14ac:dyDescent="0.25">
      <c r="C174" s="543" t="s">
        <v>608</v>
      </c>
    </row>
    <row r="175" spans="2:3" x14ac:dyDescent="0.25">
      <c r="B175" s="543" t="s">
        <v>609</v>
      </c>
    </row>
    <row r="176" spans="2:3" x14ac:dyDescent="0.25">
      <c r="C176" s="543" t="s">
        <v>610</v>
      </c>
    </row>
    <row r="177" spans="1:9" x14ac:dyDescent="0.25">
      <c r="B177" s="543" t="s">
        <v>611</v>
      </c>
    </row>
    <row r="178" spans="1:9" x14ac:dyDescent="0.25">
      <c r="C178" s="543" t="s">
        <v>612</v>
      </c>
    </row>
    <row r="179" spans="1:9" x14ac:dyDescent="0.25">
      <c r="C179" s="543" t="s">
        <v>613</v>
      </c>
    </row>
    <row r="180" spans="1:9" x14ac:dyDescent="0.25">
      <c r="B180" s="543" t="s">
        <v>614</v>
      </c>
    </row>
    <row r="181" spans="1:9" x14ac:dyDescent="0.25">
      <c r="C181" s="543" t="s">
        <v>615</v>
      </c>
    </row>
    <row r="182" spans="1:9" x14ac:dyDescent="0.25">
      <c r="B182" s="543" t="s">
        <v>616</v>
      </c>
    </row>
    <row r="183" spans="1:9" x14ac:dyDescent="0.25">
      <c r="C183" s="543" t="s">
        <v>617</v>
      </c>
    </row>
    <row r="184" spans="1:9" x14ac:dyDescent="0.25">
      <c r="B184" s="543" t="s">
        <v>618</v>
      </c>
    </row>
    <row r="185" spans="1:9" x14ac:dyDescent="0.25">
      <c r="C185" s="543" t="s">
        <v>619</v>
      </c>
    </row>
    <row r="187" spans="1:9" customFormat="1" ht="18.75" x14ac:dyDescent="0.3">
      <c r="A187" s="971"/>
      <c r="B187" s="971"/>
      <c r="C187" s="971"/>
      <c r="D187" s="971"/>
      <c r="E187" s="971"/>
      <c r="F187" s="971"/>
      <c r="G187" s="971"/>
      <c r="H187" s="971"/>
      <c r="I187" s="519"/>
    </row>
    <row r="190" spans="1:9" customFormat="1" ht="15" x14ac:dyDescent="0.25">
      <c r="A190" s="652"/>
      <c r="B190" s="652"/>
      <c r="C190" s="652"/>
      <c r="D190" s="653"/>
      <c r="E190" s="652"/>
      <c r="F190" s="653"/>
      <c r="G190" s="652"/>
    </row>
    <row r="191" spans="1:9" customFormat="1" ht="15" x14ac:dyDescent="0.25">
      <c r="A191" s="652"/>
      <c r="B191" s="652"/>
      <c r="C191" s="652"/>
      <c r="D191" s="653"/>
      <c r="E191" s="652"/>
      <c r="F191" s="653"/>
      <c r="G191" s="652"/>
    </row>
    <row r="192" spans="1:9" customFormat="1" ht="15" x14ac:dyDescent="0.25">
      <c r="A192" s="652"/>
      <c r="B192" s="652"/>
      <c r="C192" s="652"/>
      <c r="D192" s="653"/>
      <c r="E192" s="652"/>
      <c r="F192" s="653"/>
      <c r="G192" s="652"/>
    </row>
    <row r="193" spans="1:9" customFormat="1" ht="15" x14ac:dyDescent="0.25">
      <c r="A193" s="652"/>
      <c r="B193" s="652"/>
      <c r="C193" s="652"/>
      <c r="D193" s="653"/>
      <c r="E193" s="652"/>
      <c r="F193" s="653"/>
      <c r="G193" s="652"/>
    </row>
    <row r="194" spans="1:9" customFormat="1" ht="15" x14ac:dyDescent="0.25">
      <c r="A194" s="652"/>
      <c r="B194" s="652"/>
      <c r="C194" s="652"/>
      <c r="D194" s="653"/>
      <c r="E194" s="652"/>
      <c r="F194" s="653"/>
      <c r="G194" s="652"/>
      <c r="H194" s="540"/>
      <c r="I194" s="540"/>
    </row>
    <row r="195" spans="1:9" customFormat="1" ht="15" x14ac:dyDescent="0.25">
      <c r="A195" s="652"/>
      <c r="B195" s="652"/>
      <c r="C195" s="652"/>
      <c r="D195" s="653"/>
      <c r="E195" s="652"/>
      <c r="F195" s="653"/>
      <c r="G195" s="652"/>
      <c r="H195" s="540"/>
      <c r="I195" s="540"/>
    </row>
    <row r="196" spans="1:9" customFormat="1" ht="15" x14ac:dyDescent="0.25">
      <c r="A196" s="654"/>
      <c r="B196" s="655"/>
      <c r="C196" s="655"/>
      <c r="D196" s="656"/>
      <c r="E196" s="655"/>
      <c r="F196" s="656"/>
      <c r="G196" s="655"/>
      <c r="H196" s="540"/>
      <c r="I196" s="540"/>
    </row>
    <row r="197" spans="1:9" customFormat="1" ht="15" x14ac:dyDescent="0.25">
      <c r="A197" s="655"/>
      <c r="B197" s="655"/>
      <c r="C197" s="655"/>
      <c r="D197" s="656"/>
      <c r="E197" s="655"/>
      <c r="F197" s="656"/>
      <c r="G197" s="655"/>
      <c r="H197" s="540"/>
      <c r="I197" s="540"/>
    </row>
    <row r="198" spans="1:9" customFormat="1" ht="15" x14ac:dyDescent="0.25">
      <c r="A198" s="654"/>
      <c r="B198" s="654"/>
      <c r="C198" s="654"/>
      <c r="D198" s="656"/>
      <c r="E198" s="654"/>
      <c r="F198" s="657"/>
      <c r="G198" s="654"/>
      <c r="H198" s="540"/>
      <c r="I198" s="540"/>
    </row>
    <row r="199" spans="1:9" customFormat="1" ht="15" x14ac:dyDescent="0.25">
      <c r="A199" s="655"/>
      <c r="B199" s="655"/>
      <c r="C199" s="655"/>
      <c r="D199" s="656"/>
      <c r="E199" s="655"/>
      <c r="F199" s="656"/>
      <c r="G199" s="655"/>
      <c r="H199" s="540"/>
      <c r="I199" s="540"/>
    </row>
    <row r="200" spans="1:9" customFormat="1" ht="15" x14ac:dyDescent="0.25">
      <c r="A200" s="655"/>
      <c r="B200" s="655"/>
      <c r="C200" s="655"/>
      <c r="D200" s="656"/>
      <c r="E200" s="655"/>
      <c r="F200" s="656"/>
      <c r="G200" s="655"/>
      <c r="H200" s="540"/>
      <c r="I200" s="540"/>
    </row>
    <row r="201" spans="1:9" customFormat="1" ht="15" x14ac:dyDescent="0.25">
      <c r="A201" s="655"/>
      <c r="B201" s="655"/>
      <c r="C201" s="655"/>
      <c r="D201" s="656"/>
      <c r="E201" s="655"/>
      <c r="F201" s="656"/>
      <c r="G201" s="655"/>
      <c r="H201" s="540"/>
      <c r="I201" s="540"/>
    </row>
    <row r="202" spans="1:9" customFormat="1" ht="15" x14ac:dyDescent="0.25">
      <c r="A202" s="655"/>
      <c r="B202" s="655"/>
      <c r="C202" s="655"/>
      <c r="D202" s="656"/>
      <c r="E202" s="655"/>
      <c r="F202" s="656"/>
      <c r="G202" s="655"/>
      <c r="H202" s="540"/>
      <c r="I202" s="540"/>
    </row>
    <row r="203" spans="1:9" customFormat="1" ht="15" x14ac:dyDescent="0.25">
      <c r="A203" s="655"/>
      <c r="B203" s="655"/>
      <c r="C203" s="655"/>
      <c r="D203" s="656"/>
      <c r="E203" s="655"/>
      <c r="F203" s="656"/>
      <c r="G203" s="655"/>
      <c r="H203" s="540"/>
      <c r="I203" s="540"/>
    </row>
    <row r="204" spans="1:9" customFormat="1" ht="15" x14ac:dyDescent="0.25">
      <c r="A204" s="655"/>
      <c r="B204" s="655"/>
      <c r="C204" s="655"/>
      <c r="D204" s="656"/>
      <c r="E204" s="655"/>
      <c r="F204" s="656"/>
      <c r="G204" s="655"/>
      <c r="H204" s="540"/>
      <c r="I204" s="540"/>
    </row>
    <row r="205" spans="1:9" customFormat="1" ht="15" x14ac:dyDescent="0.25">
      <c r="A205" s="655"/>
      <c r="B205" s="655"/>
      <c r="C205" s="655"/>
      <c r="D205" s="656"/>
      <c r="E205" s="655"/>
      <c r="F205" s="656"/>
      <c r="G205" s="655"/>
      <c r="H205" s="540"/>
      <c r="I205" s="540"/>
    </row>
    <row r="206" spans="1:9" customFormat="1" ht="15" x14ac:dyDescent="0.25">
      <c r="A206" s="655"/>
      <c r="B206" s="655"/>
      <c r="C206" s="655"/>
      <c r="D206" s="656"/>
      <c r="E206" s="655"/>
      <c r="F206" s="656"/>
      <c r="G206" s="655"/>
      <c r="H206" s="540"/>
      <c r="I206" s="540"/>
    </row>
    <row r="207" spans="1:9" customFormat="1" ht="15" x14ac:dyDescent="0.25">
      <c r="A207" s="540"/>
      <c r="B207" s="540"/>
      <c r="C207" s="540"/>
      <c r="D207" s="540"/>
      <c r="E207" s="540"/>
      <c r="F207" s="540"/>
      <c r="G207" s="540"/>
      <c r="H207" s="540"/>
      <c r="I207" s="540"/>
    </row>
    <row r="208" spans="1:9" customFormat="1" ht="15" x14ac:dyDescent="0.25">
      <c r="A208" s="540"/>
      <c r="B208" s="540"/>
      <c r="C208" s="540"/>
      <c r="D208" s="540"/>
      <c r="E208" s="540"/>
      <c r="F208" s="540"/>
      <c r="G208" s="540"/>
      <c r="H208" s="540"/>
      <c r="I208" s="540"/>
    </row>
  </sheetData>
  <sheetProtection algorithmName="SHA-512" hashValue="UO7V4MZEzOiH2Bi9gXgBfTBCmrMrZohsNWMUZvA1/xPaQFWkDC6hy11h63eT/Sl1Ke6SCKcs8MIzDiekW8eyyQ==" saltValue="s5kfmlpsIcJp7t3fwGaRLw==" spinCount="100000" sheet="1" objects="1" scenarios="1" selectLockedCells="1" selectUnlockedCells="1"/>
  <mergeCells count="144">
    <mergeCell ref="B146:C146"/>
    <mergeCell ref="A148:I148"/>
    <mergeCell ref="C160:I160"/>
    <mergeCell ref="A187:H187"/>
    <mergeCell ref="A140:B140"/>
    <mergeCell ref="B141:C141"/>
    <mergeCell ref="A142:C142"/>
    <mergeCell ref="B143:C143"/>
    <mergeCell ref="B144:C144"/>
    <mergeCell ref="B145:C145"/>
    <mergeCell ref="I132:I133"/>
    <mergeCell ref="B134:C134"/>
    <mergeCell ref="B135:C135"/>
    <mergeCell ref="B136:C136"/>
    <mergeCell ref="B137:C137"/>
    <mergeCell ref="A139:B139"/>
    <mergeCell ref="A128:B128"/>
    <mergeCell ref="B129:C129"/>
    <mergeCell ref="A130:C130"/>
    <mergeCell ref="B131:C131"/>
    <mergeCell ref="A132:A133"/>
    <mergeCell ref="B132:C133"/>
    <mergeCell ref="A122:A123"/>
    <mergeCell ref="B122:C123"/>
    <mergeCell ref="I122:I123"/>
    <mergeCell ref="B124:C124"/>
    <mergeCell ref="B125:C125"/>
    <mergeCell ref="A127:B127"/>
    <mergeCell ref="B117:C117"/>
    <mergeCell ref="B118:C118"/>
    <mergeCell ref="A119:A120"/>
    <mergeCell ref="B119:C120"/>
    <mergeCell ref="I119:I120"/>
    <mergeCell ref="B121:C121"/>
    <mergeCell ref="B111:C111"/>
    <mergeCell ref="B112:C112"/>
    <mergeCell ref="B113:C113"/>
    <mergeCell ref="B114:C114"/>
    <mergeCell ref="B115:C115"/>
    <mergeCell ref="B116:C116"/>
    <mergeCell ref="I104:I105"/>
    <mergeCell ref="B106:C106"/>
    <mergeCell ref="B107:C107"/>
    <mergeCell ref="B108:C108"/>
    <mergeCell ref="A109:A110"/>
    <mergeCell ref="B109:C110"/>
    <mergeCell ref="B100:C100"/>
    <mergeCell ref="A101:C101"/>
    <mergeCell ref="B102:C102"/>
    <mergeCell ref="B103:C103"/>
    <mergeCell ref="A104:A105"/>
    <mergeCell ref="B104:C105"/>
    <mergeCell ref="B93:C93"/>
    <mergeCell ref="B94:C94"/>
    <mergeCell ref="B95:C95"/>
    <mergeCell ref="B96:C96"/>
    <mergeCell ref="A98:B98"/>
    <mergeCell ref="A99:B99"/>
    <mergeCell ref="B87:C87"/>
    <mergeCell ref="B88:C88"/>
    <mergeCell ref="B89:C89"/>
    <mergeCell ref="B90:C90"/>
    <mergeCell ref="B91:C91"/>
    <mergeCell ref="B92:C92"/>
    <mergeCell ref="B80:C80"/>
    <mergeCell ref="B81:C81"/>
    <mergeCell ref="A83:B83"/>
    <mergeCell ref="A84:B84"/>
    <mergeCell ref="B85:C85"/>
    <mergeCell ref="A86:C86"/>
    <mergeCell ref="B73:C73"/>
    <mergeCell ref="A75:B75"/>
    <mergeCell ref="A76:B76"/>
    <mergeCell ref="B77:C77"/>
    <mergeCell ref="A78:C78"/>
    <mergeCell ref="B79:C79"/>
    <mergeCell ref="B66:C66"/>
    <mergeCell ref="A68:B68"/>
    <mergeCell ref="A69:B69"/>
    <mergeCell ref="B70:C70"/>
    <mergeCell ref="A71:C71"/>
    <mergeCell ref="B72:C72"/>
    <mergeCell ref="B59:C59"/>
    <mergeCell ref="A61:B61"/>
    <mergeCell ref="A62:B62"/>
    <mergeCell ref="B63:C63"/>
    <mergeCell ref="A64:C64"/>
    <mergeCell ref="B65:C65"/>
    <mergeCell ref="A53:C53"/>
    <mergeCell ref="B54:C54"/>
    <mergeCell ref="B55:C55"/>
    <mergeCell ref="B56:C56"/>
    <mergeCell ref="B57:C57"/>
    <mergeCell ref="B58:C58"/>
    <mergeCell ref="B47:C47"/>
    <mergeCell ref="B48:C48"/>
    <mergeCell ref="A50:B50"/>
    <mergeCell ref="C50:I50"/>
    <mergeCell ref="A51:B51"/>
    <mergeCell ref="B52:C52"/>
    <mergeCell ref="B41:C41"/>
    <mergeCell ref="B42:C42"/>
    <mergeCell ref="B43:C43"/>
    <mergeCell ref="B44:C44"/>
    <mergeCell ref="B45:C45"/>
    <mergeCell ref="B46:C46"/>
    <mergeCell ref="B34:C34"/>
    <mergeCell ref="A35:C35"/>
    <mergeCell ref="B36:C36"/>
    <mergeCell ref="A37:A38"/>
    <mergeCell ref="B37:C38"/>
    <mergeCell ref="A39:A40"/>
    <mergeCell ref="B39:C40"/>
    <mergeCell ref="B28:C28"/>
    <mergeCell ref="A29:C29"/>
    <mergeCell ref="I29:I30"/>
    <mergeCell ref="B30:C30"/>
    <mergeCell ref="A32:B32"/>
    <mergeCell ref="A33:B33"/>
    <mergeCell ref="A22:C22"/>
    <mergeCell ref="I22:I23"/>
    <mergeCell ref="B23:C23"/>
    <mergeCell ref="B24:C24"/>
    <mergeCell ref="A26:B26"/>
    <mergeCell ref="A27:B27"/>
    <mergeCell ref="A19:B19"/>
    <mergeCell ref="A20:B20"/>
    <mergeCell ref="B21:C21"/>
    <mergeCell ref="A10:B10"/>
    <mergeCell ref="C10:I10"/>
    <mergeCell ref="A11:B11"/>
    <mergeCell ref="C11:I11"/>
    <mergeCell ref="B12:C12"/>
    <mergeCell ref="A13:C13"/>
    <mergeCell ref="A4:B4"/>
    <mergeCell ref="C4:I4"/>
    <mergeCell ref="A5:B5"/>
    <mergeCell ref="C5:I5"/>
    <mergeCell ref="A6:I6"/>
    <mergeCell ref="A8:B8"/>
    <mergeCell ref="C8:I8"/>
    <mergeCell ref="A14:A17"/>
    <mergeCell ref="B14:C17"/>
    <mergeCell ref="I14:I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55.pielikums Jūrmalas pilsētas domes
2017.gada 9.jūnija saistošajiem noteikumiem Nr.21
(protokols Nr.10, 2.punkts)
 </firstHeader>
    <firstFooter>&amp;L&amp;9&amp;D; &amp;T&amp;R&amp;9&amp;P (&amp;N)</first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87"/>
  <sheetViews>
    <sheetView view="pageLayout" zoomScaleNormal="100" workbookViewId="0">
      <selection activeCell="L5" sqref="L5"/>
    </sheetView>
  </sheetViews>
  <sheetFormatPr defaultColWidth="9.140625" defaultRowHeight="12" outlineLevelCol="1" x14ac:dyDescent="0.25"/>
  <cols>
    <col min="1" max="1" width="4.7109375" style="545" customWidth="1"/>
    <col min="2" max="2" width="20" style="543" customWidth="1"/>
    <col min="3" max="3" width="30.85546875" style="543" customWidth="1"/>
    <col min="4" max="4" width="10.28515625" style="543" customWidth="1"/>
    <col min="5" max="5" width="11.42578125" style="543" hidden="1" customWidth="1" outlineLevel="1"/>
    <col min="6" max="6" width="11.42578125" style="546" hidden="1" customWidth="1" outlineLevel="1"/>
    <col min="7" max="7" width="11.42578125" style="543" customWidth="1" collapsed="1"/>
    <col min="8" max="8" width="29.28515625" style="543" hidden="1" customWidth="1" outlineLevel="1"/>
    <col min="9" max="9" width="17.5703125" style="546" customWidth="1" collapsed="1"/>
    <col min="10" max="10" width="10" style="543" customWidth="1"/>
    <col min="11" max="15" width="9.140625" style="543" customWidth="1"/>
    <col min="16" max="16" width="4.85546875" style="543" customWidth="1"/>
    <col min="17" max="16384" width="9.140625" style="543"/>
  </cols>
  <sheetData>
    <row r="1" spans="1:9" x14ac:dyDescent="0.2">
      <c r="I1" s="520" t="s">
        <v>457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5">
      <c r="A4" s="937" t="s">
        <v>0</v>
      </c>
      <c r="B4" s="937"/>
      <c r="C4" s="937" t="s">
        <v>344</v>
      </c>
      <c r="D4" s="937"/>
      <c r="E4" s="937"/>
      <c r="F4" s="937"/>
      <c r="G4" s="937"/>
      <c r="H4" s="937"/>
      <c r="I4" s="937"/>
    </row>
    <row r="5" spans="1:9" x14ac:dyDescent="0.25">
      <c r="A5" s="937" t="s">
        <v>1</v>
      </c>
      <c r="B5" s="937"/>
      <c r="C5" s="937">
        <v>90000056357</v>
      </c>
      <c r="D5" s="937"/>
      <c r="E5" s="937"/>
      <c r="F5" s="937"/>
      <c r="G5" s="937"/>
      <c r="H5" s="937"/>
      <c r="I5" s="937"/>
    </row>
    <row r="6" spans="1:9" ht="15.75" x14ac:dyDescent="0.25">
      <c r="A6" s="938" t="s">
        <v>809</v>
      </c>
      <c r="B6" s="938"/>
      <c r="C6" s="938"/>
      <c r="D6" s="938"/>
      <c r="E6" s="938"/>
      <c r="F6" s="938"/>
      <c r="G6" s="938"/>
      <c r="H6" s="938"/>
      <c r="I6" s="938"/>
    </row>
    <row r="7" spans="1:9" ht="9.75" customHeight="1" x14ac:dyDescent="0.25">
      <c r="A7" s="547"/>
      <c r="B7" s="547"/>
      <c r="C7" s="547"/>
      <c r="D7" s="547"/>
      <c r="E7" s="547"/>
      <c r="F7" s="548"/>
      <c r="G7" s="547"/>
      <c r="H7" s="547"/>
      <c r="I7" s="548"/>
    </row>
    <row r="8" spans="1:9" ht="15.75" x14ac:dyDescent="0.25">
      <c r="A8" s="937" t="s">
        <v>419</v>
      </c>
      <c r="B8" s="937"/>
      <c r="C8" s="939" t="s">
        <v>459</v>
      </c>
      <c r="D8" s="939"/>
      <c r="E8" s="939"/>
      <c r="F8" s="939"/>
      <c r="G8" s="939"/>
      <c r="H8" s="939"/>
      <c r="I8" s="939"/>
    </row>
    <row r="9" spans="1:9" ht="9" customHeight="1" x14ac:dyDescent="0.25">
      <c r="B9" s="549"/>
      <c r="C9" s="550"/>
      <c r="D9" s="550"/>
      <c r="E9" s="550"/>
      <c r="F9" s="551"/>
      <c r="G9" s="550"/>
      <c r="H9" s="550"/>
      <c r="I9" s="551"/>
    </row>
    <row r="10" spans="1:9" x14ac:dyDescent="0.25">
      <c r="A10" s="937" t="s">
        <v>421</v>
      </c>
      <c r="B10" s="937"/>
      <c r="C10" s="937" t="s">
        <v>460</v>
      </c>
      <c r="D10" s="937"/>
      <c r="E10" s="937"/>
      <c r="F10" s="937"/>
      <c r="G10" s="937"/>
      <c r="H10" s="937"/>
      <c r="I10" s="937"/>
    </row>
    <row r="11" spans="1:9" x14ac:dyDescent="0.25">
      <c r="A11" s="937" t="s">
        <v>422</v>
      </c>
      <c r="B11" s="937"/>
      <c r="C11" s="946" t="s">
        <v>461</v>
      </c>
      <c r="D11" s="946"/>
      <c r="E11" s="946"/>
      <c r="F11" s="946"/>
      <c r="G11" s="946"/>
      <c r="H11" s="946"/>
      <c r="I11" s="946"/>
    </row>
    <row r="12" spans="1:9" ht="49.5" customHeight="1" x14ac:dyDescent="0.25">
      <c r="A12" s="553" t="s">
        <v>424</v>
      </c>
      <c r="B12" s="945" t="s">
        <v>425</v>
      </c>
      <c r="C12" s="945"/>
      <c r="D12" s="553" t="s">
        <v>426</v>
      </c>
      <c r="E12" s="553" t="s">
        <v>427</v>
      </c>
      <c r="F12" s="555" t="s">
        <v>428</v>
      </c>
      <c r="G12" s="556" t="s">
        <v>429</v>
      </c>
      <c r="H12" s="556" t="s">
        <v>318</v>
      </c>
      <c r="I12" s="538" t="s">
        <v>430</v>
      </c>
    </row>
    <row r="13" spans="1:9" x14ac:dyDescent="0.25">
      <c r="A13" s="947" t="s">
        <v>462</v>
      </c>
      <c r="B13" s="947"/>
      <c r="C13" s="947"/>
      <c r="D13" s="532"/>
      <c r="E13" s="532">
        <f>SUM(E14:E17)</f>
        <v>259700</v>
      </c>
      <c r="F13" s="557">
        <f t="shared" ref="F13:G13" si="0">SUM(F14:F17)</f>
        <v>0</v>
      </c>
      <c r="G13" s="532">
        <f t="shared" si="0"/>
        <v>259700</v>
      </c>
      <c r="H13" s="532"/>
      <c r="I13" s="558"/>
    </row>
    <row r="14" spans="1:9" x14ac:dyDescent="0.25">
      <c r="A14" s="940">
        <v>1</v>
      </c>
      <c r="B14" s="941" t="s">
        <v>463</v>
      </c>
      <c r="C14" s="941"/>
      <c r="D14" s="559">
        <v>5250</v>
      </c>
      <c r="E14" s="536">
        <v>242709</v>
      </c>
      <c r="F14" s="537"/>
      <c r="G14" s="536">
        <f>E14+F14</f>
        <v>242709</v>
      </c>
      <c r="H14" s="637"/>
      <c r="I14" s="942" t="s">
        <v>464</v>
      </c>
    </row>
    <row r="15" spans="1:9" x14ac:dyDescent="0.25">
      <c r="A15" s="940"/>
      <c r="B15" s="941"/>
      <c r="C15" s="941"/>
      <c r="D15" s="559">
        <v>2241</v>
      </c>
      <c r="E15" s="536">
        <v>5991</v>
      </c>
      <c r="F15" s="537"/>
      <c r="G15" s="536">
        <f t="shared" ref="G15:G17" si="1">E15+F15</f>
        <v>5991</v>
      </c>
      <c r="H15" s="560"/>
      <c r="I15" s="943"/>
    </row>
    <row r="16" spans="1:9" ht="12" customHeight="1" x14ac:dyDescent="0.25">
      <c r="A16" s="940"/>
      <c r="B16" s="941"/>
      <c r="C16" s="941"/>
      <c r="D16" s="559">
        <v>2239</v>
      </c>
      <c r="E16" s="536">
        <v>1000</v>
      </c>
      <c r="F16" s="536"/>
      <c r="G16" s="536">
        <f t="shared" si="1"/>
        <v>1000</v>
      </c>
      <c r="H16" s="536"/>
      <c r="I16" s="943"/>
    </row>
    <row r="17" spans="1:9" x14ac:dyDescent="0.25">
      <c r="A17" s="940"/>
      <c r="B17" s="941"/>
      <c r="C17" s="941"/>
      <c r="D17" s="559">
        <v>2241</v>
      </c>
      <c r="E17" s="536">
        <v>10000</v>
      </c>
      <c r="F17" s="537"/>
      <c r="G17" s="536">
        <f t="shared" si="1"/>
        <v>10000</v>
      </c>
      <c r="H17" s="640"/>
      <c r="I17" s="944"/>
    </row>
    <row r="18" spans="1:9" x14ac:dyDescent="0.25">
      <c r="A18" s="561"/>
      <c r="B18" s="562"/>
      <c r="C18" s="562"/>
      <c r="D18" s="541"/>
      <c r="E18" s="541"/>
      <c r="F18" s="563"/>
      <c r="G18" s="541"/>
      <c r="H18" s="541"/>
      <c r="I18" s="563"/>
    </row>
    <row r="19" spans="1:9" x14ac:dyDescent="0.25">
      <c r="A19" s="937" t="s">
        <v>421</v>
      </c>
      <c r="B19" s="937"/>
      <c r="C19" s="549" t="s">
        <v>346</v>
      </c>
      <c r="D19" s="549"/>
      <c r="E19" s="549"/>
      <c r="F19" s="564"/>
      <c r="G19" s="549"/>
      <c r="H19" s="549"/>
      <c r="I19" s="564"/>
    </row>
    <row r="20" spans="1:9" x14ac:dyDescent="0.25">
      <c r="A20" s="937" t="s">
        <v>422</v>
      </c>
      <c r="B20" s="937"/>
      <c r="C20" s="550" t="s">
        <v>345</v>
      </c>
      <c r="D20" s="550"/>
      <c r="E20" s="550"/>
      <c r="F20" s="551"/>
      <c r="G20" s="550"/>
      <c r="H20" s="550"/>
      <c r="I20" s="551"/>
    </row>
    <row r="21" spans="1:9" ht="50.25" customHeight="1" x14ac:dyDescent="0.25">
      <c r="A21" s="553" t="s">
        <v>424</v>
      </c>
      <c r="B21" s="945" t="s">
        <v>425</v>
      </c>
      <c r="C21" s="945"/>
      <c r="D21" s="553" t="s">
        <v>426</v>
      </c>
      <c r="E21" s="553" t="s">
        <v>427</v>
      </c>
      <c r="F21" s="555" t="s">
        <v>428</v>
      </c>
      <c r="G21" s="556" t="s">
        <v>429</v>
      </c>
      <c r="H21" s="556" t="s">
        <v>318</v>
      </c>
      <c r="I21" s="538" t="s">
        <v>430</v>
      </c>
    </row>
    <row r="22" spans="1:9" x14ac:dyDescent="0.25">
      <c r="A22" s="947" t="s">
        <v>462</v>
      </c>
      <c r="B22" s="947"/>
      <c r="C22" s="947"/>
      <c r="D22" s="532"/>
      <c r="E22" s="532">
        <f>SUM(E23:E24)</f>
        <v>15642</v>
      </c>
      <c r="F22" s="557">
        <f t="shared" ref="F22:G22" si="2">SUM(F23:F24)</f>
        <v>0</v>
      </c>
      <c r="G22" s="532">
        <f t="shared" si="2"/>
        <v>15642</v>
      </c>
      <c r="H22" s="532"/>
      <c r="I22" s="942" t="s">
        <v>466</v>
      </c>
    </row>
    <row r="23" spans="1:9" ht="15" customHeight="1" x14ac:dyDescent="0.25">
      <c r="A23" s="565">
        <v>1</v>
      </c>
      <c r="B23" s="941" t="s">
        <v>467</v>
      </c>
      <c r="C23" s="941"/>
      <c r="D23" s="559">
        <v>5240</v>
      </c>
      <c r="E23" s="536">
        <v>0</v>
      </c>
      <c r="F23" s="844"/>
      <c r="G23" s="566">
        <f t="shared" ref="G23:G24" si="3">E23+F23</f>
        <v>0</v>
      </c>
      <c r="H23" s="560"/>
      <c r="I23" s="943"/>
    </row>
    <row r="24" spans="1:9" ht="25.5" customHeight="1" x14ac:dyDescent="0.25">
      <c r="A24" s="565">
        <v>2</v>
      </c>
      <c r="B24" s="931" t="s">
        <v>469</v>
      </c>
      <c r="C24" s="932"/>
      <c r="D24" s="559">
        <v>5250</v>
      </c>
      <c r="E24" s="536">
        <v>15642</v>
      </c>
      <c r="F24" s="537"/>
      <c r="G24" s="536">
        <f t="shared" si="3"/>
        <v>15642</v>
      </c>
      <c r="H24" s="560"/>
      <c r="I24" s="567" t="s">
        <v>466</v>
      </c>
    </row>
    <row r="25" spans="1:9" ht="9.75" customHeight="1" x14ac:dyDescent="0.25">
      <c r="A25" s="561"/>
      <c r="B25" s="562"/>
      <c r="C25" s="562"/>
      <c r="D25" s="568"/>
      <c r="E25" s="569"/>
      <c r="F25" s="570"/>
      <c r="G25" s="569"/>
      <c r="H25" s="569"/>
      <c r="I25" s="571"/>
    </row>
    <row r="26" spans="1:9" x14ac:dyDescent="0.25">
      <c r="A26" s="937" t="s">
        <v>421</v>
      </c>
      <c r="B26" s="937"/>
      <c r="C26" s="549" t="s">
        <v>470</v>
      </c>
      <c r="D26" s="549"/>
      <c r="E26" s="549"/>
      <c r="F26" s="564"/>
      <c r="G26" s="549"/>
      <c r="H26" s="549"/>
      <c r="I26" s="564"/>
    </row>
    <row r="27" spans="1:9" x14ac:dyDescent="0.25">
      <c r="A27" s="937" t="s">
        <v>422</v>
      </c>
      <c r="B27" s="937"/>
      <c r="C27" s="550" t="s">
        <v>471</v>
      </c>
      <c r="D27" s="550"/>
      <c r="E27" s="550"/>
      <c r="F27" s="551"/>
      <c r="G27" s="550"/>
      <c r="H27" s="550"/>
      <c r="I27" s="551"/>
    </row>
    <row r="28" spans="1:9" ht="49.5" customHeight="1" x14ac:dyDescent="0.25">
      <c r="A28" s="553" t="s">
        <v>424</v>
      </c>
      <c r="B28" s="945" t="s">
        <v>425</v>
      </c>
      <c r="C28" s="945"/>
      <c r="D28" s="553" t="s">
        <v>426</v>
      </c>
      <c r="E28" s="553" t="s">
        <v>427</v>
      </c>
      <c r="F28" s="555" t="s">
        <v>428</v>
      </c>
      <c r="G28" s="556" t="s">
        <v>429</v>
      </c>
      <c r="H28" s="556" t="s">
        <v>318</v>
      </c>
      <c r="I28" s="538" t="s">
        <v>430</v>
      </c>
    </row>
    <row r="29" spans="1:9" ht="14.25" customHeight="1" x14ac:dyDescent="0.25">
      <c r="A29" s="947" t="s">
        <v>462</v>
      </c>
      <c r="B29" s="947"/>
      <c r="C29" s="947"/>
      <c r="D29" s="532"/>
      <c r="E29" s="532">
        <f>E30</f>
        <v>34313</v>
      </c>
      <c r="F29" s="557">
        <f t="shared" ref="F29:G29" si="4">F30</f>
        <v>0</v>
      </c>
      <c r="G29" s="532">
        <f t="shared" si="4"/>
        <v>34313</v>
      </c>
      <c r="H29" s="532"/>
      <c r="I29" s="942" t="s">
        <v>472</v>
      </c>
    </row>
    <row r="30" spans="1:9" ht="12" customHeight="1" x14ac:dyDescent="0.25">
      <c r="A30" s="565">
        <v>1</v>
      </c>
      <c r="B30" s="948" t="s">
        <v>473</v>
      </c>
      <c r="C30" s="948"/>
      <c r="D30" s="572">
        <v>5250</v>
      </c>
      <c r="E30" s="533">
        <v>34313</v>
      </c>
      <c r="F30" s="566"/>
      <c r="G30" s="533">
        <f>E30+F30</f>
        <v>34313</v>
      </c>
      <c r="H30" s="533"/>
      <c r="I30" s="943"/>
    </row>
    <row r="31" spans="1:9" x14ac:dyDescent="0.25">
      <c r="A31" s="573"/>
      <c r="B31" s="574"/>
      <c r="C31" s="574"/>
      <c r="D31" s="575"/>
      <c r="E31" s="575"/>
      <c r="F31" s="576"/>
      <c r="G31" s="575"/>
      <c r="H31" s="575"/>
      <c r="I31" s="576"/>
    </row>
    <row r="32" spans="1:9" x14ac:dyDescent="0.25">
      <c r="A32" s="937" t="s">
        <v>421</v>
      </c>
      <c r="B32" s="937"/>
      <c r="C32" s="549" t="s">
        <v>365</v>
      </c>
      <c r="D32" s="549"/>
      <c r="E32" s="549"/>
      <c r="F32" s="564"/>
      <c r="G32" s="549"/>
      <c r="H32" s="549"/>
      <c r="I32" s="564"/>
    </row>
    <row r="33" spans="1:14" x14ac:dyDescent="0.25">
      <c r="A33" s="937" t="s">
        <v>422</v>
      </c>
      <c r="B33" s="937"/>
      <c r="C33" s="550" t="s">
        <v>362</v>
      </c>
      <c r="D33" s="550"/>
      <c r="E33" s="550"/>
      <c r="F33" s="551"/>
      <c r="G33" s="550"/>
      <c r="H33" s="550"/>
      <c r="I33" s="551"/>
    </row>
    <row r="34" spans="1:14" ht="48.75" customHeight="1" x14ac:dyDescent="0.25">
      <c r="A34" s="553" t="s">
        <v>424</v>
      </c>
      <c r="B34" s="945" t="s">
        <v>425</v>
      </c>
      <c r="C34" s="945"/>
      <c r="D34" s="553" t="s">
        <v>426</v>
      </c>
      <c r="E34" s="553" t="s">
        <v>427</v>
      </c>
      <c r="F34" s="555" t="s">
        <v>428</v>
      </c>
      <c r="G34" s="556" t="s">
        <v>429</v>
      </c>
      <c r="H34" s="556" t="s">
        <v>318</v>
      </c>
      <c r="I34" s="538" t="s">
        <v>430</v>
      </c>
    </row>
    <row r="35" spans="1:14" x14ac:dyDescent="0.25">
      <c r="A35" s="947" t="s">
        <v>462</v>
      </c>
      <c r="B35" s="947"/>
      <c r="C35" s="947"/>
      <c r="D35" s="532"/>
      <c r="E35" s="532">
        <f>SUM(E36:E48)</f>
        <v>7671213</v>
      </c>
      <c r="F35" s="532">
        <f>SUM(F36:F48)</f>
        <v>-23934</v>
      </c>
      <c r="G35" s="532">
        <f>SUM(G36:G48)</f>
        <v>7647279</v>
      </c>
      <c r="H35" s="532"/>
      <c r="I35" s="558"/>
    </row>
    <row r="36" spans="1:14" ht="14.25" customHeight="1" x14ac:dyDescent="0.25">
      <c r="A36" s="565">
        <v>1</v>
      </c>
      <c r="B36" s="941" t="s">
        <v>474</v>
      </c>
      <c r="C36" s="941"/>
      <c r="D36" s="559">
        <v>5240</v>
      </c>
      <c r="E36" s="536">
        <v>50000</v>
      </c>
      <c r="F36" s="536"/>
      <c r="G36" s="536">
        <f t="shared" ref="G36:G48" si="5">E36+F36</f>
        <v>50000</v>
      </c>
      <c r="H36" s="536"/>
      <c r="I36" s="567" t="s">
        <v>475</v>
      </c>
    </row>
    <row r="37" spans="1:14" ht="27" customHeight="1" x14ac:dyDescent="0.25">
      <c r="A37" s="949">
        <v>2</v>
      </c>
      <c r="B37" s="941" t="s">
        <v>476</v>
      </c>
      <c r="C37" s="941"/>
      <c r="D37" s="578">
        <v>5240</v>
      </c>
      <c r="E37" s="536">
        <v>4255528</v>
      </c>
      <c r="F37" s="579"/>
      <c r="G37" s="536">
        <f t="shared" si="5"/>
        <v>4255528</v>
      </c>
      <c r="H37" s="536"/>
      <c r="I37" s="567" t="s">
        <v>477</v>
      </c>
      <c r="L37" s="580"/>
      <c r="N37" s="580"/>
    </row>
    <row r="38" spans="1:14" ht="24" x14ac:dyDescent="0.25">
      <c r="A38" s="949"/>
      <c r="B38" s="941"/>
      <c r="C38" s="941"/>
      <c r="D38" s="559">
        <v>5250</v>
      </c>
      <c r="E38" s="536">
        <v>1826282</v>
      </c>
      <c r="F38" s="536">
        <v>-23934</v>
      </c>
      <c r="G38" s="536">
        <f t="shared" si="5"/>
        <v>1802348</v>
      </c>
      <c r="H38" s="536" t="s">
        <v>1076</v>
      </c>
      <c r="I38" s="567" t="s">
        <v>478</v>
      </c>
    </row>
    <row r="39" spans="1:14" ht="15.75" customHeight="1" x14ac:dyDescent="0.25">
      <c r="A39" s="950">
        <v>3</v>
      </c>
      <c r="B39" s="952" t="s">
        <v>479</v>
      </c>
      <c r="C39" s="953"/>
      <c r="D39" s="559">
        <v>5250</v>
      </c>
      <c r="E39" s="536">
        <v>140039</v>
      </c>
      <c r="F39" s="537"/>
      <c r="G39" s="536">
        <f t="shared" si="5"/>
        <v>140039</v>
      </c>
      <c r="H39" s="560"/>
      <c r="I39" s="567" t="s">
        <v>481</v>
      </c>
    </row>
    <row r="40" spans="1:14" x14ac:dyDescent="0.25">
      <c r="A40" s="951"/>
      <c r="B40" s="954"/>
      <c r="C40" s="955"/>
      <c r="D40" s="559">
        <v>2241</v>
      </c>
      <c r="E40" s="536">
        <v>13222</v>
      </c>
      <c r="F40" s="537"/>
      <c r="G40" s="536">
        <f t="shared" si="5"/>
        <v>13222</v>
      </c>
      <c r="H40" s="560"/>
      <c r="I40" s="567"/>
    </row>
    <row r="41" spans="1:14" x14ac:dyDescent="0.25">
      <c r="A41" s="581">
        <v>4</v>
      </c>
      <c r="B41" s="941" t="s">
        <v>482</v>
      </c>
      <c r="C41" s="941"/>
      <c r="D41" s="559">
        <v>2241</v>
      </c>
      <c r="E41" s="536">
        <v>153081</v>
      </c>
      <c r="F41" s="537"/>
      <c r="G41" s="536">
        <f t="shared" si="5"/>
        <v>153081</v>
      </c>
      <c r="H41" s="560"/>
      <c r="I41" s="567" t="s">
        <v>484</v>
      </c>
    </row>
    <row r="42" spans="1:14" ht="12" customHeight="1" x14ac:dyDescent="0.25">
      <c r="A42" s="581">
        <v>5</v>
      </c>
      <c r="B42" s="941" t="s">
        <v>485</v>
      </c>
      <c r="C42" s="941"/>
      <c r="D42" s="559">
        <v>2241</v>
      </c>
      <c r="E42" s="536">
        <v>5000</v>
      </c>
      <c r="F42" s="579"/>
      <c r="G42" s="536">
        <f t="shared" si="5"/>
        <v>5000</v>
      </c>
      <c r="H42" s="560"/>
      <c r="I42" s="567" t="s">
        <v>486</v>
      </c>
    </row>
    <row r="43" spans="1:14" ht="16.5" customHeight="1" x14ac:dyDescent="0.25">
      <c r="A43" s="565">
        <v>6</v>
      </c>
      <c r="B43" s="941" t="s">
        <v>487</v>
      </c>
      <c r="C43" s="941"/>
      <c r="D43" s="559">
        <v>2239</v>
      </c>
      <c r="E43" s="536">
        <v>2000</v>
      </c>
      <c r="F43" s="579"/>
      <c r="G43" s="536">
        <f t="shared" si="5"/>
        <v>2000</v>
      </c>
      <c r="H43" s="536"/>
      <c r="I43" s="567" t="s">
        <v>488</v>
      </c>
    </row>
    <row r="44" spans="1:14" x14ac:dyDescent="0.25">
      <c r="A44" s="534">
        <v>7</v>
      </c>
      <c r="B44" s="960" t="s">
        <v>489</v>
      </c>
      <c r="C44" s="960"/>
      <c r="D44" s="584">
        <v>5250</v>
      </c>
      <c r="E44" s="585">
        <v>958375</v>
      </c>
      <c r="F44" s="845"/>
      <c r="G44" s="585">
        <f t="shared" si="5"/>
        <v>958375</v>
      </c>
      <c r="H44" s="585"/>
      <c r="I44" s="587" t="s">
        <v>490</v>
      </c>
    </row>
    <row r="45" spans="1:14" ht="22.5" customHeight="1" x14ac:dyDescent="0.25">
      <c r="A45" s="588">
        <v>8</v>
      </c>
      <c r="B45" s="961" t="s">
        <v>491</v>
      </c>
      <c r="C45" s="961"/>
      <c r="D45" s="589">
        <v>5240</v>
      </c>
      <c r="E45" s="590">
        <v>139463</v>
      </c>
      <c r="F45" s="615"/>
      <c r="G45" s="590">
        <f t="shared" si="5"/>
        <v>139463</v>
      </c>
      <c r="H45" s="637"/>
      <c r="I45" s="587" t="s">
        <v>492</v>
      </c>
    </row>
    <row r="46" spans="1:14" x14ac:dyDescent="0.25">
      <c r="A46" s="591">
        <v>9</v>
      </c>
      <c r="B46" s="956" t="s">
        <v>493</v>
      </c>
      <c r="C46" s="957"/>
      <c r="D46" s="559">
        <v>5250</v>
      </c>
      <c r="E46" s="536">
        <v>25000</v>
      </c>
      <c r="F46" s="579"/>
      <c r="G46" s="536">
        <f t="shared" si="5"/>
        <v>25000</v>
      </c>
      <c r="H46" s="536"/>
      <c r="I46" s="567" t="s">
        <v>494</v>
      </c>
    </row>
    <row r="47" spans="1:14" ht="26.25" customHeight="1" x14ac:dyDescent="0.25">
      <c r="A47" s="591">
        <v>10</v>
      </c>
      <c r="B47" s="956" t="s">
        <v>495</v>
      </c>
      <c r="C47" s="957"/>
      <c r="D47" s="559">
        <v>5240</v>
      </c>
      <c r="E47" s="536">
        <v>3097</v>
      </c>
      <c r="F47" s="579"/>
      <c r="G47" s="536">
        <f t="shared" si="5"/>
        <v>3097</v>
      </c>
      <c r="H47" s="536"/>
      <c r="I47" s="567" t="s">
        <v>496</v>
      </c>
    </row>
    <row r="48" spans="1:14" x14ac:dyDescent="0.25">
      <c r="A48" s="591">
        <v>11</v>
      </c>
      <c r="B48" s="956" t="s">
        <v>497</v>
      </c>
      <c r="C48" s="957"/>
      <c r="D48" s="559">
        <v>5250</v>
      </c>
      <c r="E48" s="536">
        <v>100126</v>
      </c>
      <c r="F48" s="537"/>
      <c r="G48" s="536">
        <f t="shared" si="5"/>
        <v>100126</v>
      </c>
      <c r="H48" s="560"/>
      <c r="I48" s="567" t="s">
        <v>481</v>
      </c>
    </row>
    <row r="49" spans="1:9" x14ac:dyDescent="0.25">
      <c r="A49" s="592"/>
      <c r="B49" s="593"/>
      <c r="C49" s="593"/>
      <c r="D49" s="594"/>
      <c r="E49" s="595"/>
      <c r="F49" s="596"/>
      <c r="G49" s="595"/>
      <c r="H49" s="595"/>
      <c r="I49" s="596"/>
    </row>
    <row r="50" spans="1:9" x14ac:dyDescent="0.25">
      <c r="A50" s="958" t="s">
        <v>421</v>
      </c>
      <c r="B50" s="958"/>
      <c r="C50" s="958" t="s">
        <v>368</v>
      </c>
      <c r="D50" s="958"/>
      <c r="E50" s="958"/>
      <c r="F50" s="958"/>
      <c r="G50" s="958"/>
      <c r="H50" s="958"/>
      <c r="I50" s="958"/>
    </row>
    <row r="51" spans="1:9" x14ac:dyDescent="0.25">
      <c r="A51" s="959" t="s">
        <v>422</v>
      </c>
      <c r="B51" s="959"/>
      <c r="C51" s="597" t="s">
        <v>499</v>
      </c>
      <c r="D51" s="598"/>
      <c r="E51" s="598"/>
      <c r="F51" s="599"/>
      <c r="G51" s="598"/>
      <c r="H51" s="598"/>
      <c r="I51" s="599"/>
    </row>
    <row r="52" spans="1:9" ht="47.25" customHeight="1" x14ac:dyDescent="0.25">
      <c r="A52" s="553" t="s">
        <v>424</v>
      </c>
      <c r="B52" s="945" t="s">
        <v>425</v>
      </c>
      <c r="C52" s="945"/>
      <c r="D52" s="553" t="s">
        <v>426</v>
      </c>
      <c r="E52" s="553" t="s">
        <v>427</v>
      </c>
      <c r="F52" s="555" t="s">
        <v>428</v>
      </c>
      <c r="G52" s="556" t="s">
        <v>429</v>
      </c>
      <c r="H52" s="556" t="s">
        <v>318</v>
      </c>
      <c r="I52" s="538" t="s">
        <v>430</v>
      </c>
    </row>
    <row r="53" spans="1:9" x14ac:dyDescent="0.25">
      <c r="A53" s="947" t="s">
        <v>462</v>
      </c>
      <c r="B53" s="947"/>
      <c r="C53" s="947"/>
      <c r="D53" s="532"/>
      <c r="E53" s="532">
        <f>SUM(E54:E59)</f>
        <v>346621</v>
      </c>
      <c r="F53" s="557">
        <f t="shared" ref="F53:G53" si="6">SUM(F54:F59)</f>
        <v>0</v>
      </c>
      <c r="G53" s="532">
        <f t="shared" si="6"/>
        <v>346621</v>
      </c>
      <c r="H53" s="532"/>
      <c r="I53" s="600"/>
    </row>
    <row r="54" spans="1:9" ht="22.5" customHeight="1" x14ac:dyDescent="0.25">
      <c r="A54" s="565">
        <v>1</v>
      </c>
      <c r="B54" s="960" t="s">
        <v>500</v>
      </c>
      <c r="C54" s="960"/>
      <c r="D54" s="572">
        <v>5240</v>
      </c>
      <c r="E54" s="533">
        <v>99693</v>
      </c>
      <c r="F54" s="537"/>
      <c r="G54" s="533">
        <f t="shared" ref="G54:G59" si="7">E54+F54</f>
        <v>99693</v>
      </c>
      <c r="H54" s="533"/>
      <c r="I54" s="567" t="s">
        <v>501</v>
      </c>
    </row>
    <row r="55" spans="1:9" x14ac:dyDescent="0.25">
      <c r="A55" s="534">
        <v>2</v>
      </c>
      <c r="B55" s="960" t="s">
        <v>502</v>
      </c>
      <c r="C55" s="960"/>
      <c r="D55" s="559">
        <v>5240</v>
      </c>
      <c r="E55" s="536">
        <v>6000</v>
      </c>
      <c r="F55" s="536"/>
      <c r="G55" s="536">
        <f t="shared" si="7"/>
        <v>6000</v>
      </c>
      <c r="H55" s="536"/>
      <c r="I55" s="601" t="s">
        <v>503</v>
      </c>
    </row>
    <row r="56" spans="1:9" x14ac:dyDescent="0.25">
      <c r="A56" s="565">
        <v>3</v>
      </c>
      <c r="B56" s="960" t="s">
        <v>504</v>
      </c>
      <c r="C56" s="960"/>
      <c r="D56" s="559">
        <v>5250</v>
      </c>
      <c r="E56" s="536">
        <v>103092</v>
      </c>
      <c r="F56" s="537"/>
      <c r="G56" s="536">
        <f t="shared" si="7"/>
        <v>103092</v>
      </c>
      <c r="H56" s="560"/>
      <c r="I56" s="567" t="s">
        <v>506</v>
      </c>
    </row>
    <row r="57" spans="1:9" x14ac:dyDescent="0.25">
      <c r="A57" s="565">
        <v>4</v>
      </c>
      <c r="B57" s="960" t="s">
        <v>507</v>
      </c>
      <c r="C57" s="960"/>
      <c r="D57" s="559">
        <v>5240</v>
      </c>
      <c r="E57" s="536">
        <v>83600</v>
      </c>
      <c r="F57" s="536"/>
      <c r="G57" s="536">
        <f t="shared" si="7"/>
        <v>83600</v>
      </c>
      <c r="H57" s="560"/>
      <c r="I57" s="567" t="s">
        <v>508</v>
      </c>
    </row>
    <row r="58" spans="1:9" x14ac:dyDescent="0.25">
      <c r="A58" s="602">
        <v>5</v>
      </c>
      <c r="B58" s="956" t="s">
        <v>509</v>
      </c>
      <c r="C58" s="957"/>
      <c r="D58" s="559">
        <v>5240</v>
      </c>
      <c r="E58" s="536">
        <v>50454</v>
      </c>
      <c r="F58" s="537"/>
      <c r="G58" s="536">
        <f t="shared" si="7"/>
        <v>50454</v>
      </c>
      <c r="H58" s="560"/>
      <c r="I58" s="567" t="s">
        <v>508</v>
      </c>
    </row>
    <row r="59" spans="1:9" x14ac:dyDescent="0.25">
      <c r="A59" s="602">
        <v>6</v>
      </c>
      <c r="B59" s="956" t="s">
        <v>511</v>
      </c>
      <c r="C59" s="957"/>
      <c r="D59" s="559">
        <v>5250</v>
      </c>
      <c r="E59" s="536">
        <v>3782</v>
      </c>
      <c r="F59" s="537"/>
      <c r="G59" s="536">
        <f t="shared" si="7"/>
        <v>3782</v>
      </c>
      <c r="H59" s="640"/>
      <c r="I59" s="567" t="s">
        <v>512</v>
      </c>
    </row>
    <row r="60" spans="1:9" ht="13.5" customHeight="1" x14ac:dyDescent="0.25">
      <c r="A60" s="603"/>
      <c r="B60" s="604"/>
      <c r="C60" s="604"/>
      <c r="D60" s="604"/>
      <c r="E60" s="605"/>
      <c r="F60" s="606"/>
      <c r="G60" s="605"/>
      <c r="H60" s="605"/>
      <c r="I60" s="607"/>
    </row>
    <row r="61" spans="1:9" x14ac:dyDescent="0.25">
      <c r="A61" s="937" t="s">
        <v>421</v>
      </c>
      <c r="B61" s="937"/>
      <c r="C61" s="549" t="s">
        <v>513</v>
      </c>
      <c r="D61" s="549"/>
      <c r="E61" s="549"/>
      <c r="F61" s="564"/>
      <c r="G61" s="549"/>
      <c r="H61" s="549"/>
      <c r="I61" s="564"/>
    </row>
    <row r="62" spans="1:9" x14ac:dyDescent="0.25">
      <c r="A62" s="937" t="s">
        <v>422</v>
      </c>
      <c r="B62" s="937"/>
      <c r="C62" s="550" t="s">
        <v>514</v>
      </c>
      <c r="D62" s="550"/>
      <c r="E62" s="550"/>
      <c r="F62" s="551"/>
      <c r="G62" s="550"/>
      <c r="H62" s="550"/>
      <c r="I62" s="551"/>
    </row>
    <row r="63" spans="1:9" ht="48.75" customHeight="1" x14ac:dyDescent="0.25">
      <c r="A63" s="553" t="s">
        <v>424</v>
      </c>
      <c r="B63" s="945" t="s">
        <v>425</v>
      </c>
      <c r="C63" s="945"/>
      <c r="D63" s="553" t="s">
        <v>426</v>
      </c>
      <c r="E63" s="553" t="s">
        <v>427</v>
      </c>
      <c r="F63" s="555" t="s">
        <v>428</v>
      </c>
      <c r="G63" s="556" t="s">
        <v>429</v>
      </c>
      <c r="H63" s="556" t="s">
        <v>318</v>
      </c>
      <c r="I63" s="538" t="s">
        <v>430</v>
      </c>
    </row>
    <row r="64" spans="1:9" x14ac:dyDescent="0.25">
      <c r="A64" s="947" t="s">
        <v>462</v>
      </c>
      <c r="B64" s="947"/>
      <c r="C64" s="947"/>
      <c r="D64" s="532"/>
      <c r="E64" s="532">
        <f>SUM(E65:E66)</f>
        <v>17295</v>
      </c>
      <c r="F64" s="557">
        <f t="shared" ref="F64:G64" si="8">SUM(F65:F66)</f>
        <v>0</v>
      </c>
      <c r="G64" s="532">
        <f t="shared" si="8"/>
        <v>17295</v>
      </c>
      <c r="H64" s="532"/>
      <c r="I64" s="608"/>
    </row>
    <row r="65" spans="1:13" x14ac:dyDescent="0.25">
      <c r="A65" s="565">
        <v>1</v>
      </c>
      <c r="B65" s="960" t="s">
        <v>515</v>
      </c>
      <c r="C65" s="960"/>
      <c r="D65" s="572">
        <v>5250</v>
      </c>
      <c r="E65" s="533">
        <v>5794</v>
      </c>
      <c r="F65" s="536"/>
      <c r="G65" s="533">
        <f t="shared" ref="G65:G66" si="9">E65+F65</f>
        <v>5794</v>
      </c>
      <c r="H65" s="533"/>
      <c r="I65" s="567" t="s">
        <v>516</v>
      </c>
    </row>
    <row r="66" spans="1:13" ht="12" customHeight="1" x14ac:dyDescent="0.25">
      <c r="A66" s="565">
        <v>2</v>
      </c>
      <c r="B66" s="960" t="s">
        <v>517</v>
      </c>
      <c r="C66" s="960"/>
      <c r="D66" s="572">
        <v>5250</v>
      </c>
      <c r="E66" s="533">
        <v>11501</v>
      </c>
      <c r="F66" s="536"/>
      <c r="G66" s="533">
        <f t="shared" si="9"/>
        <v>11501</v>
      </c>
      <c r="H66" s="533"/>
      <c r="I66" s="567" t="s">
        <v>518</v>
      </c>
    </row>
    <row r="67" spans="1:13" ht="32.25" customHeight="1" x14ac:dyDescent="0.25">
      <c r="A67" s="603"/>
      <c r="B67" s="604"/>
      <c r="C67" s="604"/>
      <c r="D67" s="604"/>
      <c r="E67" s="604"/>
      <c r="F67" s="609"/>
      <c r="G67" s="604"/>
      <c r="H67" s="604"/>
      <c r="I67" s="609"/>
    </row>
    <row r="68" spans="1:13" x14ac:dyDescent="0.25">
      <c r="A68" s="958" t="s">
        <v>421</v>
      </c>
      <c r="B68" s="958"/>
      <c r="C68" s="610" t="s">
        <v>519</v>
      </c>
      <c r="D68" s="610"/>
      <c r="E68" s="610"/>
      <c r="F68" s="611"/>
      <c r="G68" s="610"/>
      <c r="H68" s="610"/>
      <c r="I68" s="611"/>
    </row>
    <row r="69" spans="1:13" x14ac:dyDescent="0.25">
      <c r="A69" s="959" t="s">
        <v>422</v>
      </c>
      <c r="B69" s="959"/>
      <c r="C69" s="597" t="s">
        <v>520</v>
      </c>
      <c r="D69" s="597"/>
      <c r="E69" s="597"/>
      <c r="F69" s="612"/>
      <c r="G69" s="597"/>
      <c r="H69" s="597"/>
      <c r="I69" s="612"/>
    </row>
    <row r="70" spans="1:13" ht="48.75" customHeight="1" x14ac:dyDescent="0.25">
      <c r="A70" s="553" t="s">
        <v>424</v>
      </c>
      <c r="B70" s="945" t="s">
        <v>425</v>
      </c>
      <c r="C70" s="945"/>
      <c r="D70" s="553" t="s">
        <v>426</v>
      </c>
      <c r="E70" s="553" t="s">
        <v>427</v>
      </c>
      <c r="F70" s="555" t="s">
        <v>428</v>
      </c>
      <c r="G70" s="556" t="s">
        <v>429</v>
      </c>
      <c r="H70" s="556" t="s">
        <v>318</v>
      </c>
      <c r="I70" s="538" t="s">
        <v>430</v>
      </c>
    </row>
    <row r="71" spans="1:13" x14ac:dyDescent="0.25">
      <c r="A71" s="947" t="s">
        <v>462</v>
      </c>
      <c r="B71" s="947"/>
      <c r="C71" s="947"/>
      <c r="D71" s="532"/>
      <c r="E71" s="532">
        <f>SUM(E72:E73)</f>
        <v>72500</v>
      </c>
      <c r="F71" s="557">
        <f t="shared" ref="F71:G71" si="10">SUM(F72:F73)</f>
        <v>0</v>
      </c>
      <c r="G71" s="532">
        <f t="shared" si="10"/>
        <v>72500</v>
      </c>
      <c r="H71" s="532"/>
      <c r="I71" s="567"/>
    </row>
    <row r="72" spans="1:13" x14ac:dyDescent="0.25">
      <c r="A72" s="565">
        <v>1</v>
      </c>
      <c r="B72" s="941" t="s">
        <v>521</v>
      </c>
      <c r="C72" s="941"/>
      <c r="D72" s="559">
        <v>5250</v>
      </c>
      <c r="E72" s="536">
        <v>55900</v>
      </c>
      <c r="F72" s="537"/>
      <c r="G72" s="536">
        <f t="shared" ref="G72:G73" si="11">E72+F72</f>
        <v>55900</v>
      </c>
      <c r="H72" s="560"/>
      <c r="I72" s="567" t="s">
        <v>518</v>
      </c>
    </row>
    <row r="73" spans="1:13" ht="11.25" customHeight="1" x14ac:dyDescent="0.25">
      <c r="A73" s="565">
        <v>2</v>
      </c>
      <c r="B73" s="941" t="s">
        <v>522</v>
      </c>
      <c r="C73" s="941"/>
      <c r="D73" s="559">
        <v>5250</v>
      </c>
      <c r="E73" s="536">
        <v>16600</v>
      </c>
      <c r="F73" s="537"/>
      <c r="G73" s="539">
        <f t="shared" si="11"/>
        <v>16600</v>
      </c>
      <c r="H73" s="613"/>
      <c r="I73" s="614" t="s">
        <v>518</v>
      </c>
    </row>
    <row r="74" spans="1:13" x14ac:dyDescent="0.25">
      <c r="A74" s="603"/>
      <c r="B74" s="604"/>
      <c r="C74" s="604"/>
      <c r="D74" s="604"/>
      <c r="E74" s="604"/>
      <c r="F74" s="609"/>
      <c r="G74" s="604"/>
      <c r="H74" s="604"/>
      <c r="I74" s="609"/>
    </row>
    <row r="75" spans="1:13" x14ac:dyDescent="0.25">
      <c r="A75" s="937" t="s">
        <v>421</v>
      </c>
      <c r="B75" s="937"/>
      <c r="C75" s="549" t="s">
        <v>523</v>
      </c>
      <c r="D75" s="549"/>
      <c r="E75" s="549"/>
      <c r="F75" s="564"/>
      <c r="G75" s="549"/>
      <c r="H75" s="549"/>
      <c r="I75" s="564"/>
    </row>
    <row r="76" spans="1:13" x14ac:dyDescent="0.25">
      <c r="A76" s="937" t="s">
        <v>422</v>
      </c>
      <c r="B76" s="937"/>
      <c r="C76" s="550" t="s">
        <v>524</v>
      </c>
      <c r="D76" s="550"/>
      <c r="E76" s="550"/>
      <c r="F76" s="551"/>
      <c r="G76" s="550"/>
      <c r="H76" s="550"/>
      <c r="I76" s="551"/>
    </row>
    <row r="77" spans="1:13" ht="48.75" customHeight="1" x14ac:dyDescent="0.25">
      <c r="A77" s="553" t="s">
        <v>424</v>
      </c>
      <c r="B77" s="945" t="s">
        <v>425</v>
      </c>
      <c r="C77" s="945"/>
      <c r="D77" s="553" t="s">
        <v>426</v>
      </c>
      <c r="E77" s="553" t="s">
        <v>427</v>
      </c>
      <c r="F77" s="555" t="s">
        <v>428</v>
      </c>
      <c r="G77" s="556" t="s">
        <v>429</v>
      </c>
      <c r="H77" s="556" t="s">
        <v>318</v>
      </c>
      <c r="I77" s="538" t="s">
        <v>430</v>
      </c>
    </row>
    <row r="78" spans="1:13" x14ac:dyDescent="0.25">
      <c r="A78" s="947" t="s">
        <v>462</v>
      </c>
      <c r="B78" s="947"/>
      <c r="C78" s="947"/>
      <c r="D78" s="532"/>
      <c r="E78" s="532">
        <f>SUM(E79:E82)</f>
        <v>720507</v>
      </c>
      <c r="F78" s="532">
        <f t="shared" ref="F78:G78" si="12">SUM(F79:F82)</f>
        <v>23934</v>
      </c>
      <c r="G78" s="532">
        <f t="shared" si="12"/>
        <v>744441</v>
      </c>
      <c r="H78" s="532"/>
      <c r="I78" s="567"/>
    </row>
    <row r="79" spans="1:13" x14ac:dyDescent="0.25">
      <c r="A79" s="565">
        <v>1</v>
      </c>
      <c r="B79" s="941" t="s">
        <v>525</v>
      </c>
      <c r="C79" s="941"/>
      <c r="D79" s="559">
        <v>5250</v>
      </c>
      <c r="E79" s="536">
        <v>3874</v>
      </c>
      <c r="F79" s="537"/>
      <c r="G79" s="536">
        <f t="shared" ref="G79:G82" si="13">E79+F79</f>
        <v>3874</v>
      </c>
      <c r="H79" s="536"/>
      <c r="I79" s="567" t="s">
        <v>503</v>
      </c>
    </row>
    <row r="80" spans="1:13" ht="23.25" customHeight="1" x14ac:dyDescent="0.25">
      <c r="A80" s="588">
        <v>2</v>
      </c>
      <c r="B80" s="948" t="s">
        <v>526</v>
      </c>
      <c r="C80" s="948"/>
      <c r="D80" s="589">
        <v>5250</v>
      </c>
      <c r="E80" s="590">
        <v>712700</v>
      </c>
      <c r="F80" s="585"/>
      <c r="G80" s="590">
        <f t="shared" si="13"/>
        <v>712700</v>
      </c>
      <c r="H80" s="590"/>
      <c r="I80" s="587" t="s">
        <v>503</v>
      </c>
      <c r="K80" s="580"/>
      <c r="M80" s="580"/>
    </row>
    <row r="81" spans="1:13" ht="15" customHeight="1" x14ac:dyDescent="0.25">
      <c r="A81" s="972">
        <v>3</v>
      </c>
      <c r="B81" s="974" t="s">
        <v>527</v>
      </c>
      <c r="C81" s="974"/>
      <c r="D81" s="589">
        <v>2239</v>
      </c>
      <c r="E81" s="590">
        <v>3933</v>
      </c>
      <c r="F81" s="615"/>
      <c r="G81" s="590">
        <f t="shared" si="13"/>
        <v>3933</v>
      </c>
      <c r="H81" s="848"/>
      <c r="I81" s="968" t="s">
        <v>503</v>
      </c>
      <c r="K81" s="580"/>
      <c r="M81" s="580"/>
    </row>
    <row r="82" spans="1:13" ht="26.25" customHeight="1" x14ac:dyDescent="0.25">
      <c r="A82" s="973"/>
      <c r="B82" s="975"/>
      <c r="C82" s="975"/>
      <c r="D82" s="589">
        <v>5250</v>
      </c>
      <c r="E82" s="590">
        <v>0</v>
      </c>
      <c r="F82" s="585">
        <v>23934</v>
      </c>
      <c r="G82" s="590">
        <f t="shared" si="13"/>
        <v>23934</v>
      </c>
      <c r="H82" s="619" t="s">
        <v>1077</v>
      </c>
      <c r="I82" s="968"/>
      <c r="K82" s="580"/>
      <c r="M82" s="580"/>
    </row>
    <row r="83" spans="1:13" x14ac:dyDescent="0.25">
      <c r="A83" s="616"/>
      <c r="B83" s="617"/>
      <c r="C83" s="617"/>
      <c r="D83" s="618"/>
      <c r="E83" s="619"/>
      <c r="F83" s="620"/>
      <c r="G83" s="619"/>
      <c r="H83" s="619"/>
      <c r="I83" s="620"/>
    </row>
    <row r="84" spans="1:13" x14ac:dyDescent="0.25">
      <c r="A84" s="937" t="s">
        <v>421</v>
      </c>
      <c r="B84" s="937"/>
      <c r="C84" s="549" t="s">
        <v>528</v>
      </c>
      <c r="D84" s="549"/>
      <c r="E84" s="568"/>
      <c r="F84" s="621"/>
      <c r="G84" s="568"/>
      <c r="H84" s="568"/>
      <c r="I84" s="621"/>
    </row>
    <row r="85" spans="1:13" x14ac:dyDescent="0.25">
      <c r="A85" s="937" t="s">
        <v>422</v>
      </c>
      <c r="B85" s="937"/>
      <c r="C85" s="550" t="s">
        <v>529</v>
      </c>
      <c r="D85" s="550"/>
      <c r="E85" s="550"/>
      <c r="F85" s="551"/>
      <c r="G85" s="550"/>
      <c r="H85" s="550"/>
      <c r="I85" s="551"/>
    </row>
    <row r="86" spans="1:13" ht="49.5" customHeight="1" x14ac:dyDescent="0.25">
      <c r="A86" s="553" t="s">
        <v>424</v>
      </c>
      <c r="B86" s="945" t="s">
        <v>425</v>
      </c>
      <c r="C86" s="945"/>
      <c r="D86" s="553" t="s">
        <v>426</v>
      </c>
      <c r="E86" s="553" t="s">
        <v>427</v>
      </c>
      <c r="F86" s="555" t="s">
        <v>428</v>
      </c>
      <c r="G86" s="556" t="s">
        <v>429</v>
      </c>
      <c r="H86" s="556" t="s">
        <v>318</v>
      </c>
      <c r="I86" s="538" t="s">
        <v>430</v>
      </c>
    </row>
    <row r="87" spans="1:13" x14ac:dyDescent="0.25">
      <c r="A87" s="947" t="s">
        <v>462</v>
      </c>
      <c r="B87" s="947"/>
      <c r="C87" s="947"/>
      <c r="D87" s="532"/>
      <c r="E87" s="532">
        <f>SUM(E88:E97)</f>
        <v>403474</v>
      </c>
      <c r="F87" s="557">
        <f>SUM(F88:F97)</f>
        <v>0</v>
      </c>
      <c r="G87" s="532">
        <f>SUM(G88:G97)</f>
        <v>403474</v>
      </c>
      <c r="H87" s="532"/>
      <c r="I87" s="567"/>
    </row>
    <row r="88" spans="1:13" ht="14.25" customHeight="1" x14ac:dyDescent="0.25">
      <c r="A88" s="553">
        <v>1</v>
      </c>
      <c r="B88" s="941" t="s">
        <v>530</v>
      </c>
      <c r="C88" s="941"/>
      <c r="D88" s="559">
        <v>2241</v>
      </c>
      <c r="E88" s="531">
        <v>57000</v>
      </c>
      <c r="F88" s="622"/>
      <c r="G88" s="531">
        <f t="shared" ref="G88:G97" si="14">E88+F88</f>
        <v>57000</v>
      </c>
      <c r="H88" s="531"/>
      <c r="I88" s="623" t="s">
        <v>531</v>
      </c>
    </row>
    <row r="89" spans="1:13" ht="12" customHeight="1" x14ac:dyDescent="0.25">
      <c r="A89" s="553">
        <v>2</v>
      </c>
      <c r="B89" s="941" t="s">
        <v>532</v>
      </c>
      <c r="C89" s="941"/>
      <c r="D89" s="559">
        <v>5250</v>
      </c>
      <c r="E89" s="531">
        <v>20200</v>
      </c>
      <c r="F89" s="624"/>
      <c r="G89" s="625">
        <f t="shared" si="14"/>
        <v>20200</v>
      </c>
      <c r="H89" s="625"/>
      <c r="I89" s="626" t="s">
        <v>531</v>
      </c>
    </row>
    <row r="90" spans="1:13" x14ac:dyDescent="0.25">
      <c r="A90" s="553">
        <v>3</v>
      </c>
      <c r="B90" s="931" t="s">
        <v>533</v>
      </c>
      <c r="C90" s="932"/>
      <c r="D90" s="559">
        <v>2241</v>
      </c>
      <c r="E90" s="531">
        <v>4390</v>
      </c>
      <c r="F90" s="622"/>
      <c r="G90" s="531">
        <f t="shared" si="14"/>
        <v>4390</v>
      </c>
      <c r="H90" s="531"/>
      <c r="I90" s="623"/>
    </row>
    <row r="91" spans="1:13" x14ac:dyDescent="0.25">
      <c r="A91" s="565">
        <v>4</v>
      </c>
      <c r="B91" s="941" t="s">
        <v>534</v>
      </c>
      <c r="C91" s="941"/>
      <c r="D91" s="559">
        <v>5250</v>
      </c>
      <c r="E91" s="533">
        <v>217524</v>
      </c>
      <c r="F91" s="536"/>
      <c r="G91" s="533">
        <f t="shared" si="14"/>
        <v>217524</v>
      </c>
      <c r="H91" s="533"/>
      <c r="I91" s="567" t="s">
        <v>531</v>
      </c>
      <c r="K91" s="580"/>
      <c r="M91" s="580"/>
    </row>
    <row r="92" spans="1:13" ht="15" customHeight="1" x14ac:dyDescent="0.25">
      <c r="A92" s="627">
        <v>5</v>
      </c>
      <c r="B92" s="952" t="s">
        <v>535</v>
      </c>
      <c r="C92" s="953"/>
      <c r="D92" s="559">
        <v>2241</v>
      </c>
      <c r="E92" s="531">
        <v>1800</v>
      </c>
      <c r="F92" s="557"/>
      <c r="G92" s="531">
        <f t="shared" si="14"/>
        <v>1800</v>
      </c>
      <c r="H92" s="628"/>
      <c r="I92" s="626" t="s">
        <v>531</v>
      </c>
    </row>
    <row r="93" spans="1:13" ht="12" customHeight="1" x14ac:dyDescent="0.25">
      <c r="A93" s="553">
        <v>6</v>
      </c>
      <c r="B93" s="941" t="s">
        <v>536</v>
      </c>
      <c r="C93" s="941"/>
      <c r="D93" s="559">
        <v>5250</v>
      </c>
      <c r="E93" s="531">
        <v>5500</v>
      </c>
      <c r="F93" s="622"/>
      <c r="G93" s="531">
        <f t="shared" si="14"/>
        <v>5500</v>
      </c>
      <c r="H93" s="531"/>
      <c r="I93" s="623" t="s">
        <v>531</v>
      </c>
      <c r="J93" s="629"/>
      <c r="K93" s="629"/>
      <c r="L93" s="629"/>
    </row>
    <row r="94" spans="1:13" ht="12" customHeight="1" x14ac:dyDescent="0.25">
      <c r="A94" s="588">
        <v>7</v>
      </c>
      <c r="B94" s="948" t="s">
        <v>537</v>
      </c>
      <c r="C94" s="948"/>
      <c r="D94" s="630">
        <v>5250</v>
      </c>
      <c r="E94" s="631">
        <v>49000</v>
      </c>
      <c r="F94" s="849"/>
      <c r="G94" s="631">
        <f t="shared" si="14"/>
        <v>49000</v>
      </c>
      <c r="H94" s="637"/>
      <c r="I94" s="587" t="s">
        <v>531</v>
      </c>
    </row>
    <row r="95" spans="1:13" ht="12" customHeight="1" x14ac:dyDescent="0.25">
      <c r="A95" s="553">
        <v>8</v>
      </c>
      <c r="B95" s="941" t="s">
        <v>538</v>
      </c>
      <c r="C95" s="941"/>
      <c r="D95" s="559">
        <v>5250</v>
      </c>
      <c r="E95" s="531">
        <v>24260</v>
      </c>
      <c r="F95" s="622"/>
      <c r="G95" s="531">
        <f t="shared" si="14"/>
        <v>24260</v>
      </c>
      <c r="H95" s="531"/>
      <c r="I95" s="623" t="s">
        <v>531</v>
      </c>
    </row>
    <row r="96" spans="1:13" ht="12" customHeight="1" x14ac:dyDescent="0.25">
      <c r="A96" s="565">
        <v>9</v>
      </c>
      <c r="B96" s="941" t="s">
        <v>539</v>
      </c>
      <c r="C96" s="941"/>
      <c r="D96" s="559">
        <v>5250</v>
      </c>
      <c r="E96" s="533">
        <v>16600</v>
      </c>
      <c r="F96" s="557"/>
      <c r="G96" s="533">
        <f t="shared" si="14"/>
        <v>16600</v>
      </c>
      <c r="H96" s="633"/>
      <c r="I96" s="567" t="s">
        <v>531</v>
      </c>
    </row>
    <row r="97" spans="1:13" ht="12" customHeight="1" x14ac:dyDescent="0.25">
      <c r="A97" s="565">
        <v>10</v>
      </c>
      <c r="B97" s="941" t="s">
        <v>540</v>
      </c>
      <c r="C97" s="941"/>
      <c r="D97" s="559">
        <v>5250</v>
      </c>
      <c r="E97" s="533">
        <v>7200</v>
      </c>
      <c r="F97" s="557"/>
      <c r="G97" s="533">
        <f t="shared" si="14"/>
        <v>7200</v>
      </c>
      <c r="H97" s="628"/>
      <c r="I97" s="567" t="s">
        <v>531</v>
      </c>
    </row>
    <row r="98" spans="1:13" x14ac:dyDescent="0.25">
      <c r="A98" s="573"/>
      <c r="B98" s="574"/>
      <c r="C98" s="574"/>
      <c r="D98" s="634"/>
      <c r="E98" s="575"/>
      <c r="F98" s="576"/>
      <c r="G98" s="575"/>
      <c r="H98" s="575"/>
      <c r="I98" s="635"/>
    </row>
    <row r="99" spans="1:13" x14ac:dyDescent="0.25">
      <c r="A99" s="937" t="s">
        <v>421</v>
      </c>
      <c r="B99" s="937"/>
      <c r="C99" s="549" t="s">
        <v>541</v>
      </c>
      <c r="D99" s="549"/>
      <c r="E99" s="549"/>
      <c r="F99" s="564"/>
      <c r="G99" s="549"/>
      <c r="H99" s="549"/>
    </row>
    <row r="100" spans="1:13" x14ac:dyDescent="0.25">
      <c r="A100" s="937" t="s">
        <v>422</v>
      </c>
      <c r="B100" s="937"/>
      <c r="C100" s="550" t="s">
        <v>373</v>
      </c>
      <c r="D100" s="550"/>
      <c r="E100" s="550"/>
      <c r="F100" s="551"/>
      <c r="G100" s="550"/>
      <c r="H100" s="550"/>
    </row>
    <row r="101" spans="1:13" ht="36" customHeight="1" x14ac:dyDescent="0.25">
      <c r="A101" s="553" t="s">
        <v>424</v>
      </c>
      <c r="B101" s="945" t="s">
        <v>425</v>
      </c>
      <c r="C101" s="945"/>
      <c r="D101" s="553" t="s">
        <v>426</v>
      </c>
      <c r="E101" s="553" t="s">
        <v>427</v>
      </c>
      <c r="F101" s="555" t="s">
        <v>428</v>
      </c>
      <c r="G101" s="556" t="s">
        <v>429</v>
      </c>
      <c r="H101" s="556" t="s">
        <v>318</v>
      </c>
      <c r="I101" s="538" t="s">
        <v>430</v>
      </c>
    </row>
    <row r="102" spans="1:13" x14ac:dyDescent="0.25">
      <c r="A102" s="947" t="s">
        <v>462</v>
      </c>
      <c r="B102" s="947"/>
      <c r="C102" s="947"/>
      <c r="D102" s="532"/>
      <c r="E102" s="532">
        <f>SUM(E103:E126)</f>
        <v>7510780</v>
      </c>
      <c r="F102" s="557">
        <f t="shared" ref="F102:G102" si="15">SUM(F103:F126)</f>
        <v>0</v>
      </c>
      <c r="G102" s="532">
        <f t="shared" si="15"/>
        <v>7510780</v>
      </c>
      <c r="H102" s="532"/>
      <c r="I102" s="567"/>
    </row>
    <row r="103" spans="1:13" x14ac:dyDescent="0.25">
      <c r="A103" s="565">
        <v>1</v>
      </c>
      <c r="B103" s="941" t="s">
        <v>530</v>
      </c>
      <c r="C103" s="941"/>
      <c r="D103" s="559">
        <v>2241</v>
      </c>
      <c r="E103" s="536">
        <v>76000</v>
      </c>
      <c r="F103" s="557"/>
      <c r="G103" s="536">
        <f t="shared" ref="G103:G126" si="16">E103+F103</f>
        <v>76000</v>
      </c>
      <c r="H103" s="560"/>
      <c r="I103" s="567" t="s">
        <v>543</v>
      </c>
    </row>
    <row r="104" spans="1:13" ht="15" customHeight="1" x14ac:dyDescent="0.25">
      <c r="A104" s="553">
        <v>2</v>
      </c>
      <c r="B104" s="941" t="s">
        <v>544</v>
      </c>
      <c r="C104" s="941"/>
      <c r="D104" s="559">
        <v>5250</v>
      </c>
      <c r="E104" s="622">
        <v>29000</v>
      </c>
      <c r="F104" s="557"/>
      <c r="G104" s="622">
        <f t="shared" si="16"/>
        <v>29000</v>
      </c>
      <c r="H104" s="622"/>
      <c r="I104" s="567" t="s">
        <v>543</v>
      </c>
    </row>
    <row r="105" spans="1:13" ht="12" customHeight="1" x14ac:dyDescent="0.25">
      <c r="A105" s="949">
        <v>3</v>
      </c>
      <c r="B105" s="941" t="s">
        <v>545</v>
      </c>
      <c r="C105" s="941"/>
      <c r="D105" s="559">
        <v>5250</v>
      </c>
      <c r="E105" s="536">
        <v>30838</v>
      </c>
      <c r="F105" s="536"/>
      <c r="G105" s="536">
        <f t="shared" si="16"/>
        <v>30838</v>
      </c>
      <c r="H105" s="536"/>
      <c r="I105" s="942" t="s">
        <v>543</v>
      </c>
    </row>
    <row r="106" spans="1:13" ht="12" customHeight="1" x14ac:dyDescent="0.25">
      <c r="A106" s="949"/>
      <c r="B106" s="941"/>
      <c r="C106" s="941"/>
      <c r="D106" s="559">
        <v>2241</v>
      </c>
      <c r="E106" s="536">
        <v>1748</v>
      </c>
      <c r="F106" s="536"/>
      <c r="G106" s="536">
        <f t="shared" si="16"/>
        <v>1748</v>
      </c>
      <c r="H106" s="536"/>
      <c r="I106" s="943"/>
    </row>
    <row r="107" spans="1:13" ht="12" customHeight="1" x14ac:dyDescent="0.25">
      <c r="A107" s="581">
        <v>4</v>
      </c>
      <c r="B107" s="941" t="s">
        <v>546</v>
      </c>
      <c r="C107" s="941"/>
      <c r="D107" s="559">
        <v>5250</v>
      </c>
      <c r="E107" s="536">
        <v>29300</v>
      </c>
      <c r="F107" s="536"/>
      <c r="G107" s="536">
        <f t="shared" si="16"/>
        <v>29300</v>
      </c>
      <c r="H107" s="536"/>
      <c r="I107" s="567" t="s">
        <v>543</v>
      </c>
    </row>
    <row r="108" spans="1:13" x14ac:dyDescent="0.25">
      <c r="A108" s="581">
        <v>5</v>
      </c>
      <c r="B108" s="941" t="s">
        <v>547</v>
      </c>
      <c r="C108" s="941"/>
      <c r="D108" s="559">
        <v>5250</v>
      </c>
      <c r="E108" s="536">
        <v>52500</v>
      </c>
      <c r="F108" s="537"/>
      <c r="G108" s="536">
        <f t="shared" si="16"/>
        <v>52500</v>
      </c>
      <c r="H108" s="633"/>
      <c r="I108" s="614" t="s">
        <v>543</v>
      </c>
    </row>
    <row r="109" spans="1:13" ht="25.5" customHeight="1" x14ac:dyDescent="0.25">
      <c r="A109" s="565">
        <v>6</v>
      </c>
      <c r="B109" s="960" t="s">
        <v>548</v>
      </c>
      <c r="C109" s="960"/>
      <c r="D109" s="559">
        <v>5250</v>
      </c>
      <c r="E109" s="536">
        <v>82000</v>
      </c>
      <c r="F109" s="537"/>
      <c r="G109" s="536">
        <f t="shared" si="16"/>
        <v>82000</v>
      </c>
      <c r="H109" s="637"/>
      <c r="I109" s="567" t="s">
        <v>543</v>
      </c>
      <c r="J109" s="636"/>
      <c r="K109" s="636"/>
    </row>
    <row r="110" spans="1:13" ht="12" customHeight="1" x14ac:dyDescent="0.25">
      <c r="A110" s="949">
        <v>7</v>
      </c>
      <c r="B110" s="960" t="s">
        <v>549</v>
      </c>
      <c r="C110" s="960"/>
      <c r="D110" s="559">
        <v>5240</v>
      </c>
      <c r="E110" s="536">
        <v>2525973</v>
      </c>
      <c r="F110" s="536"/>
      <c r="G110" s="536">
        <f t="shared" si="16"/>
        <v>2525973</v>
      </c>
      <c r="H110" s="536"/>
      <c r="I110" s="567" t="s">
        <v>543</v>
      </c>
    </row>
    <row r="111" spans="1:13" ht="27" customHeight="1" x14ac:dyDescent="0.25">
      <c r="A111" s="949"/>
      <c r="B111" s="960"/>
      <c r="C111" s="960"/>
      <c r="D111" s="559">
        <v>5250</v>
      </c>
      <c r="E111" s="536">
        <v>4190962</v>
      </c>
      <c r="F111" s="536"/>
      <c r="G111" s="536">
        <f t="shared" si="16"/>
        <v>4190962</v>
      </c>
      <c r="H111" s="536"/>
      <c r="I111" s="614" t="s">
        <v>550</v>
      </c>
      <c r="K111" s="580"/>
      <c r="M111" s="580"/>
    </row>
    <row r="112" spans="1:13" ht="24" customHeight="1" x14ac:dyDescent="0.25">
      <c r="A112" s="565">
        <v>8</v>
      </c>
      <c r="B112" s="960" t="s">
        <v>551</v>
      </c>
      <c r="C112" s="960"/>
      <c r="D112" s="559">
        <v>5250</v>
      </c>
      <c r="E112" s="536">
        <v>108750</v>
      </c>
      <c r="F112" s="537"/>
      <c r="G112" s="536">
        <f t="shared" si="16"/>
        <v>108750</v>
      </c>
      <c r="H112" s="637"/>
      <c r="I112" s="623" t="s">
        <v>543</v>
      </c>
    </row>
    <row r="113" spans="1:9" ht="24" x14ac:dyDescent="0.25">
      <c r="A113" s="581">
        <v>9</v>
      </c>
      <c r="B113" s="960" t="s">
        <v>552</v>
      </c>
      <c r="C113" s="960"/>
      <c r="D113" s="559">
        <v>5250</v>
      </c>
      <c r="E113" s="536">
        <v>39723</v>
      </c>
      <c r="F113" s="557"/>
      <c r="G113" s="536">
        <f t="shared" si="16"/>
        <v>39723</v>
      </c>
      <c r="H113" s="633"/>
      <c r="I113" s="623" t="s">
        <v>554</v>
      </c>
    </row>
    <row r="114" spans="1:9" ht="15" customHeight="1" x14ac:dyDescent="0.25">
      <c r="A114" s="565">
        <v>10</v>
      </c>
      <c r="B114" s="941" t="s">
        <v>555</v>
      </c>
      <c r="C114" s="941"/>
      <c r="D114" s="559">
        <v>5250</v>
      </c>
      <c r="E114" s="536">
        <v>10050</v>
      </c>
      <c r="F114" s="536"/>
      <c r="G114" s="536">
        <f t="shared" si="16"/>
        <v>10050</v>
      </c>
      <c r="H114" s="536"/>
      <c r="I114" s="567" t="s">
        <v>543</v>
      </c>
    </row>
    <row r="115" spans="1:9" ht="24" x14ac:dyDescent="0.25">
      <c r="A115" s="581">
        <v>11</v>
      </c>
      <c r="B115" s="960" t="s">
        <v>556</v>
      </c>
      <c r="C115" s="960"/>
      <c r="D115" s="559">
        <v>5250</v>
      </c>
      <c r="E115" s="536">
        <v>33000</v>
      </c>
      <c r="F115" s="557"/>
      <c r="G115" s="536">
        <f t="shared" si="16"/>
        <v>33000</v>
      </c>
      <c r="H115" s="633"/>
      <c r="I115" s="567" t="s">
        <v>554</v>
      </c>
    </row>
    <row r="116" spans="1:9" ht="12" customHeight="1" x14ac:dyDescent="0.25">
      <c r="A116" s="565">
        <v>12</v>
      </c>
      <c r="B116" s="941" t="s">
        <v>558</v>
      </c>
      <c r="C116" s="941"/>
      <c r="D116" s="559">
        <v>5250</v>
      </c>
      <c r="E116" s="536">
        <v>12837</v>
      </c>
      <c r="F116" s="557"/>
      <c r="G116" s="536">
        <f t="shared" si="16"/>
        <v>12837</v>
      </c>
      <c r="H116" s="637"/>
      <c r="I116" s="567" t="s">
        <v>543</v>
      </c>
    </row>
    <row r="117" spans="1:9" ht="12" customHeight="1" x14ac:dyDescent="0.25">
      <c r="A117" s="581">
        <v>13</v>
      </c>
      <c r="B117" s="941" t="s">
        <v>559</v>
      </c>
      <c r="C117" s="941"/>
      <c r="D117" s="559">
        <v>5250</v>
      </c>
      <c r="E117" s="536">
        <v>5500</v>
      </c>
      <c r="F117" s="536"/>
      <c r="G117" s="536">
        <f t="shared" si="16"/>
        <v>5500</v>
      </c>
      <c r="H117" s="536"/>
      <c r="I117" s="567" t="s">
        <v>543</v>
      </c>
    </row>
    <row r="118" spans="1:9" ht="12" customHeight="1" x14ac:dyDescent="0.25">
      <c r="A118" s="581">
        <v>14</v>
      </c>
      <c r="B118" s="960" t="s">
        <v>560</v>
      </c>
      <c r="C118" s="960"/>
      <c r="D118" s="559">
        <v>5250</v>
      </c>
      <c r="E118" s="536">
        <v>4224</v>
      </c>
      <c r="F118" s="557"/>
      <c r="G118" s="536">
        <f t="shared" si="16"/>
        <v>4224</v>
      </c>
      <c r="H118" s="637"/>
      <c r="I118" s="567" t="s">
        <v>543</v>
      </c>
    </row>
    <row r="119" spans="1:9" ht="12" customHeight="1" x14ac:dyDescent="0.25">
      <c r="A119" s="638">
        <v>15</v>
      </c>
      <c r="B119" s="964" t="s">
        <v>561</v>
      </c>
      <c r="C119" s="965"/>
      <c r="D119" s="559">
        <v>2239</v>
      </c>
      <c r="E119" s="536">
        <v>0</v>
      </c>
      <c r="F119" s="537"/>
      <c r="G119" s="536">
        <f t="shared" si="16"/>
        <v>0</v>
      </c>
      <c r="H119" s="576"/>
      <c r="I119" s="614" t="s">
        <v>550</v>
      </c>
    </row>
    <row r="120" spans="1:9" ht="12" customHeight="1" x14ac:dyDescent="0.25">
      <c r="A120" s="962">
        <v>16</v>
      </c>
      <c r="B120" s="964" t="s">
        <v>562</v>
      </c>
      <c r="C120" s="965"/>
      <c r="D120" s="559">
        <v>2239</v>
      </c>
      <c r="E120" s="536">
        <v>14368</v>
      </c>
      <c r="F120" s="537"/>
      <c r="G120" s="536">
        <f t="shared" si="16"/>
        <v>14368</v>
      </c>
      <c r="H120" s="576"/>
      <c r="I120" s="942" t="s">
        <v>550</v>
      </c>
    </row>
    <row r="121" spans="1:9" ht="12" customHeight="1" x14ac:dyDescent="0.25">
      <c r="A121" s="963"/>
      <c r="B121" s="966"/>
      <c r="C121" s="967"/>
      <c r="D121" s="559">
        <v>5240</v>
      </c>
      <c r="E121" s="536">
        <v>206907</v>
      </c>
      <c r="F121" s="537"/>
      <c r="G121" s="536">
        <f t="shared" si="16"/>
        <v>206907</v>
      </c>
      <c r="H121" s="576"/>
      <c r="I121" s="944"/>
    </row>
    <row r="122" spans="1:9" ht="12" customHeight="1" x14ac:dyDescent="0.25">
      <c r="A122" s="638">
        <v>17</v>
      </c>
      <c r="B122" s="964" t="s">
        <v>563</v>
      </c>
      <c r="C122" s="965"/>
      <c r="D122" s="559">
        <v>5250</v>
      </c>
      <c r="E122" s="536">
        <v>31200</v>
      </c>
      <c r="F122" s="537"/>
      <c r="G122" s="536">
        <f t="shared" si="16"/>
        <v>31200</v>
      </c>
      <c r="H122" s="637"/>
      <c r="I122" s="614" t="s">
        <v>543</v>
      </c>
    </row>
    <row r="123" spans="1:9" ht="12" customHeight="1" x14ac:dyDescent="0.25">
      <c r="A123" s="962">
        <v>18</v>
      </c>
      <c r="B123" s="964" t="s">
        <v>564</v>
      </c>
      <c r="C123" s="965"/>
      <c r="D123" s="559">
        <v>2241</v>
      </c>
      <c r="E123" s="536">
        <v>155</v>
      </c>
      <c r="F123" s="537"/>
      <c r="G123" s="536">
        <f t="shared" si="16"/>
        <v>155</v>
      </c>
      <c r="H123" s="637"/>
      <c r="I123" s="942" t="s">
        <v>543</v>
      </c>
    </row>
    <row r="124" spans="1:9" ht="12" customHeight="1" x14ac:dyDescent="0.25">
      <c r="A124" s="963"/>
      <c r="B124" s="966"/>
      <c r="C124" s="967"/>
      <c r="D124" s="559">
        <v>5250</v>
      </c>
      <c r="E124" s="536">
        <v>2745</v>
      </c>
      <c r="F124" s="537"/>
      <c r="G124" s="536">
        <f t="shared" si="16"/>
        <v>2745</v>
      </c>
      <c r="H124" s="640"/>
      <c r="I124" s="944"/>
    </row>
    <row r="125" spans="1:9" ht="12" customHeight="1" x14ac:dyDescent="0.25">
      <c r="A125" s="581">
        <v>19</v>
      </c>
      <c r="B125" s="956" t="s">
        <v>565</v>
      </c>
      <c r="C125" s="957"/>
      <c r="D125" s="559">
        <v>5250</v>
      </c>
      <c r="E125" s="536">
        <v>0</v>
      </c>
      <c r="F125" s="537"/>
      <c r="G125" s="536">
        <f t="shared" si="16"/>
        <v>0</v>
      </c>
      <c r="H125" s="560"/>
      <c r="I125" s="614" t="s">
        <v>543</v>
      </c>
    </row>
    <row r="126" spans="1:9" ht="12" customHeight="1" x14ac:dyDescent="0.25">
      <c r="A126" s="581">
        <v>20</v>
      </c>
      <c r="B126" s="956" t="s">
        <v>387</v>
      </c>
      <c r="C126" s="957"/>
      <c r="D126" s="559">
        <v>5250</v>
      </c>
      <c r="E126" s="536">
        <v>23000</v>
      </c>
      <c r="F126" s="537"/>
      <c r="G126" s="536">
        <f t="shared" si="16"/>
        <v>23000</v>
      </c>
      <c r="H126" s="637"/>
      <c r="I126" s="614" t="s">
        <v>543</v>
      </c>
    </row>
    <row r="127" spans="1:9" x14ac:dyDescent="0.25">
      <c r="A127" s="641"/>
      <c r="B127" s="642"/>
      <c r="C127" s="642"/>
      <c r="D127" s="642"/>
      <c r="E127" s="642"/>
      <c r="F127" s="642"/>
      <c r="G127" s="642"/>
      <c r="H127" s="642"/>
      <c r="I127" s="642"/>
    </row>
    <row r="128" spans="1:9" x14ac:dyDescent="0.25">
      <c r="A128" s="937" t="s">
        <v>421</v>
      </c>
      <c r="B128" s="937"/>
      <c r="C128" s="549" t="s">
        <v>567</v>
      </c>
      <c r="D128" s="549"/>
      <c r="E128" s="549"/>
      <c r="F128" s="564"/>
      <c r="G128" s="549"/>
      <c r="H128" s="549"/>
      <c r="I128" s="564"/>
    </row>
    <row r="129" spans="1:9" x14ac:dyDescent="0.25">
      <c r="A129" s="959" t="s">
        <v>422</v>
      </c>
      <c r="B129" s="959"/>
      <c r="C129" s="550" t="s">
        <v>568</v>
      </c>
      <c r="D129" s="550"/>
      <c r="E129" s="550"/>
      <c r="F129" s="551"/>
      <c r="G129" s="550"/>
      <c r="H129" s="550"/>
      <c r="I129" s="551"/>
    </row>
    <row r="130" spans="1:9" ht="49.5" customHeight="1" x14ac:dyDescent="0.25">
      <c r="A130" s="553" t="s">
        <v>424</v>
      </c>
      <c r="B130" s="945" t="s">
        <v>425</v>
      </c>
      <c r="C130" s="945"/>
      <c r="D130" s="553" t="s">
        <v>426</v>
      </c>
      <c r="E130" s="553" t="s">
        <v>427</v>
      </c>
      <c r="F130" s="555" t="s">
        <v>428</v>
      </c>
      <c r="G130" s="556" t="s">
        <v>429</v>
      </c>
      <c r="H130" s="556" t="s">
        <v>318</v>
      </c>
      <c r="I130" s="538" t="s">
        <v>430</v>
      </c>
    </row>
    <row r="131" spans="1:9" x14ac:dyDescent="0.25">
      <c r="A131" s="947" t="s">
        <v>462</v>
      </c>
      <c r="B131" s="947"/>
      <c r="C131" s="947"/>
      <c r="D131" s="532"/>
      <c r="E131" s="532">
        <f>SUM(E132:E139)</f>
        <v>174579</v>
      </c>
      <c r="F131" s="532">
        <f t="shared" ref="F131:G131" si="17">SUM(F132:F139)</f>
        <v>0</v>
      </c>
      <c r="G131" s="532">
        <f t="shared" si="17"/>
        <v>174579</v>
      </c>
      <c r="H131" s="532"/>
      <c r="I131" s="608"/>
    </row>
    <row r="132" spans="1:9" x14ac:dyDescent="0.25">
      <c r="A132" s="581">
        <v>1</v>
      </c>
      <c r="B132" s="941" t="s">
        <v>569</v>
      </c>
      <c r="C132" s="941"/>
      <c r="D132" s="559">
        <v>5250</v>
      </c>
      <c r="E132" s="536">
        <v>5500</v>
      </c>
      <c r="F132" s="536"/>
      <c r="G132" s="536">
        <f t="shared" ref="G132:G139" si="18">E132+F132</f>
        <v>5500</v>
      </c>
      <c r="H132" s="536"/>
      <c r="I132" s="567" t="s">
        <v>490</v>
      </c>
    </row>
    <row r="133" spans="1:9" ht="12" customHeight="1" x14ac:dyDescent="0.25">
      <c r="A133" s="949">
        <v>2</v>
      </c>
      <c r="B133" s="941" t="s">
        <v>570</v>
      </c>
      <c r="C133" s="941"/>
      <c r="D133" s="559">
        <v>5250</v>
      </c>
      <c r="E133" s="536">
        <v>5500</v>
      </c>
      <c r="F133" s="536"/>
      <c r="G133" s="536">
        <f t="shared" si="18"/>
        <v>5500</v>
      </c>
      <c r="H133" s="536"/>
      <c r="I133" s="968" t="s">
        <v>490</v>
      </c>
    </row>
    <row r="134" spans="1:9" ht="12" customHeight="1" x14ac:dyDescent="0.25">
      <c r="A134" s="949"/>
      <c r="B134" s="941"/>
      <c r="C134" s="941"/>
      <c r="D134" s="559">
        <v>2241</v>
      </c>
      <c r="E134" s="536">
        <v>1114</v>
      </c>
      <c r="F134" s="536"/>
      <c r="G134" s="536">
        <f t="shared" si="18"/>
        <v>1114</v>
      </c>
      <c r="H134" s="536"/>
      <c r="I134" s="968"/>
    </row>
    <row r="135" spans="1:9" x14ac:dyDescent="0.25">
      <c r="A135" s="565">
        <v>3</v>
      </c>
      <c r="B135" s="960" t="s">
        <v>571</v>
      </c>
      <c r="C135" s="960"/>
      <c r="D135" s="559">
        <v>5250</v>
      </c>
      <c r="E135" s="536">
        <v>59859</v>
      </c>
      <c r="F135" s="537"/>
      <c r="G135" s="536">
        <f t="shared" si="18"/>
        <v>59859</v>
      </c>
      <c r="H135" s="633"/>
      <c r="I135" s="567" t="s">
        <v>490</v>
      </c>
    </row>
    <row r="136" spans="1:9" ht="12" customHeight="1" x14ac:dyDescent="0.25">
      <c r="A136" s="581">
        <v>4</v>
      </c>
      <c r="B136" s="941" t="s">
        <v>572</v>
      </c>
      <c r="C136" s="941"/>
      <c r="D136" s="559">
        <v>5250</v>
      </c>
      <c r="E136" s="536">
        <v>80764</v>
      </c>
      <c r="F136" s="537"/>
      <c r="G136" s="536">
        <f t="shared" si="18"/>
        <v>80764</v>
      </c>
      <c r="H136" s="633"/>
      <c r="I136" s="567" t="s">
        <v>490</v>
      </c>
    </row>
    <row r="137" spans="1:9" ht="12" customHeight="1" x14ac:dyDescent="0.25">
      <c r="A137" s="565">
        <v>5</v>
      </c>
      <c r="B137" s="941" t="s">
        <v>573</v>
      </c>
      <c r="C137" s="941"/>
      <c r="D137" s="559">
        <v>5250</v>
      </c>
      <c r="E137" s="536">
        <v>13142</v>
      </c>
      <c r="F137" s="539"/>
      <c r="G137" s="539">
        <f t="shared" si="18"/>
        <v>13142</v>
      </c>
      <c r="H137" s="850"/>
      <c r="I137" s="614" t="s">
        <v>490</v>
      </c>
    </row>
    <row r="138" spans="1:9" ht="13.5" customHeight="1" x14ac:dyDescent="0.25">
      <c r="A138" s="565">
        <v>6</v>
      </c>
      <c r="B138" s="941" t="s">
        <v>530</v>
      </c>
      <c r="C138" s="941"/>
      <c r="D138" s="559">
        <v>2241</v>
      </c>
      <c r="E138" s="536">
        <v>8700</v>
      </c>
      <c r="F138" s="536"/>
      <c r="G138" s="536">
        <f t="shared" si="18"/>
        <v>8700</v>
      </c>
      <c r="H138" s="633"/>
      <c r="I138" s="567" t="s">
        <v>490</v>
      </c>
    </row>
    <row r="139" spans="1:9" x14ac:dyDescent="0.25">
      <c r="A139" s="565">
        <v>7</v>
      </c>
      <c r="B139" s="941" t="s">
        <v>1078</v>
      </c>
      <c r="C139" s="941"/>
      <c r="D139" s="559">
        <v>5250</v>
      </c>
      <c r="E139" s="536">
        <v>0</v>
      </c>
      <c r="F139" s="537"/>
      <c r="G139" s="536">
        <f t="shared" si="18"/>
        <v>0</v>
      </c>
      <c r="H139" s="633"/>
      <c r="I139" s="567"/>
    </row>
    <row r="140" spans="1:9" x14ac:dyDescent="0.25">
      <c r="A140" s="644"/>
      <c r="B140" s="541"/>
      <c r="C140" s="541"/>
      <c r="D140" s="541"/>
      <c r="E140" s="645"/>
      <c r="F140" s="646"/>
      <c r="G140" s="645"/>
      <c r="H140" s="645"/>
      <c r="I140" s="646"/>
    </row>
    <row r="141" spans="1:9" x14ac:dyDescent="0.25">
      <c r="A141" s="958" t="s">
        <v>421</v>
      </c>
      <c r="B141" s="958"/>
      <c r="C141" s="610" t="s">
        <v>574</v>
      </c>
      <c r="D141" s="610"/>
      <c r="E141" s="610"/>
      <c r="F141" s="611"/>
      <c r="G141" s="610"/>
      <c r="H141" s="610"/>
      <c r="I141" s="611"/>
    </row>
    <row r="142" spans="1:9" x14ac:dyDescent="0.25">
      <c r="A142" s="959" t="s">
        <v>422</v>
      </c>
      <c r="B142" s="959"/>
      <c r="C142" s="597" t="s">
        <v>575</v>
      </c>
      <c r="D142" s="597"/>
      <c r="E142" s="597"/>
      <c r="F142" s="612"/>
      <c r="G142" s="597"/>
      <c r="H142" s="597"/>
      <c r="I142" s="612"/>
    </row>
    <row r="143" spans="1:9" ht="48.75" customHeight="1" x14ac:dyDescent="0.25">
      <c r="A143" s="553" t="s">
        <v>424</v>
      </c>
      <c r="B143" s="945" t="s">
        <v>425</v>
      </c>
      <c r="C143" s="945"/>
      <c r="D143" s="553" t="s">
        <v>426</v>
      </c>
      <c r="E143" s="553" t="s">
        <v>427</v>
      </c>
      <c r="F143" s="555" t="s">
        <v>428</v>
      </c>
      <c r="G143" s="556" t="s">
        <v>429</v>
      </c>
      <c r="H143" s="556" t="s">
        <v>318</v>
      </c>
      <c r="I143" s="538" t="s">
        <v>430</v>
      </c>
    </row>
    <row r="144" spans="1:9" x14ac:dyDescent="0.25">
      <c r="A144" s="947" t="s">
        <v>462</v>
      </c>
      <c r="B144" s="947"/>
      <c r="C144" s="947"/>
      <c r="D144" s="532"/>
      <c r="E144" s="532">
        <f>SUM(E145:E148)</f>
        <v>160421</v>
      </c>
      <c r="F144" s="557">
        <f t="shared" ref="F144:G144" si="19">SUM(F145:F148)</f>
        <v>0</v>
      </c>
      <c r="G144" s="532">
        <f t="shared" si="19"/>
        <v>160421</v>
      </c>
      <c r="H144" s="532"/>
      <c r="I144" s="567"/>
    </row>
    <row r="145" spans="1:9" x14ac:dyDescent="0.25">
      <c r="A145" s="565">
        <v>1</v>
      </c>
      <c r="B145" s="941" t="s">
        <v>576</v>
      </c>
      <c r="C145" s="941"/>
      <c r="D145" s="559">
        <v>5250</v>
      </c>
      <c r="E145" s="536">
        <v>16500</v>
      </c>
      <c r="F145" s="537"/>
      <c r="G145" s="539">
        <f t="shared" ref="G145:G148" si="20">E145+F145</f>
        <v>16500</v>
      </c>
      <c r="H145" s="613"/>
      <c r="I145" s="614" t="s">
        <v>577</v>
      </c>
    </row>
    <row r="146" spans="1:9" ht="26.25" customHeight="1" x14ac:dyDescent="0.25">
      <c r="A146" s="565">
        <v>2</v>
      </c>
      <c r="B146" s="941" t="s">
        <v>578</v>
      </c>
      <c r="C146" s="941"/>
      <c r="D146" s="559">
        <v>5250</v>
      </c>
      <c r="E146" s="536">
        <v>80500</v>
      </c>
      <c r="F146" s="537"/>
      <c r="G146" s="536">
        <f t="shared" si="20"/>
        <v>80500</v>
      </c>
      <c r="H146" s="637"/>
      <c r="I146" s="538" t="s">
        <v>579</v>
      </c>
    </row>
    <row r="147" spans="1:9" ht="12" customHeight="1" x14ac:dyDescent="0.25">
      <c r="A147" s="565">
        <v>3</v>
      </c>
      <c r="B147" s="931" t="s">
        <v>580</v>
      </c>
      <c r="C147" s="932"/>
      <c r="D147" s="559">
        <v>5250</v>
      </c>
      <c r="E147" s="536">
        <v>5500</v>
      </c>
      <c r="F147" s="537"/>
      <c r="G147" s="536">
        <f t="shared" si="20"/>
        <v>5500</v>
      </c>
      <c r="H147" s="851"/>
      <c r="I147" s="567" t="s">
        <v>577</v>
      </c>
    </row>
    <row r="148" spans="1:9" x14ac:dyDescent="0.25">
      <c r="A148" s="647">
        <v>4</v>
      </c>
      <c r="B148" s="952" t="s">
        <v>581</v>
      </c>
      <c r="C148" s="953"/>
      <c r="D148" s="559">
        <v>5250</v>
      </c>
      <c r="E148" s="531">
        <v>57921</v>
      </c>
      <c r="F148" s="852"/>
      <c r="G148" s="625">
        <f t="shared" si="20"/>
        <v>57921</v>
      </c>
      <c r="H148" s="637"/>
      <c r="I148" s="614" t="s">
        <v>577</v>
      </c>
    </row>
    <row r="149" spans="1:9" x14ac:dyDescent="0.25">
      <c r="A149" s="648"/>
      <c r="B149" s="649"/>
      <c r="C149" s="649"/>
      <c r="D149" s="649"/>
      <c r="E149" s="649"/>
      <c r="F149" s="635"/>
      <c r="G149" s="649"/>
      <c r="H149" s="629"/>
      <c r="I149" s="635"/>
    </row>
    <row r="150" spans="1:9" x14ac:dyDescent="0.25">
      <c r="A150" s="969" t="s">
        <v>582</v>
      </c>
      <c r="B150" s="969"/>
      <c r="C150" s="969"/>
      <c r="D150" s="969"/>
      <c r="E150" s="969"/>
      <c r="F150" s="969"/>
      <c r="G150" s="969"/>
      <c r="H150" s="969"/>
      <c r="I150" s="969"/>
    </row>
    <row r="151" spans="1:9" x14ac:dyDescent="0.25">
      <c r="A151" s="610" t="s">
        <v>583</v>
      </c>
      <c r="C151" s="629"/>
      <c r="D151" s="629"/>
      <c r="E151" s="629"/>
      <c r="F151" s="650"/>
      <c r="G151" s="629"/>
      <c r="H151" s="629"/>
      <c r="I151" s="650"/>
    </row>
    <row r="152" spans="1:9" x14ac:dyDescent="0.25">
      <c r="A152" s="651"/>
      <c r="B152" s="629" t="s">
        <v>584</v>
      </c>
      <c r="C152" s="629"/>
      <c r="D152" s="629"/>
      <c r="E152" s="629"/>
      <c r="F152" s="650"/>
      <c r="G152" s="629"/>
      <c r="H152" s="629"/>
      <c r="I152" s="650"/>
    </row>
    <row r="153" spans="1:9" x14ac:dyDescent="0.25">
      <c r="C153" s="543" t="s">
        <v>585</v>
      </c>
      <c r="I153" s="650"/>
    </row>
    <row r="154" spans="1:9" x14ac:dyDescent="0.25">
      <c r="B154" s="543" t="s">
        <v>586</v>
      </c>
      <c r="I154" s="650"/>
    </row>
    <row r="155" spans="1:9" x14ac:dyDescent="0.25">
      <c r="C155" s="543" t="s">
        <v>587</v>
      </c>
      <c r="I155" s="650"/>
    </row>
    <row r="156" spans="1:9" x14ac:dyDescent="0.25">
      <c r="B156" s="543" t="s">
        <v>588</v>
      </c>
    </row>
    <row r="157" spans="1:9" x14ac:dyDescent="0.25">
      <c r="C157" s="543" t="s">
        <v>589</v>
      </c>
    </row>
    <row r="158" spans="1:9" x14ac:dyDescent="0.25">
      <c r="C158" s="543" t="s">
        <v>590</v>
      </c>
    </row>
    <row r="159" spans="1:9" x14ac:dyDescent="0.25">
      <c r="B159" s="543" t="s">
        <v>591</v>
      </c>
    </row>
    <row r="160" spans="1:9" x14ac:dyDescent="0.25">
      <c r="C160" s="543" t="s">
        <v>592</v>
      </c>
    </row>
    <row r="161" spans="2:9" x14ac:dyDescent="0.25">
      <c r="B161" s="543" t="s">
        <v>593</v>
      </c>
    </row>
    <row r="162" spans="2:9" ht="23.25" customHeight="1" x14ac:dyDescent="0.25">
      <c r="C162" s="970" t="s">
        <v>594</v>
      </c>
      <c r="D162" s="970"/>
      <c r="E162" s="970"/>
      <c r="F162" s="970"/>
      <c r="G162" s="970"/>
      <c r="H162" s="970"/>
      <c r="I162" s="970"/>
    </row>
    <row r="163" spans="2:9" x14ac:dyDescent="0.25">
      <c r="B163" s="543" t="s">
        <v>595</v>
      </c>
    </row>
    <row r="164" spans="2:9" x14ac:dyDescent="0.25">
      <c r="C164" s="543" t="s">
        <v>596</v>
      </c>
    </row>
    <row r="165" spans="2:9" x14ac:dyDescent="0.25">
      <c r="C165" s="543" t="s">
        <v>597</v>
      </c>
    </row>
    <row r="166" spans="2:9" x14ac:dyDescent="0.25">
      <c r="C166" s="543" t="s">
        <v>598</v>
      </c>
    </row>
    <row r="167" spans="2:9" x14ac:dyDescent="0.25">
      <c r="B167" s="543" t="s">
        <v>599</v>
      </c>
    </row>
    <row r="168" spans="2:9" x14ac:dyDescent="0.25">
      <c r="C168" s="543" t="s">
        <v>600</v>
      </c>
    </row>
    <row r="169" spans="2:9" x14ac:dyDescent="0.25">
      <c r="B169" s="543" t="s">
        <v>601</v>
      </c>
    </row>
    <row r="170" spans="2:9" x14ac:dyDescent="0.25">
      <c r="C170" s="543" t="s">
        <v>602</v>
      </c>
    </row>
    <row r="171" spans="2:9" x14ac:dyDescent="0.25">
      <c r="B171" s="543" t="s">
        <v>603</v>
      </c>
    </row>
    <row r="172" spans="2:9" x14ac:dyDescent="0.25">
      <c r="C172" s="543" t="s">
        <v>604</v>
      </c>
    </row>
    <row r="173" spans="2:9" x14ac:dyDescent="0.25">
      <c r="B173" s="543" t="s">
        <v>605</v>
      </c>
    </row>
    <row r="174" spans="2:9" x14ac:dyDescent="0.25">
      <c r="C174" s="543" t="s">
        <v>606</v>
      </c>
    </row>
    <row r="175" spans="2:9" x14ac:dyDescent="0.25">
      <c r="B175" s="543" t="s">
        <v>607</v>
      </c>
    </row>
    <row r="176" spans="2:9" x14ac:dyDescent="0.25">
      <c r="C176" s="543" t="s">
        <v>608</v>
      </c>
    </row>
    <row r="177" spans="2:3" x14ac:dyDescent="0.25">
      <c r="B177" s="543" t="s">
        <v>609</v>
      </c>
    </row>
    <row r="178" spans="2:3" x14ac:dyDescent="0.25">
      <c r="C178" s="543" t="s">
        <v>610</v>
      </c>
    </row>
    <row r="179" spans="2:3" x14ac:dyDescent="0.25">
      <c r="B179" s="543" t="s">
        <v>611</v>
      </c>
    </row>
    <row r="180" spans="2:3" x14ac:dyDescent="0.25">
      <c r="C180" s="543" t="s">
        <v>612</v>
      </c>
    </row>
    <row r="181" spans="2:3" x14ac:dyDescent="0.25">
      <c r="C181" s="543" t="s">
        <v>613</v>
      </c>
    </row>
    <row r="182" spans="2:3" x14ac:dyDescent="0.25">
      <c r="B182" s="543" t="s">
        <v>614</v>
      </c>
    </row>
    <row r="183" spans="2:3" x14ac:dyDescent="0.25">
      <c r="C183" s="543" t="s">
        <v>615</v>
      </c>
    </row>
    <row r="184" spans="2:3" x14ac:dyDescent="0.25">
      <c r="B184" s="543" t="s">
        <v>616</v>
      </c>
    </row>
    <row r="185" spans="2:3" x14ac:dyDescent="0.25">
      <c r="C185" s="543" t="s">
        <v>617</v>
      </c>
    </row>
    <row r="186" spans="2:3" x14ac:dyDescent="0.25">
      <c r="B186" s="543" t="s">
        <v>618</v>
      </c>
    </row>
    <row r="187" spans="2:3" x14ac:dyDescent="0.25">
      <c r="C187" s="543" t="s">
        <v>619</v>
      </c>
    </row>
  </sheetData>
  <sheetProtection algorithmName="SHA-512" hashValue="OugQ3UOb1f0nCj3oJm+A88nGTYdsdypujatHoTwNpECPrrwEVQqkkc3DW0JgvBxF1T4bmVRPPYy76xL2MbEDjw==" saltValue="P7y8GkDA3bYcbifp8KpHYQ==" spinCount="100000" sheet="1" objects="1" scenarios="1" selectLockedCells="1" selectUnlockedCells="1"/>
  <mergeCells count="146">
    <mergeCell ref="B145:C145"/>
    <mergeCell ref="B146:C146"/>
    <mergeCell ref="B147:C147"/>
    <mergeCell ref="B148:C148"/>
    <mergeCell ref="A150:I150"/>
    <mergeCell ref="C162:I162"/>
    <mergeCell ref="B138:C138"/>
    <mergeCell ref="B139:C139"/>
    <mergeCell ref="A141:B141"/>
    <mergeCell ref="A142:B142"/>
    <mergeCell ref="B143:C143"/>
    <mergeCell ref="A144:C144"/>
    <mergeCell ref="A133:A134"/>
    <mergeCell ref="B133:C134"/>
    <mergeCell ref="I133:I134"/>
    <mergeCell ref="B135:C135"/>
    <mergeCell ref="B136:C136"/>
    <mergeCell ref="B137:C137"/>
    <mergeCell ref="B126:C126"/>
    <mergeCell ref="A128:B128"/>
    <mergeCell ref="A129:B129"/>
    <mergeCell ref="B130:C130"/>
    <mergeCell ref="A131:C131"/>
    <mergeCell ref="B132:C132"/>
    <mergeCell ref="I120:I121"/>
    <mergeCell ref="B122:C122"/>
    <mergeCell ref="A123:A124"/>
    <mergeCell ref="B123:C124"/>
    <mergeCell ref="I123:I124"/>
    <mergeCell ref="B125:C125"/>
    <mergeCell ref="B116:C116"/>
    <mergeCell ref="B117:C117"/>
    <mergeCell ref="B118:C118"/>
    <mergeCell ref="B119:C119"/>
    <mergeCell ref="A120:A121"/>
    <mergeCell ref="B120:C121"/>
    <mergeCell ref="A110:A111"/>
    <mergeCell ref="B110:C111"/>
    <mergeCell ref="B112:C112"/>
    <mergeCell ref="B113:C113"/>
    <mergeCell ref="B114:C114"/>
    <mergeCell ref="B115:C115"/>
    <mergeCell ref="A105:A106"/>
    <mergeCell ref="B105:C106"/>
    <mergeCell ref="I105:I106"/>
    <mergeCell ref="B107:C107"/>
    <mergeCell ref="B108:C108"/>
    <mergeCell ref="B109:C109"/>
    <mergeCell ref="A99:B99"/>
    <mergeCell ref="A100:B100"/>
    <mergeCell ref="B101:C101"/>
    <mergeCell ref="A102:C102"/>
    <mergeCell ref="B103:C103"/>
    <mergeCell ref="B104:C104"/>
    <mergeCell ref="B92:C92"/>
    <mergeCell ref="B93:C93"/>
    <mergeCell ref="B94:C94"/>
    <mergeCell ref="B95:C95"/>
    <mergeCell ref="B96:C96"/>
    <mergeCell ref="B97:C97"/>
    <mergeCell ref="B86:C86"/>
    <mergeCell ref="A87:C87"/>
    <mergeCell ref="B88:C88"/>
    <mergeCell ref="B89:C89"/>
    <mergeCell ref="B90:C90"/>
    <mergeCell ref="B91:C91"/>
    <mergeCell ref="B80:C80"/>
    <mergeCell ref="A81:A82"/>
    <mergeCell ref="B81:C82"/>
    <mergeCell ref="I81:I82"/>
    <mergeCell ref="A84:B84"/>
    <mergeCell ref="A85:B85"/>
    <mergeCell ref="B73:C73"/>
    <mergeCell ref="A75:B75"/>
    <mergeCell ref="A76:B76"/>
    <mergeCell ref="B77:C77"/>
    <mergeCell ref="A78:C78"/>
    <mergeCell ref="B79:C79"/>
    <mergeCell ref="B66:C66"/>
    <mergeCell ref="A68:B68"/>
    <mergeCell ref="A69:B69"/>
    <mergeCell ref="B70:C70"/>
    <mergeCell ref="A71:C71"/>
    <mergeCell ref="B72:C72"/>
    <mergeCell ref="B59:C59"/>
    <mergeCell ref="A61:B61"/>
    <mergeCell ref="A62:B62"/>
    <mergeCell ref="B63:C63"/>
    <mergeCell ref="A64:C64"/>
    <mergeCell ref="B65:C65"/>
    <mergeCell ref="A53:C53"/>
    <mergeCell ref="B54:C54"/>
    <mergeCell ref="B55:C55"/>
    <mergeCell ref="B56:C56"/>
    <mergeCell ref="B57:C57"/>
    <mergeCell ref="B58:C58"/>
    <mergeCell ref="B47:C47"/>
    <mergeCell ref="B48:C48"/>
    <mergeCell ref="A50:B50"/>
    <mergeCell ref="C50:I50"/>
    <mergeCell ref="A51:B51"/>
    <mergeCell ref="B52:C52"/>
    <mergeCell ref="B41:C41"/>
    <mergeCell ref="B42:C42"/>
    <mergeCell ref="B43:C43"/>
    <mergeCell ref="B44:C44"/>
    <mergeCell ref="B45:C45"/>
    <mergeCell ref="B46:C46"/>
    <mergeCell ref="B34:C34"/>
    <mergeCell ref="A35:C35"/>
    <mergeCell ref="B36:C36"/>
    <mergeCell ref="A37:A38"/>
    <mergeCell ref="B37:C38"/>
    <mergeCell ref="A39:A40"/>
    <mergeCell ref="B39:C40"/>
    <mergeCell ref="B28:C28"/>
    <mergeCell ref="A29:C29"/>
    <mergeCell ref="I29:I30"/>
    <mergeCell ref="B30:C30"/>
    <mergeCell ref="A32:B32"/>
    <mergeCell ref="A33:B33"/>
    <mergeCell ref="A22:C22"/>
    <mergeCell ref="I22:I23"/>
    <mergeCell ref="B23:C23"/>
    <mergeCell ref="B24:C24"/>
    <mergeCell ref="A26:B26"/>
    <mergeCell ref="A27:B27"/>
    <mergeCell ref="A19:B19"/>
    <mergeCell ref="A20:B20"/>
    <mergeCell ref="B21:C21"/>
    <mergeCell ref="A10:B10"/>
    <mergeCell ref="C10:I10"/>
    <mergeCell ref="A11:B11"/>
    <mergeCell ref="C11:I11"/>
    <mergeCell ref="B12:C12"/>
    <mergeCell ref="A13:C13"/>
    <mergeCell ref="A4:B4"/>
    <mergeCell ref="C4:I4"/>
    <mergeCell ref="A5:B5"/>
    <mergeCell ref="C5:I5"/>
    <mergeCell ref="A6:I6"/>
    <mergeCell ref="A8:B8"/>
    <mergeCell ref="C8:I8"/>
    <mergeCell ref="A14:A17"/>
    <mergeCell ref="B14:C17"/>
    <mergeCell ref="I14:I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56.pielikums Jūrmalas pilsētas domes
2017.gada 9.jūnija saistošajiem noteikumiem Nr.21
(protokols Nr.10, 2.punkts)
 </firstHeader>
    <firstFooter>&amp;L&amp;9&amp;D; &amp;T&amp;R&amp;9&amp;P (&amp;N)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U8" sqref="U8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336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337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340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341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342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8"/>
      <c r="Q15" s="307"/>
    </row>
    <row r="16" spans="1:17" s="12" customFormat="1" ht="12.75" customHeight="1" x14ac:dyDescent="0.25">
      <c r="A16" s="874"/>
      <c r="B16" s="877"/>
      <c r="C16" s="900" t="s">
        <v>13</v>
      </c>
      <c r="D16" s="868" t="s">
        <v>311</v>
      </c>
      <c r="E16" s="884" t="s">
        <v>313</v>
      </c>
      <c r="F16" s="896" t="s">
        <v>14</v>
      </c>
      <c r="G16" s="882" t="s">
        <v>312</v>
      </c>
      <c r="H16" s="868" t="s">
        <v>319</v>
      </c>
      <c r="I16" s="906" t="s">
        <v>15</v>
      </c>
      <c r="J16" s="868" t="s">
        <v>314</v>
      </c>
      <c r="K16" s="884" t="s">
        <v>315</v>
      </c>
      <c r="L16" s="904" t="s">
        <v>16</v>
      </c>
      <c r="M16" s="866" t="s">
        <v>316</v>
      </c>
      <c r="N16" s="868" t="s">
        <v>317</v>
      </c>
      <c r="O16" s="884" t="s">
        <v>17</v>
      </c>
      <c r="P16" s="902" t="s">
        <v>318</v>
      </c>
      <c r="Q16" s="307"/>
    </row>
    <row r="17" spans="1:17" s="13" customFormat="1" ht="66" customHeight="1" thickBot="1" x14ac:dyDescent="0.3">
      <c r="A17" s="875"/>
      <c r="B17" s="877"/>
      <c r="C17" s="901"/>
      <c r="D17" s="869"/>
      <c r="E17" s="885"/>
      <c r="F17" s="897"/>
      <c r="G17" s="883"/>
      <c r="H17" s="869"/>
      <c r="I17" s="907"/>
      <c r="J17" s="869"/>
      <c r="K17" s="885"/>
      <c r="L17" s="905"/>
      <c r="M17" s="867"/>
      <c r="N17" s="869"/>
      <c r="O17" s="885"/>
      <c r="P17" s="903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4">
        <v>3</v>
      </c>
      <c r="D18" s="217">
        <v>4</v>
      </c>
      <c r="E18" s="146">
        <v>5</v>
      </c>
      <c r="F18" s="14">
        <v>6</v>
      </c>
      <c r="G18" s="217">
        <v>7</v>
      </c>
      <c r="H18" s="15">
        <v>8</v>
      </c>
      <c r="I18" s="15">
        <v>9</v>
      </c>
      <c r="J18" s="15">
        <v>10</v>
      </c>
      <c r="K18" s="146">
        <v>11</v>
      </c>
      <c r="L18" s="14">
        <v>12</v>
      </c>
      <c r="M18" s="217">
        <v>13</v>
      </c>
      <c r="N18" s="146">
        <v>14</v>
      </c>
      <c r="O18" s="14">
        <v>15</v>
      </c>
      <c r="P18" s="378">
        <v>16</v>
      </c>
      <c r="Q18" s="308"/>
    </row>
    <row r="19" spans="1:17" s="19" customFormat="1" x14ac:dyDescent="0.25">
      <c r="A19" s="16"/>
      <c r="B19" s="17" t="s">
        <v>19</v>
      </c>
      <c r="C19" s="68"/>
      <c r="D19" s="218"/>
      <c r="E19" s="18"/>
      <c r="F19" s="18"/>
      <c r="G19" s="18"/>
      <c r="H19" s="147"/>
      <c r="I19" s="296"/>
      <c r="J19" s="218"/>
      <c r="K19" s="18"/>
      <c r="L19" s="18"/>
      <c r="M19" s="18"/>
      <c r="N19" s="147"/>
      <c r="O19" s="296"/>
      <c r="P19" s="379"/>
    </row>
    <row r="20" spans="1:17" s="19" customFormat="1" ht="12.75" thickBot="1" x14ac:dyDescent="0.3">
      <c r="A20" s="20"/>
      <c r="B20" s="21" t="s">
        <v>20</v>
      </c>
      <c r="C20" s="360">
        <f>SUM(F20,I20,L20,O20)</f>
        <v>133196</v>
      </c>
      <c r="D20" s="219">
        <f t="shared" ref="D20" si="0">SUM(D21,D24,D25,D41,D42)</f>
        <v>141196</v>
      </c>
      <c r="E20" s="278">
        <f>SUM(E21,E24,E25,E41,E42)</f>
        <v>-8000</v>
      </c>
      <c r="F20" s="360">
        <f>SUM(F21,F24,F25,F41,F42)</f>
        <v>133196</v>
      </c>
      <c r="G20" s="219">
        <f t="shared" ref="G20:O20" si="1">SUM(G21,G24,G25,G41,G42)</f>
        <v>0</v>
      </c>
      <c r="H20" s="278">
        <f t="shared" si="1"/>
        <v>0</v>
      </c>
      <c r="I20" s="360">
        <f t="shared" si="1"/>
        <v>0</v>
      </c>
      <c r="J20" s="219">
        <f t="shared" si="1"/>
        <v>0</v>
      </c>
      <c r="K20" s="278">
        <f t="shared" si="1"/>
        <v>0</v>
      </c>
      <c r="L20" s="360">
        <f t="shared" si="1"/>
        <v>0</v>
      </c>
      <c r="M20" s="219">
        <f t="shared" si="1"/>
        <v>0</v>
      </c>
      <c r="N20" s="278">
        <f t="shared" si="1"/>
        <v>0</v>
      </c>
      <c r="O20" s="360">
        <f t="shared" si="1"/>
        <v>0</v>
      </c>
      <c r="P20" s="409"/>
      <c r="Q20" s="191"/>
    </row>
    <row r="21" spans="1:17" ht="12.75" hidden="1" thickTop="1" x14ac:dyDescent="0.25">
      <c r="A21" s="23"/>
      <c r="B21" s="24" t="s">
        <v>21</v>
      </c>
      <c r="C21" s="131">
        <f t="shared" ref="C21" si="2">SUM(F21,I21,L21,O21)</f>
        <v>0</v>
      </c>
      <c r="D21" s="25">
        <f t="shared" ref="D21:E21" si="3">SUM(D22:D23)</f>
        <v>0</v>
      </c>
      <c r="E21" s="25">
        <f t="shared" si="3"/>
        <v>0</v>
      </c>
      <c r="F21" s="25">
        <f>SUM(F22:F23)</f>
        <v>0</v>
      </c>
      <c r="G21" s="25">
        <f t="shared" ref="G21:O21" si="4">SUM(G22:G23)</f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0</v>
      </c>
      <c r="L21" s="25">
        <f t="shared" si="4"/>
        <v>0</v>
      </c>
      <c r="M21" s="25">
        <f>SUM(M22:M23)</f>
        <v>0</v>
      </c>
      <c r="N21" s="25">
        <f t="shared" si="4"/>
        <v>0</v>
      </c>
      <c r="O21" s="25">
        <f t="shared" si="4"/>
        <v>0</v>
      </c>
      <c r="P21" s="171"/>
    </row>
    <row r="22" spans="1:17" ht="12.75" hidden="1" thickTop="1" x14ac:dyDescent="0.25">
      <c r="A22" s="26"/>
      <c r="B22" s="27" t="s">
        <v>22</v>
      </c>
      <c r="C22" s="410">
        <f>SUM(F22,I22,L22,O22)</f>
        <v>0</v>
      </c>
      <c r="D22" s="28"/>
      <c r="E22" s="28"/>
      <c r="F22" s="28">
        <f>D22+E22</f>
        <v>0</v>
      </c>
      <c r="G22" s="28"/>
      <c r="H22" s="28"/>
      <c r="I22" s="28">
        <f>G22+H22</f>
        <v>0</v>
      </c>
      <c r="J22" s="28"/>
      <c r="K22" s="28"/>
      <c r="L22" s="28">
        <f>J22+K22</f>
        <v>0</v>
      </c>
      <c r="M22" s="28"/>
      <c r="N22" s="28"/>
      <c r="O22" s="411">
        <f t="shared" ref="O22" si="5">M22+N22</f>
        <v>0</v>
      </c>
      <c r="P22" s="412"/>
    </row>
    <row r="23" spans="1:17" ht="12.75" hidden="1" thickTop="1" x14ac:dyDescent="0.25">
      <c r="A23" s="29"/>
      <c r="B23" s="30" t="s">
        <v>23</v>
      </c>
      <c r="C23" s="413">
        <f t="shared" ref="C23" si="6">SUM(F23,I23,L23,O23)</f>
        <v>0</v>
      </c>
      <c r="D23" s="31"/>
      <c r="E23" s="31"/>
      <c r="F23" s="31">
        <f t="shared" ref="F23:F24" si="7">D23+E23</f>
        <v>0</v>
      </c>
      <c r="G23" s="31"/>
      <c r="H23" s="31"/>
      <c r="I23" s="31">
        <f t="shared" ref="I23:I24" si="8">G23+H23</f>
        <v>0</v>
      </c>
      <c r="J23" s="31"/>
      <c r="K23" s="31"/>
      <c r="L23" s="31">
        <f>J23+K23</f>
        <v>0</v>
      </c>
      <c r="M23" s="31"/>
      <c r="N23" s="31"/>
      <c r="O23" s="148">
        <f>M23+N23</f>
        <v>0</v>
      </c>
      <c r="P23" s="340"/>
    </row>
    <row r="24" spans="1:17" s="19" customFormat="1" ht="25.5" thickTop="1" thickBot="1" x14ac:dyDescent="0.3">
      <c r="A24" s="32">
        <v>19300</v>
      </c>
      <c r="B24" s="32" t="s">
        <v>24</v>
      </c>
      <c r="C24" s="361">
        <f>SUM(F24,I24)</f>
        <v>133196</v>
      </c>
      <c r="D24" s="223">
        <f>D50</f>
        <v>141196</v>
      </c>
      <c r="E24" s="354">
        <v>-8000</v>
      </c>
      <c r="F24" s="414">
        <f t="shared" si="7"/>
        <v>133196</v>
      </c>
      <c r="G24" s="223"/>
      <c r="H24" s="354"/>
      <c r="I24" s="414">
        <f t="shared" si="8"/>
        <v>0</v>
      </c>
      <c r="J24" s="381" t="s">
        <v>25</v>
      </c>
      <c r="K24" s="149" t="s">
        <v>25</v>
      </c>
      <c r="L24" s="415" t="s">
        <v>25</v>
      </c>
      <c r="M24" s="288" t="s">
        <v>25</v>
      </c>
      <c r="N24" s="149" t="s">
        <v>25</v>
      </c>
      <c r="O24" s="415" t="s">
        <v>25</v>
      </c>
      <c r="P24" s="416"/>
      <c r="Q24" s="191"/>
    </row>
    <row r="25" spans="1:17" s="19" customFormat="1" ht="24.75" hidden="1" thickTop="1" x14ac:dyDescent="0.25">
      <c r="A25" s="347"/>
      <c r="B25" s="35" t="s">
        <v>26</v>
      </c>
      <c r="C25" s="132">
        <f>SUM(F25)</f>
        <v>0</v>
      </c>
      <c r="D25" s="80"/>
      <c r="E25" s="80"/>
      <c r="F25" s="36">
        <f>D25+E25</f>
        <v>0</v>
      </c>
      <c r="G25" s="37" t="s">
        <v>25</v>
      </c>
      <c r="H25" s="37" t="s">
        <v>25</v>
      </c>
      <c r="I25" s="37" t="s">
        <v>25</v>
      </c>
      <c r="J25" s="37" t="s">
        <v>25</v>
      </c>
      <c r="K25" s="37" t="s">
        <v>25</v>
      </c>
      <c r="L25" s="37" t="s">
        <v>25</v>
      </c>
      <c r="M25" s="124" t="s">
        <v>25</v>
      </c>
      <c r="N25" s="124" t="s">
        <v>25</v>
      </c>
      <c r="O25" s="124" t="s">
        <v>25</v>
      </c>
      <c r="P25" s="173"/>
    </row>
    <row r="26" spans="1:17" s="19" customFormat="1" ht="36.75" hidden="1" thickTop="1" x14ac:dyDescent="0.25">
      <c r="A26" s="35">
        <v>21300</v>
      </c>
      <c r="B26" s="35" t="s">
        <v>27</v>
      </c>
      <c r="C26" s="132">
        <f>SUM(L26)</f>
        <v>0</v>
      </c>
      <c r="D26" s="37" t="s">
        <v>25</v>
      </c>
      <c r="E26" s="37" t="s">
        <v>25</v>
      </c>
      <c r="F26" s="37" t="s">
        <v>25</v>
      </c>
      <c r="G26" s="37" t="s">
        <v>25</v>
      </c>
      <c r="H26" s="37" t="s">
        <v>25</v>
      </c>
      <c r="I26" s="37" t="s">
        <v>25</v>
      </c>
      <c r="J26" s="38">
        <f t="shared" ref="J26:K26" si="9">SUM(J27,J31,J33,J36)</f>
        <v>0</v>
      </c>
      <c r="K26" s="38">
        <f t="shared" si="9"/>
        <v>0</v>
      </c>
      <c r="L26" s="38">
        <f>SUM(L27,L31,L33,L36)</f>
        <v>0</v>
      </c>
      <c r="M26" s="124" t="s">
        <v>25</v>
      </c>
      <c r="N26" s="124" t="s">
        <v>25</v>
      </c>
      <c r="O26" s="124" t="s">
        <v>25</v>
      </c>
      <c r="P26" s="173"/>
    </row>
    <row r="27" spans="1:17" s="19" customFormat="1" ht="24.75" hidden="1" thickTop="1" x14ac:dyDescent="0.25">
      <c r="A27" s="39">
        <v>21350</v>
      </c>
      <c r="B27" s="35" t="s">
        <v>28</v>
      </c>
      <c r="C27" s="132">
        <f t="shared" ref="C27:C40" si="10">SUM(L27)</f>
        <v>0</v>
      </c>
      <c r="D27" s="37" t="s">
        <v>25</v>
      </c>
      <c r="E27" s="37" t="s">
        <v>25</v>
      </c>
      <c r="F27" s="37" t="s">
        <v>25</v>
      </c>
      <c r="G27" s="37" t="s">
        <v>25</v>
      </c>
      <c r="H27" s="37" t="s">
        <v>25</v>
      </c>
      <c r="I27" s="37" t="s">
        <v>25</v>
      </c>
      <c r="J27" s="38">
        <f t="shared" ref="J27:K27" si="11">SUM(J28:J30)</f>
        <v>0</v>
      </c>
      <c r="K27" s="38">
        <f t="shared" si="11"/>
        <v>0</v>
      </c>
      <c r="L27" s="38">
        <f>SUM(L28:L30)</f>
        <v>0</v>
      </c>
      <c r="M27" s="124" t="s">
        <v>25</v>
      </c>
      <c r="N27" s="124" t="s">
        <v>25</v>
      </c>
      <c r="O27" s="124" t="s">
        <v>25</v>
      </c>
      <c r="P27" s="173"/>
    </row>
    <row r="28" spans="1:17" ht="12.75" hidden="1" thickTop="1" x14ac:dyDescent="0.25">
      <c r="A28" s="26">
        <v>21351</v>
      </c>
      <c r="B28" s="40" t="s">
        <v>29</v>
      </c>
      <c r="C28" s="133">
        <f t="shared" si="10"/>
        <v>0</v>
      </c>
      <c r="D28" s="41" t="s">
        <v>25</v>
      </c>
      <c r="E28" s="41" t="s">
        <v>25</v>
      </c>
      <c r="F28" s="41" t="s">
        <v>25</v>
      </c>
      <c r="G28" s="41" t="s">
        <v>25</v>
      </c>
      <c r="H28" s="41" t="s">
        <v>25</v>
      </c>
      <c r="I28" s="41" t="s">
        <v>25</v>
      </c>
      <c r="J28" s="41"/>
      <c r="K28" s="41"/>
      <c r="L28" s="42">
        <f t="shared" ref="L28:L30" si="12">J28+K28</f>
        <v>0</v>
      </c>
      <c r="M28" s="150" t="s">
        <v>25</v>
      </c>
      <c r="N28" s="150" t="s">
        <v>25</v>
      </c>
      <c r="O28" s="150" t="s">
        <v>25</v>
      </c>
      <c r="P28" s="174"/>
    </row>
    <row r="29" spans="1:17" ht="12.75" hidden="1" thickTop="1" x14ac:dyDescent="0.25">
      <c r="A29" s="29">
        <v>21352</v>
      </c>
      <c r="B29" s="43" t="s">
        <v>30</v>
      </c>
      <c r="C29" s="134">
        <f t="shared" si="10"/>
        <v>0</v>
      </c>
      <c r="D29" s="44" t="s">
        <v>25</v>
      </c>
      <c r="E29" s="44" t="s">
        <v>25</v>
      </c>
      <c r="F29" s="44" t="s">
        <v>25</v>
      </c>
      <c r="G29" s="44" t="s">
        <v>25</v>
      </c>
      <c r="H29" s="44" t="s">
        <v>25</v>
      </c>
      <c r="I29" s="44" t="s">
        <v>25</v>
      </c>
      <c r="J29" s="44"/>
      <c r="K29" s="44"/>
      <c r="L29" s="45">
        <f t="shared" si="12"/>
        <v>0</v>
      </c>
      <c r="M29" s="151" t="s">
        <v>25</v>
      </c>
      <c r="N29" s="151" t="s">
        <v>25</v>
      </c>
      <c r="O29" s="151" t="s">
        <v>25</v>
      </c>
      <c r="P29" s="175"/>
    </row>
    <row r="30" spans="1:17" ht="24.75" hidden="1" thickTop="1" x14ac:dyDescent="0.25">
      <c r="A30" s="29">
        <v>21359</v>
      </c>
      <c r="B30" s="43" t="s">
        <v>31</v>
      </c>
      <c r="C30" s="134">
        <f t="shared" si="10"/>
        <v>0</v>
      </c>
      <c r="D30" s="44" t="s">
        <v>25</v>
      </c>
      <c r="E30" s="44" t="s">
        <v>25</v>
      </c>
      <c r="F30" s="44" t="s">
        <v>25</v>
      </c>
      <c r="G30" s="44" t="s">
        <v>25</v>
      </c>
      <c r="H30" s="44" t="s">
        <v>25</v>
      </c>
      <c r="I30" s="44" t="s">
        <v>25</v>
      </c>
      <c r="J30" s="44"/>
      <c r="K30" s="44"/>
      <c r="L30" s="45">
        <f t="shared" si="12"/>
        <v>0</v>
      </c>
      <c r="M30" s="151" t="s">
        <v>25</v>
      </c>
      <c r="N30" s="151" t="s">
        <v>25</v>
      </c>
      <c r="O30" s="151" t="s">
        <v>25</v>
      </c>
      <c r="P30" s="175"/>
    </row>
    <row r="31" spans="1:17" s="19" customFormat="1" ht="36.75" hidden="1" thickTop="1" x14ac:dyDescent="0.25">
      <c r="A31" s="39">
        <v>21370</v>
      </c>
      <c r="B31" s="35" t="s">
        <v>32</v>
      </c>
      <c r="C31" s="132">
        <f t="shared" si="10"/>
        <v>0</v>
      </c>
      <c r="D31" s="37" t="s">
        <v>25</v>
      </c>
      <c r="E31" s="37" t="s">
        <v>25</v>
      </c>
      <c r="F31" s="37" t="s">
        <v>25</v>
      </c>
      <c r="G31" s="37" t="s">
        <v>25</v>
      </c>
      <c r="H31" s="37" t="s">
        <v>25</v>
      </c>
      <c r="I31" s="37" t="s">
        <v>25</v>
      </c>
      <c r="J31" s="38">
        <f t="shared" ref="J31:K31" si="13">SUM(J32)</f>
        <v>0</v>
      </c>
      <c r="K31" s="38">
        <f t="shared" si="13"/>
        <v>0</v>
      </c>
      <c r="L31" s="38">
        <f>SUM(L32)</f>
        <v>0</v>
      </c>
      <c r="M31" s="124" t="s">
        <v>25</v>
      </c>
      <c r="N31" s="124" t="s">
        <v>25</v>
      </c>
      <c r="O31" s="124" t="s">
        <v>25</v>
      </c>
      <c r="P31" s="173"/>
    </row>
    <row r="32" spans="1:17" ht="36.75" hidden="1" thickTop="1" x14ac:dyDescent="0.25">
      <c r="A32" s="46">
        <v>21379</v>
      </c>
      <c r="B32" s="47" t="s">
        <v>33</v>
      </c>
      <c r="C32" s="417">
        <f t="shared" si="10"/>
        <v>0</v>
      </c>
      <c r="D32" s="48" t="s">
        <v>25</v>
      </c>
      <c r="E32" s="48" t="s">
        <v>25</v>
      </c>
      <c r="F32" s="48" t="s">
        <v>25</v>
      </c>
      <c r="G32" s="48" t="s">
        <v>25</v>
      </c>
      <c r="H32" s="48" t="s">
        <v>25</v>
      </c>
      <c r="I32" s="48" t="s">
        <v>25</v>
      </c>
      <c r="J32" s="48"/>
      <c r="K32" s="48"/>
      <c r="L32" s="49">
        <f>J32+K32</f>
        <v>0</v>
      </c>
      <c r="M32" s="152" t="s">
        <v>25</v>
      </c>
      <c r="N32" s="152" t="s">
        <v>25</v>
      </c>
      <c r="O32" s="152" t="s">
        <v>25</v>
      </c>
      <c r="P32" s="53"/>
    </row>
    <row r="33" spans="1:16" s="19" customFormat="1" ht="12.75" hidden="1" thickTop="1" x14ac:dyDescent="0.25">
      <c r="A33" s="39">
        <v>21380</v>
      </c>
      <c r="B33" s="35" t="s">
        <v>34</v>
      </c>
      <c r="C33" s="132">
        <f t="shared" si="10"/>
        <v>0</v>
      </c>
      <c r="D33" s="37" t="s">
        <v>25</v>
      </c>
      <c r="E33" s="37" t="s">
        <v>25</v>
      </c>
      <c r="F33" s="37" t="s">
        <v>25</v>
      </c>
      <c r="G33" s="37" t="s">
        <v>25</v>
      </c>
      <c r="H33" s="37" t="s">
        <v>25</v>
      </c>
      <c r="I33" s="37" t="s">
        <v>25</v>
      </c>
      <c r="J33" s="38">
        <f t="shared" ref="J33:K33" si="14">SUM(J34:J35)</f>
        <v>0</v>
      </c>
      <c r="K33" s="38">
        <f t="shared" si="14"/>
        <v>0</v>
      </c>
      <c r="L33" s="38">
        <f>SUM(L34:L35)</f>
        <v>0</v>
      </c>
      <c r="M33" s="124" t="s">
        <v>25</v>
      </c>
      <c r="N33" s="124" t="s">
        <v>25</v>
      </c>
      <c r="O33" s="124" t="s">
        <v>25</v>
      </c>
      <c r="P33" s="173"/>
    </row>
    <row r="34" spans="1:16" ht="12.75" hidden="1" thickTop="1" x14ac:dyDescent="0.25">
      <c r="A34" s="27">
        <v>21381</v>
      </c>
      <c r="B34" s="40" t="s">
        <v>35</v>
      </c>
      <c r="C34" s="133">
        <f t="shared" si="10"/>
        <v>0</v>
      </c>
      <c r="D34" s="41" t="s">
        <v>25</v>
      </c>
      <c r="E34" s="41" t="s">
        <v>25</v>
      </c>
      <c r="F34" s="41" t="s">
        <v>25</v>
      </c>
      <c r="G34" s="41" t="s">
        <v>25</v>
      </c>
      <c r="H34" s="41" t="s">
        <v>25</v>
      </c>
      <c r="I34" s="41" t="s">
        <v>25</v>
      </c>
      <c r="J34" s="41"/>
      <c r="K34" s="41"/>
      <c r="L34" s="42">
        <f t="shared" ref="L34:L35" si="15">J34+K34</f>
        <v>0</v>
      </c>
      <c r="M34" s="150" t="s">
        <v>25</v>
      </c>
      <c r="N34" s="150" t="s">
        <v>25</v>
      </c>
      <c r="O34" s="150" t="s">
        <v>25</v>
      </c>
      <c r="P34" s="174"/>
    </row>
    <row r="35" spans="1:16" ht="24.75" hidden="1" thickTop="1" x14ac:dyDescent="0.25">
      <c r="A35" s="30">
        <v>21383</v>
      </c>
      <c r="B35" s="43" t="s">
        <v>36</v>
      </c>
      <c r="C35" s="134">
        <f t="shared" si="10"/>
        <v>0</v>
      </c>
      <c r="D35" s="44" t="s">
        <v>25</v>
      </c>
      <c r="E35" s="44" t="s">
        <v>25</v>
      </c>
      <c r="F35" s="44" t="s">
        <v>25</v>
      </c>
      <c r="G35" s="44" t="s">
        <v>25</v>
      </c>
      <c r="H35" s="44" t="s">
        <v>25</v>
      </c>
      <c r="I35" s="44" t="s">
        <v>25</v>
      </c>
      <c r="J35" s="44"/>
      <c r="K35" s="44"/>
      <c r="L35" s="45">
        <f t="shared" si="15"/>
        <v>0</v>
      </c>
      <c r="M35" s="151" t="s">
        <v>25</v>
      </c>
      <c r="N35" s="151" t="s">
        <v>25</v>
      </c>
      <c r="O35" s="151" t="s">
        <v>25</v>
      </c>
      <c r="P35" s="175"/>
    </row>
    <row r="36" spans="1:16" s="19" customFormat="1" ht="24.75" hidden="1" thickTop="1" x14ac:dyDescent="0.25">
      <c r="A36" s="39">
        <v>21390</v>
      </c>
      <c r="B36" s="35" t="s">
        <v>37</v>
      </c>
      <c r="C36" s="132">
        <f t="shared" si="10"/>
        <v>0</v>
      </c>
      <c r="D36" s="37" t="s">
        <v>25</v>
      </c>
      <c r="E36" s="37" t="s">
        <v>25</v>
      </c>
      <c r="F36" s="37" t="s">
        <v>25</v>
      </c>
      <c r="G36" s="37" t="s">
        <v>25</v>
      </c>
      <c r="H36" s="37" t="s">
        <v>25</v>
      </c>
      <c r="I36" s="37" t="s">
        <v>25</v>
      </c>
      <c r="J36" s="38">
        <f t="shared" ref="J36:K36" si="16">SUM(J37:J40)</f>
        <v>0</v>
      </c>
      <c r="K36" s="38">
        <f t="shared" si="16"/>
        <v>0</v>
      </c>
      <c r="L36" s="38">
        <f>SUM(L37:L40)</f>
        <v>0</v>
      </c>
      <c r="M36" s="124" t="s">
        <v>25</v>
      </c>
      <c r="N36" s="124" t="s">
        <v>25</v>
      </c>
      <c r="O36" s="124" t="s">
        <v>25</v>
      </c>
      <c r="P36" s="173"/>
    </row>
    <row r="37" spans="1:16" ht="24.75" hidden="1" thickTop="1" x14ac:dyDescent="0.25">
      <c r="A37" s="27">
        <v>21391</v>
      </c>
      <c r="B37" s="40" t="s">
        <v>38</v>
      </c>
      <c r="C37" s="133">
        <f t="shared" si="10"/>
        <v>0</v>
      </c>
      <c r="D37" s="41" t="s">
        <v>25</v>
      </c>
      <c r="E37" s="41" t="s">
        <v>25</v>
      </c>
      <c r="F37" s="41" t="s">
        <v>25</v>
      </c>
      <c r="G37" s="41" t="s">
        <v>25</v>
      </c>
      <c r="H37" s="41" t="s">
        <v>25</v>
      </c>
      <c r="I37" s="41" t="s">
        <v>25</v>
      </c>
      <c r="J37" s="41"/>
      <c r="K37" s="41"/>
      <c r="L37" s="42">
        <f t="shared" ref="L37:L40" si="17">J37+K37</f>
        <v>0</v>
      </c>
      <c r="M37" s="150" t="s">
        <v>25</v>
      </c>
      <c r="N37" s="150" t="s">
        <v>25</v>
      </c>
      <c r="O37" s="150" t="s">
        <v>25</v>
      </c>
      <c r="P37" s="174"/>
    </row>
    <row r="38" spans="1:16" ht="12.75" hidden="1" thickTop="1" x14ac:dyDescent="0.25">
      <c r="A38" s="30">
        <v>21393</v>
      </c>
      <c r="B38" s="43" t="s">
        <v>39</v>
      </c>
      <c r="C38" s="134">
        <f t="shared" si="10"/>
        <v>0</v>
      </c>
      <c r="D38" s="44" t="s">
        <v>25</v>
      </c>
      <c r="E38" s="44" t="s">
        <v>25</v>
      </c>
      <c r="F38" s="44" t="s">
        <v>25</v>
      </c>
      <c r="G38" s="44" t="s">
        <v>25</v>
      </c>
      <c r="H38" s="44" t="s">
        <v>25</v>
      </c>
      <c r="I38" s="44" t="s">
        <v>25</v>
      </c>
      <c r="J38" s="44"/>
      <c r="K38" s="44"/>
      <c r="L38" s="45">
        <f t="shared" si="17"/>
        <v>0</v>
      </c>
      <c r="M38" s="151" t="s">
        <v>25</v>
      </c>
      <c r="N38" s="151" t="s">
        <v>25</v>
      </c>
      <c r="O38" s="151" t="s">
        <v>25</v>
      </c>
      <c r="P38" s="175"/>
    </row>
    <row r="39" spans="1:16" ht="12.75" hidden="1" thickTop="1" x14ac:dyDescent="0.25">
      <c r="A39" s="30">
        <v>21395</v>
      </c>
      <c r="B39" s="43" t="s">
        <v>40</v>
      </c>
      <c r="C39" s="134">
        <f t="shared" si="10"/>
        <v>0</v>
      </c>
      <c r="D39" s="44" t="s">
        <v>25</v>
      </c>
      <c r="E39" s="44" t="s">
        <v>25</v>
      </c>
      <c r="F39" s="44" t="s">
        <v>25</v>
      </c>
      <c r="G39" s="44" t="s">
        <v>25</v>
      </c>
      <c r="H39" s="44" t="s">
        <v>25</v>
      </c>
      <c r="I39" s="44" t="s">
        <v>25</v>
      </c>
      <c r="J39" s="44"/>
      <c r="K39" s="44"/>
      <c r="L39" s="45">
        <f t="shared" si="17"/>
        <v>0</v>
      </c>
      <c r="M39" s="151" t="s">
        <v>25</v>
      </c>
      <c r="N39" s="151" t="s">
        <v>25</v>
      </c>
      <c r="O39" s="151" t="s">
        <v>25</v>
      </c>
      <c r="P39" s="175"/>
    </row>
    <row r="40" spans="1:16" ht="24.75" hidden="1" thickTop="1" x14ac:dyDescent="0.25">
      <c r="A40" s="30">
        <v>21399</v>
      </c>
      <c r="B40" s="43" t="s">
        <v>41</v>
      </c>
      <c r="C40" s="134">
        <f t="shared" si="10"/>
        <v>0</v>
      </c>
      <c r="D40" s="44" t="s">
        <v>25</v>
      </c>
      <c r="E40" s="44" t="s">
        <v>25</v>
      </c>
      <c r="F40" s="44" t="s">
        <v>25</v>
      </c>
      <c r="G40" s="44" t="s">
        <v>25</v>
      </c>
      <c r="H40" s="44" t="s">
        <v>25</v>
      </c>
      <c r="I40" s="44" t="s">
        <v>25</v>
      </c>
      <c r="J40" s="44"/>
      <c r="K40" s="44"/>
      <c r="L40" s="45">
        <f t="shared" si="17"/>
        <v>0</v>
      </c>
      <c r="M40" s="151" t="s">
        <v>25</v>
      </c>
      <c r="N40" s="151" t="s">
        <v>25</v>
      </c>
      <c r="O40" s="151" t="s">
        <v>25</v>
      </c>
      <c r="P40" s="175"/>
    </row>
    <row r="41" spans="1:16" s="19" customFormat="1" ht="36.75" hidden="1" customHeight="1" x14ac:dyDescent="0.25">
      <c r="A41" s="39">
        <v>21420</v>
      </c>
      <c r="B41" s="35" t="s">
        <v>42</v>
      </c>
      <c r="C41" s="418">
        <f>SUM(F41)</f>
        <v>0</v>
      </c>
      <c r="D41" s="36"/>
      <c r="E41" s="36"/>
      <c r="F41" s="36">
        <f>D41+E41</f>
        <v>0</v>
      </c>
      <c r="G41" s="37" t="s">
        <v>25</v>
      </c>
      <c r="H41" s="37" t="s">
        <v>25</v>
      </c>
      <c r="I41" s="37" t="s">
        <v>25</v>
      </c>
      <c r="J41" s="37" t="s">
        <v>25</v>
      </c>
      <c r="K41" s="37" t="s">
        <v>25</v>
      </c>
      <c r="L41" s="37" t="s">
        <v>25</v>
      </c>
      <c r="M41" s="124" t="s">
        <v>25</v>
      </c>
      <c r="N41" s="124" t="s">
        <v>25</v>
      </c>
      <c r="O41" s="124" t="s">
        <v>25</v>
      </c>
      <c r="P41" s="173"/>
    </row>
    <row r="42" spans="1:16" s="19" customFormat="1" ht="24.75" hidden="1" thickTop="1" x14ac:dyDescent="0.25">
      <c r="A42" s="50">
        <v>21490</v>
      </c>
      <c r="B42" s="51" t="s">
        <v>43</v>
      </c>
      <c r="C42" s="418">
        <f>SUM(F42,I42,L42)</f>
        <v>0</v>
      </c>
      <c r="D42" s="52">
        <f t="shared" ref="D42:E42" si="18">D43</f>
        <v>0</v>
      </c>
      <c r="E42" s="52">
        <f t="shared" si="18"/>
        <v>0</v>
      </c>
      <c r="F42" s="52">
        <f>F43</f>
        <v>0</v>
      </c>
      <c r="G42" s="52">
        <f t="shared" ref="G42:K42" si="19">G43</f>
        <v>0</v>
      </c>
      <c r="H42" s="52">
        <f t="shared" si="19"/>
        <v>0</v>
      </c>
      <c r="I42" s="52">
        <f t="shared" si="19"/>
        <v>0</v>
      </c>
      <c r="J42" s="52">
        <f t="shared" si="19"/>
        <v>0</v>
      </c>
      <c r="K42" s="52">
        <f t="shared" si="19"/>
        <v>0</v>
      </c>
      <c r="L42" s="52">
        <f>L43</f>
        <v>0</v>
      </c>
      <c r="M42" s="124" t="s">
        <v>25</v>
      </c>
      <c r="N42" s="124" t="s">
        <v>25</v>
      </c>
      <c r="O42" s="124" t="s">
        <v>25</v>
      </c>
      <c r="P42" s="173"/>
    </row>
    <row r="43" spans="1:16" s="19" customFormat="1" ht="24.75" hidden="1" thickTop="1" x14ac:dyDescent="0.25">
      <c r="A43" s="30">
        <v>21499</v>
      </c>
      <c r="B43" s="43" t="s">
        <v>44</v>
      </c>
      <c r="C43" s="419">
        <f>SUM(F43,I43,L43)</f>
        <v>0</v>
      </c>
      <c r="D43" s="49"/>
      <c r="E43" s="49"/>
      <c r="F43" s="42">
        <f>D43+E43</f>
        <v>0</v>
      </c>
      <c r="G43" s="42"/>
      <c r="H43" s="42"/>
      <c r="I43" s="42">
        <f>G43+H43</f>
        <v>0</v>
      </c>
      <c r="J43" s="42"/>
      <c r="K43" s="42"/>
      <c r="L43" s="42">
        <f>J43+K43</f>
        <v>0</v>
      </c>
      <c r="M43" s="152" t="s">
        <v>25</v>
      </c>
      <c r="N43" s="152" t="s">
        <v>25</v>
      </c>
      <c r="O43" s="152" t="s">
        <v>25</v>
      </c>
      <c r="P43" s="53"/>
    </row>
    <row r="44" spans="1:16" ht="24.75" hidden="1" thickTop="1" x14ac:dyDescent="0.25">
      <c r="A44" s="54">
        <v>23000</v>
      </c>
      <c r="B44" s="55" t="s">
        <v>45</v>
      </c>
      <c r="C44" s="418">
        <f>SUM(O44)</f>
        <v>0</v>
      </c>
      <c r="D44" s="56" t="s">
        <v>25</v>
      </c>
      <c r="E44" s="56" t="s">
        <v>25</v>
      </c>
      <c r="F44" s="56" t="s">
        <v>25</v>
      </c>
      <c r="G44" s="56" t="s">
        <v>25</v>
      </c>
      <c r="H44" s="56" t="s">
        <v>25</v>
      </c>
      <c r="I44" s="56" t="s">
        <v>25</v>
      </c>
      <c r="J44" s="56" t="s">
        <v>25</v>
      </c>
      <c r="K44" s="56" t="s">
        <v>25</v>
      </c>
      <c r="L44" s="56" t="s">
        <v>25</v>
      </c>
      <c r="M44" s="153">
        <f t="shared" ref="M44:N44" si="20">SUM(M45:M46)</f>
        <v>0</v>
      </c>
      <c r="N44" s="153">
        <f t="shared" si="20"/>
        <v>0</v>
      </c>
      <c r="O44" s="153">
        <f>SUM(O45:O46)</f>
        <v>0</v>
      </c>
      <c r="P44" s="342"/>
    </row>
    <row r="45" spans="1:16" ht="24.75" hidden="1" thickTop="1" x14ac:dyDescent="0.25">
      <c r="A45" s="57">
        <v>23410</v>
      </c>
      <c r="B45" s="58" t="s">
        <v>46</v>
      </c>
      <c r="C45" s="420">
        <f t="shared" ref="C45:C46" si="21">SUM(O45)</f>
        <v>0</v>
      </c>
      <c r="D45" s="59" t="s">
        <v>25</v>
      </c>
      <c r="E45" s="59" t="s">
        <v>25</v>
      </c>
      <c r="F45" s="59" t="s">
        <v>25</v>
      </c>
      <c r="G45" s="59" t="s">
        <v>25</v>
      </c>
      <c r="H45" s="59" t="s">
        <v>25</v>
      </c>
      <c r="I45" s="59" t="s">
        <v>25</v>
      </c>
      <c r="J45" s="59" t="s">
        <v>25</v>
      </c>
      <c r="K45" s="59" t="s">
        <v>25</v>
      </c>
      <c r="L45" s="59" t="s">
        <v>25</v>
      </c>
      <c r="M45" s="59"/>
      <c r="N45" s="59"/>
      <c r="O45" s="421">
        <f t="shared" ref="O45:O46" si="22">M45+N45</f>
        <v>0</v>
      </c>
      <c r="P45" s="422"/>
    </row>
    <row r="46" spans="1:16" ht="24.75" hidden="1" thickTop="1" x14ac:dyDescent="0.25">
      <c r="A46" s="57">
        <v>23510</v>
      </c>
      <c r="B46" s="58" t="s">
        <v>47</v>
      </c>
      <c r="C46" s="420">
        <f t="shared" si="21"/>
        <v>0</v>
      </c>
      <c r="D46" s="59" t="s">
        <v>25</v>
      </c>
      <c r="E46" s="59" t="s">
        <v>25</v>
      </c>
      <c r="F46" s="59" t="s">
        <v>25</v>
      </c>
      <c r="G46" s="59" t="s">
        <v>25</v>
      </c>
      <c r="H46" s="59" t="s">
        <v>25</v>
      </c>
      <c r="I46" s="59" t="s">
        <v>25</v>
      </c>
      <c r="J46" s="59" t="s">
        <v>25</v>
      </c>
      <c r="K46" s="59" t="s">
        <v>25</v>
      </c>
      <c r="L46" s="59" t="s">
        <v>25</v>
      </c>
      <c r="M46" s="59"/>
      <c r="N46" s="59"/>
      <c r="O46" s="421">
        <f t="shared" si="22"/>
        <v>0</v>
      </c>
      <c r="P46" s="422"/>
    </row>
    <row r="47" spans="1:16" ht="12.75" thickTop="1" x14ac:dyDescent="0.25">
      <c r="A47" s="60"/>
      <c r="B47" s="58"/>
      <c r="C47" s="371"/>
      <c r="D47" s="241"/>
      <c r="E47" s="77"/>
      <c r="F47" s="59"/>
      <c r="G47" s="59"/>
      <c r="H47" s="282"/>
      <c r="I47" s="364"/>
      <c r="J47" s="231"/>
      <c r="K47" s="59"/>
      <c r="L47" s="110"/>
      <c r="M47" s="110"/>
      <c r="N47" s="154"/>
      <c r="O47" s="423"/>
      <c r="P47" s="424"/>
    </row>
    <row r="48" spans="1:16" s="19" customFormat="1" x14ac:dyDescent="0.25">
      <c r="A48" s="61"/>
      <c r="B48" s="62" t="s">
        <v>48</v>
      </c>
      <c r="C48" s="365"/>
      <c r="D48" s="384"/>
      <c r="E48" s="188"/>
      <c r="F48" s="111"/>
      <c r="G48" s="111"/>
      <c r="H48" s="155"/>
      <c r="I48" s="365"/>
      <c r="J48" s="232"/>
      <c r="K48" s="111"/>
      <c r="L48" s="111"/>
      <c r="M48" s="111"/>
      <c r="N48" s="155"/>
      <c r="O48" s="365"/>
      <c r="P48" s="425"/>
    </row>
    <row r="49" spans="1:17" s="19" customFormat="1" ht="12.75" thickBot="1" x14ac:dyDescent="0.3">
      <c r="A49" s="63"/>
      <c r="B49" s="20" t="s">
        <v>49</v>
      </c>
      <c r="C49" s="366">
        <f t="shared" ref="C49:C112" si="23">SUM(F49,I49,L49,O49)</f>
        <v>133196</v>
      </c>
      <c r="D49" s="233">
        <f t="shared" ref="D49:E49" si="24">SUM(D50,D281)</f>
        <v>141196</v>
      </c>
      <c r="E49" s="120">
        <f t="shared" si="24"/>
        <v>-8000</v>
      </c>
      <c r="F49" s="366">
        <f>SUM(F50,F281)</f>
        <v>133196</v>
      </c>
      <c r="G49" s="233">
        <f t="shared" ref="G49:O49" si="25">SUM(G50,G281)</f>
        <v>0</v>
      </c>
      <c r="H49" s="120">
        <f t="shared" si="25"/>
        <v>0</v>
      </c>
      <c r="I49" s="366">
        <f t="shared" si="25"/>
        <v>0</v>
      </c>
      <c r="J49" s="233">
        <f t="shared" si="25"/>
        <v>0</v>
      </c>
      <c r="K49" s="120">
        <f t="shared" si="25"/>
        <v>0</v>
      </c>
      <c r="L49" s="366">
        <f t="shared" si="25"/>
        <v>0</v>
      </c>
      <c r="M49" s="233">
        <f t="shared" si="25"/>
        <v>0</v>
      </c>
      <c r="N49" s="120">
        <f t="shared" si="25"/>
        <v>0</v>
      </c>
      <c r="O49" s="366">
        <f t="shared" si="25"/>
        <v>0</v>
      </c>
      <c r="P49" s="426"/>
      <c r="Q49" s="191"/>
    </row>
    <row r="50" spans="1:17" s="19" customFormat="1" ht="36.75" thickTop="1" x14ac:dyDescent="0.25">
      <c r="A50" s="65"/>
      <c r="B50" s="66" t="s">
        <v>50</v>
      </c>
      <c r="C50" s="367">
        <f t="shared" si="23"/>
        <v>133196</v>
      </c>
      <c r="D50" s="234">
        <f t="shared" ref="D50:E50" si="26">SUM(D51,D193)</f>
        <v>141196</v>
      </c>
      <c r="E50" s="283">
        <f t="shared" si="26"/>
        <v>-8000</v>
      </c>
      <c r="F50" s="367">
        <f>SUM(F51,F193)</f>
        <v>133196</v>
      </c>
      <c r="G50" s="234">
        <f t="shared" ref="G50:O50" si="27">SUM(G51,G193)</f>
        <v>0</v>
      </c>
      <c r="H50" s="283">
        <f t="shared" si="27"/>
        <v>0</v>
      </c>
      <c r="I50" s="367">
        <f t="shared" si="27"/>
        <v>0</v>
      </c>
      <c r="J50" s="234">
        <f t="shared" si="27"/>
        <v>0</v>
      </c>
      <c r="K50" s="283">
        <f t="shared" si="27"/>
        <v>0</v>
      </c>
      <c r="L50" s="367">
        <f t="shared" si="27"/>
        <v>0</v>
      </c>
      <c r="M50" s="234">
        <f t="shared" si="27"/>
        <v>0</v>
      </c>
      <c r="N50" s="283">
        <f t="shared" si="27"/>
        <v>0</v>
      </c>
      <c r="O50" s="367">
        <f t="shared" si="27"/>
        <v>0</v>
      </c>
      <c r="P50" s="427"/>
      <c r="Q50" s="191"/>
    </row>
    <row r="51" spans="1:17" s="19" customFormat="1" ht="24" x14ac:dyDescent="0.25">
      <c r="A51" s="68"/>
      <c r="B51" s="16" t="s">
        <v>51</v>
      </c>
      <c r="C51" s="368">
        <f t="shared" si="23"/>
        <v>133196</v>
      </c>
      <c r="D51" s="235">
        <f t="shared" ref="D51:E51" si="28">SUM(D52,D74,D172,D186)</f>
        <v>141196</v>
      </c>
      <c r="E51" s="284">
        <f t="shared" si="28"/>
        <v>-8000</v>
      </c>
      <c r="F51" s="368">
        <f>SUM(F52,F74,F172,F186)</f>
        <v>133196</v>
      </c>
      <c r="G51" s="235">
        <f t="shared" ref="G51:O51" si="29">SUM(G52,G74,G172,G186)</f>
        <v>0</v>
      </c>
      <c r="H51" s="284">
        <f t="shared" si="29"/>
        <v>0</v>
      </c>
      <c r="I51" s="368">
        <f t="shared" si="29"/>
        <v>0</v>
      </c>
      <c r="J51" s="235">
        <f t="shared" si="29"/>
        <v>0</v>
      </c>
      <c r="K51" s="284">
        <f t="shared" si="29"/>
        <v>0</v>
      </c>
      <c r="L51" s="368">
        <f t="shared" si="29"/>
        <v>0</v>
      </c>
      <c r="M51" s="235">
        <f t="shared" si="29"/>
        <v>0</v>
      </c>
      <c r="N51" s="284">
        <f t="shared" si="29"/>
        <v>0</v>
      </c>
      <c r="O51" s="368">
        <f t="shared" si="29"/>
        <v>0</v>
      </c>
      <c r="P51" s="428"/>
      <c r="Q51" s="191"/>
    </row>
    <row r="52" spans="1:17" s="19" customFormat="1" hidden="1" x14ac:dyDescent="0.25">
      <c r="A52" s="70">
        <v>1000</v>
      </c>
      <c r="B52" s="70" t="s">
        <v>52</v>
      </c>
      <c r="C52" s="139">
        <f t="shared" si="23"/>
        <v>0</v>
      </c>
      <c r="D52" s="71">
        <f t="shared" ref="D52:E52" si="30">SUM(D53,D66)</f>
        <v>0</v>
      </c>
      <c r="E52" s="71">
        <f t="shared" si="30"/>
        <v>0</v>
      </c>
      <c r="F52" s="71">
        <f>SUM(F53,F66)</f>
        <v>0</v>
      </c>
      <c r="G52" s="71">
        <f t="shared" ref="G52:O52" si="31">SUM(G53,G66)</f>
        <v>0</v>
      </c>
      <c r="H52" s="71">
        <f t="shared" si="31"/>
        <v>0</v>
      </c>
      <c r="I52" s="71">
        <f t="shared" si="31"/>
        <v>0</v>
      </c>
      <c r="J52" s="71">
        <f t="shared" si="31"/>
        <v>0</v>
      </c>
      <c r="K52" s="71">
        <f t="shared" si="31"/>
        <v>0</v>
      </c>
      <c r="L52" s="71">
        <f t="shared" si="31"/>
        <v>0</v>
      </c>
      <c r="M52" s="71">
        <f t="shared" si="31"/>
        <v>0</v>
      </c>
      <c r="N52" s="71">
        <f t="shared" si="31"/>
        <v>0</v>
      </c>
      <c r="O52" s="71">
        <f t="shared" si="31"/>
        <v>0</v>
      </c>
      <c r="P52" s="181"/>
    </row>
    <row r="53" spans="1:17" hidden="1" x14ac:dyDescent="0.25">
      <c r="A53" s="35">
        <v>1100</v>
      </c>
      <c r="B53" s="72" t="s">
        <v>53</v>
      </c>
      <c r="C53" s="132">
        <f t="shared" si="23"/>
        <v>0</v>
      </c>
      <c r="D53" s="38">
        <f t="shared" ref="D53:E53" si="32">SUM(D54,D57,D65)</f>
        <v>0</v>
      </c>
      <c r="E53" s="38">
        <f t="shared" si="32"/>
        <v>0</v>
      </c>
      <c r="F53" s="38">
        <f>SUM(F54,F57,F65)</f>
        <v>0</v>
      </c>
      <c r="G53" s="38">
        <f t="shared" ref="G53:N53" si="33">SUM(G54,G57,G65)</f>
        <v>0</v>
      </c>
      <c r="H53" s="38">
        <f t="shared" si="33"/>
        <v>0</v>
      </c>
      <c r="I53" s="38">
        <f t="shared" si="33"/>
        <v>0</v>
      </c>
      <c r="J53" s="38">
        <f t="shared" si="33"/>
        <v>0</v>
      </c>
      <c r="K53" s="38">
        <f t="shared" si="33"/>
        <v>0</v>
      </c>
      <c r="L53" s="38">
        <f t="shared" si="33"/>
        <v>0</v>
      </c>
      <c r="M53" s="38">
        <f t="shared" si="33"/>
        <v>0</v>
      </c>
      <c r="N53" s="38">
        <f t="shared" si="33"/>
        <v>0</v>
      </c>
      <c r="O53" s="38">
        <f>SUM(O54,O57,O65)</f>
        <v>0</v>
      </c>
      <c r="P53" s="182"/>
    </row>
    <row r="54" spans="1:17" hidden="1" x14ac:dyDescent="0.25">
      <c r="A54" s="73">
        <v>1110</v>
      </c>
      <c r="B54" s="58" t="s">
        <v>54</v>
      </c>
      <c r="C54" s="86">
        <f t="shared" si="23"/>
        <v>0</v>
      </c>
      <c r="D54" s="77"/>
      <c r="E54" s="77"/>
      <c r="F54" s="74">
        <f>SUM(F55:F56)</f>
        <v>0</v>
      </c>
      <c r="G54" s="74"/>
      <c r="H54" s="74"/>
      <c r="I54" s="74">
        <f>SUM(I55:I56)</f>
        <v>0</v>
      </c>
      <c r="J54" s="74"/>
      <c r="K54" s="74"/>
      <c r="L54" s="74">
        <f>SUM(L55:L56)</f>
        <v>0</v>
      </c>
      <c r="M54" s="74"/>
      <c r="N54" s="74"/>
      <c r="O54" s="156">
        <f>SUM(O55:O56)</f>
        <v>0</v>
      </c>
      <c r="P54" s="183"/>
    </row>
    <row r="55" spans="1:17" hidden="1" x14ac:dyDescent="0.25">
      <c r="A55" s="27">
        <v>1111</v>
      </c>
      <c r="B55" s="40" t="s">
        <v>55</v>
      </c>
      <c r="C55" s="133">
        <f t="shared" si="23"/>
        <v>0</v>
      </c>
      <c r="D55" s="42"/>
      <c r="E55" s="42"/>
      <c r="F55" s="42">
        <f>D55+E55</f>
        <v>0</v>
      </c>
      <c r="G55" s="42"/>
      <c r="H55" s="42"/>
      <c r="I55" s="42">
        <f>G55+H55</f>
        <v>0</v>
      </c>
      <c r="J55" s="42"/>
      <c r="K55" s="42"/>
      <c r="L55" s="42">
        <f>J55+K55</f>
        <v>0</v>
      </c>
      <c r="M55" s="42"/>
      <c r="N55" s="42"/>
      <c r="O55" s="358">
        <f>M55+N55</f>
        <v>0</v>
      </c>
      <c r="P55" s="429"/>
    </row>
    <row r="56" spans="1:17" ht="24" hidden="1" customHeight="1" x14ac:dyDescent="0.25">
      <c r="A56" s="30">
        <v>1119</v>
      </c>
      <c r="B56" s="43" t="s">
        <v>56</v>
      </c>
      <c r="C56" s="134">
        <f t="shared" si="23"/>
        <v>0</v>
      </c>
      <c r="D56" s="45"/>
      <c r="E56" s="45"/>
      <c r="F56" s="45">
        <f>D56+E56</f>
        <v>0</v>
      </c>
      <c r="G56" s="45"/>
      <c r="H56" s="45"/>
      <c r="I56" s="45">
        <f>G56+H56</f>
        <v>0</v>
      </c>
      <c r="J56" s="45"/>
      <c r="K56" s="45"/>
      <c r="L56" s="45">
        <f>J56+K56</f>
        <v>0</v>
      </c>
      <c r="M56" s="45"/>
      <c r="N56" s="45"/>
      <c r="O56" s="359">
        <f>M56+N56</f>
        <v>0</v>
      </c>
      <c r="P56" s="430"/>
    </row>
    <row r="57" spans="1:17" ht="23.25" hidden="1" customHeight="1" x14ac:dyDescent="0.25">
      <c r="A57" s="75">
        <v>1140</v>
      </c>
      <c r="B57" s="43" t="s">
        <v>57</v>
      </c>
      <c r="C57" s="134">
        <f t="shared" si="23"/>
        <v>0</v>
      </c>
      <c r="D57" s="76">
        <f t="shared" ref="D57:E57" si="34">SUM(D58:D64)</f>
        <v>0</v>
      </c>
      <c r="E57" s="76">
        <f t="shared" si="34"/>
        <v>0</v>
      </c>
      <c r="F57" s="76">
        <f>SUM(F58:F64)</f>
        <v>0</v>
      </c>
      <c r="G57" s="76">
        <f t="shared" ref="G57:N57" si="35">SUM(G58:G64)</f>
        <v>0</v>
      </c>
      <c r="H57" s="76">
        <f t="shared" si="35"/>
        <v>0</v>
      </c>
      <c r="I57" s="76">
        <f t="shared" si="35"/>
        <v>0</v>
      </c>
      <c r="J57" s="76">
        <f t="shared" si="35"/>
        <v>0</v>
      </c>
      <c r="K57" s="76">
        <f t="shared" si="35"/>
        <v>0</v>
      </c>
      <c r="L57" s="76">
        <f t="shared" si="35"/>
        <v>0</v>
      </c>
      <c r="M57" s="76">
        <f t="shared" si="35"/>
        <v>0</v>
      </c>
      <c r="N57" s="76">
        <f t="shared" si="35"/>
        <v>0</v>
      </c>
      <c r="O57" s="91">
        <f>SUM(O58:O64)</f>
        <v>0</v>
      </c>
      <c r="P57" s="95"/>
    </row>
    <row r="58" spans="1:17" hidden="1" x14ac:dyDescent="0.25">
      <c r="A58" s="30">
        <v>1141</v>
      </c>
      <c r="B58" s="43" t="s">
        <v>58</v>
      </c>
      <c r="C58" s="134">
        <f t="shared" si="23"/>
        <v>0</v>
      </c>
      <c r="D58" s="45"/>
      <c r="E58" s="45"/>
      <c r="F58" s="45">
        <f t="shared" ref="F58:F65" si="36">D58+E58</f>
        <v>0</v>
      </c>
      <c r="G58" s="45"/>
      <c r="H58" s="45"/>
      <c r="I58" s="45">
        <f t="shared" ref="I58:I65" si="37">G58+H58</f>
        <v>0</v>
      </c>
      <c r="J58" s="45"/>
      <c r="K58" s="45"/>
      <c r="L58" s="45">
        <f t="shared" ref="L58:L65" si="38">J58+K58</f>
        <v>0</v>
      </c>
      <c r="M58" s="45"/>
      <c r="N58" s="45"/>
      <c r="O58" s="359">
        <f t="shared" ref="O58:O65" si="39">M58+N58</f>
        <v>0</v>
      </c>
      <c r="P58" s="430"/>
    </row>
    <row r="59" spans="1:17" ht="24.75" hidden="1" customHeight="1" x14ac:dyDescent="0.25">
      <c r="A59" s="30">
        <v>1142</v>
      </c>
      <c r="B59" s="43" t="s">
        <v>59</v>
      </c>
      <c r="C59" s="134">
        <f t="shared" si="23"/>
        <v>0</v>
      </c>
      <c r="D59" s="45"/>
      <c r="E59" s="45"/>
      <c r="F59" s="45">
        <f t="shared" si="36"/>
        <v>0</v>
      </c>
      <c r="G59" s="45"/>
      <c r="H59" s="45"/>
      <c r="I59" s="45">
        <f t="shared" si="37"/>
        <v>0</v>
      </c>
      <c r="J59" s="45"/>
      <c r="K59" s="45"/>
      <c r="L59" s="45">
        <f t="shared" si="38"/>
        <v>0</v>
      </c>
      <c r="M59" s="45"/>
      <c r="N59" s="45"/>
      <c r="O59" s="359">
        <f t="shared" si="39"/>
        <v>0</v>
      </c>
      <c r="P59" s="430"/>
    </row>
    <row r="60" spans="1:17" ht="24" hidden="1" x14ac:dyDescent="0.25">
      <c r="A60" s="30">
        <v>1145</v>
      </c>
      <c r="B60" s="43" t="s">
        <v>60</v>
      </c>
      <c r="C60" s="134">
        <f t="shared" si="23"/>
        <v>0</v>
      </c>
      <c r="D60" s="45"/>
      <c r="E60" s="45"/>
      <c r="F60" s="45">
        <f t="shared" si="36"/>
        <v>0</v>
      </c>
      <c r="G60" s="45"/>
      <c r="H60" s="45"/>
      <c r="I60" s="45">
        <f t="shared" si="37"/>
        <v>0</v>
      </c>
      <c r="J60" s="45"/>
      <c r="K60" s="45"/>
      <c r="L60" s="45">
        <f t="shared" si="38"/>
        <v>0</v>
      </c>
      <c r="M60" s="45"/>
      <c r="N60" s="45"/>
      <c r="O60" s="359">
        <f t="shared" si="39"/>
        <v>0</v>
      </c>
      <c r="P60" s="430"/>
    </row>
    <row r="61" spans="1:17" ht="27.75" hidden="1" customHeight="1" x14ac:dyDescent="0.25">
      <c r="A61" s="30">
        <v>1146</v>
      </c>
      <c r="B61" s="43" t="s">
        <v>61</v>
      </c>
      <c r="C61" s="134">
        <f t="shared" si="23"/>
        <v>0</v>
      </c>
      <c r="D61" s="45"/>
      <c r="E61" s="45"/>
      <c r="F61" s="45">
        <f t="shared" si="36"/>
        <v>0</v>
      </c>
      <c r="G61" s="45"/>
      <c r="H61" s="45"/>
      <c r="I61" s="45">
        <f t="shared" si="37"/>
        <v>0</v>
      </c>
      <c r="J61" s="45"/>
      <c r="K61" s="45"/>
      <c r="L61" s="45">
        <f t="shared" si="38"/>
        <v>0</v>
      </c>
      <c r="M61" s="45"/>
      <c r="N61" s="45"/>
      <c r="O61" s="359">
        <f t="shared" si="39"/>
        <v>0</v>
      </c>
      <c r="P61" s="430"/>
    </row>
    <row r="62" spans="1:17" hidden="1" x14ac:dyDescent="0.25">
      <c r="A62" s="30">
        <v>1147</v>
      </c>
      <c r="B62" s="43" t="s">
        <v>62</v>
      </c>
      <c r="C62" s="134">
        <f t="shared" si="23"/>
        <v>0</v>
      </c>
      <c r="D62" s="45"/>
      <c r="E62" s="45"/>
      <c r="F62" s="45">
        <f t="shared" si="36"/>
        <v>0</v>
      </c>
      <c r="G62" s="45"/>
      <c r="H62" s="45"/>
      <c r="I62" s="45">
        <f t="shared" si="37"/>
        <v>0</v>
      </c>
      <c r="J62" s="45"/>
      <c r="K62" s="45"/>
      <c r="L62" s="45">
        <f t="shared" si="38"/>
        <v>0</v>
      </c>
      <c r="M62" s="45"/>
      <c r="N62" s="45"/>
      <c r="O62" s="359">
        <f t="shared" si="39"/>
        <v>0</v>
      </c>
      <c r="P62" s="430"/>
    </row>
    <row r="63" spans="1:17" hidden="1" x14ac:dyDescent="0.25">
      <c r="A63" s="30">
        <v>1148</v>
      </c>
      <c r="B63" s="43" t="s">
        <v>63</v>
      </c>
      <c r="C63" s="134">
        <f t="shared" si="23"/>
        <v>0</v>
      </c>
      <c r="D63" s="45"/>
      <c r="E63" s="45"/>
      <c r="F63" s="45">
        <f t="shared" si="36"/>
        <v>0</v>
      </c>
      <c r="G63" s="45"/>
      <c r="H63" s="45"/>
      <c r="I63" s="45">
        <f t="shared" si="37"/>
        <v>0</v>
      </c>
      <c r="J63" s="45"/>
      <c r="K63" s="45"/>
      <c r="L63" s="45">
        <f t="shared" si="38"/>
        <v>0</v>
      </c>
      <c r="M63" s="45"/>
      <c r="N63" s="45"/>
      <c r="O63" s="359">
        <f t="shared" si="39"/>
        <v>0</v>
      </c>
      <c r="P63" s="430"/>
    </row>
    <row r="64" spans="1:17" ht="36" hidden="1" x14ac:dyDescent="0.25">
      <c r="A64" s="30">
        <v>1149</v>
      </c>
      <c r="B64" s="43" t="s">
        <v>64</v>
      </c>
      <c r="C64" s="134">
        <f t="shared" si="23"/>
        <v>0</v>
      </c>
      <c r="D64" s="45"/>
      <c r="E64" s="45"/>
      <c r="F64" s="45">
        <f t="shared" si="36"/>
        <v>0</v>
      </c>
      <c r="G64" s="45"/>
      <c r="H64" s="45"/>
      <c r="I64" s="45">
        <f t="shared" si="37"/>
        <v>0</v>
      </c>
      <c r="J64" s="45"/>
      <c r="K64" s="45"/>
      <c r="L64" s="45">
        <f t="shared" si="38"/>
        <v>0</v>
      </c>
      <c r="M64" s="45"/>
      <c r="N64" s="45"/>
      <c r="O64" s="359">
        <f t="shared" si="39"/>
        <v>0</v>
      </c>
      <c r="P64" s="430"/>
    </row>
    <row r="65" spans="1:17" ht="36" hidden="1" x14ac:dyDescent="0.25">
      <c r="A65" s="73">
        <v>1150</v>
      </c>
      <c r="B65" s="58" t="s">
        <v>65</v>
      </c>
      <c r="C65" s="86">
        <f t="shared" si="23"/>
        <v>0</v>
      </c>
      <c r="D65" s="77"/>
      <c r="E65" s="77"/>
      <c r="F65" s="77">
        <f t="shared" si="36"/>
        <v>0</v>
      </c>
      <c r="G65" s="77"/>
      <c r="H65" s="77"/>
      <c r="I65" s="77">
        <f t="shared" si="37"/>
        <v>0</v>
      </c>
      <c r="J65" s="77"/>
      <c r="K65" s="77"/>
      <c r="L65" s="77">
        <f t="shared" si="38"/>
        <v>0</v>
      </c>
      <c r="M65" s="77"/>
      <c r="N65" s="77"/>
      <c r="O65" s="356">
        <f t="shared" si="39"/>
        <v>0</v>
      </c>
      <c r="P65" s="431"/>
    </row>
    <row r="66" spans="1:17" ht="36" hidden="1" x14ac:dyDescent="0.25">
      <c r="A66" s="35">
        <v>1200</v>
      </c>
      <c r="B66" s="72" t="s">
        <v>66</v>
      </c>
      <c r="C66" s="132">
        <f t="shared" si="23"/>
        <v>0</v>
      </c>
      <c r="D66" s="38">
        <f t="shared" ref="D66:E66" si="40">SUM(D67:D68)</f>
        <v>0</v>
      </c>
      <c r="E66" s="38">
        <f t="shared" si="40"/>
        <v>0</v>
      </c>
      <c r="F66" s="38">
        <f>SUM(F67:F68)</f>
        <v>0</v>
      </c>
      <c r="G66" s="38">
        <f t="shared" ref="G66:N66" si="41">SUM(G67:G68)</f>
        <v>0</v>
      </c>
      <c r="H66" s="38">
        <f t="shared" si="41"/>
        <v>0</v>
      </c>
      <c r="I66" s="38">
        <f t="shared" si="41"/>
        <v>0</v>
      </c>
      <c r="J66" s="38">
        <f t="shared" si="41"/>
        <v>0</v>
      </c>
      <c r="K66" s="38">
        <f t="shared" si="41"/>
        <v>0</v>
      </c>
      <c r="L66" s="38">
        <f t="shared" si="41"/>
        <v>0</v>
      </c>
      <c r="M66" s="38">
        <f t="shared" si="41"/>
        <v>0</v>
      </c>
      <c r="N66" s="38">
        <f t="shared" si="41"/>
        <v>0</v>
      </c>
      <c r="O66" s="125">
        <f>SUM(O67:O68)</f>
        <v>0</v>
      </c>
      <c r="P66" s="184"/>
    </row>
    <row r="67" spans="1:17" ht="24" hidden="1" x14ac:dyDescent="0.25">
      <c r="A67" s="404">
        <v>1210</v>
      </c>
      <c r="B67" s="40" t="s">
        <v>67</v>
      </c>
      <c r="C67" s="133">
        <f t="shared" si="23"/>
        <v>0</v>
      </c>
      <c r="D67" s="42"/>
      <c r="E67" s="42"/>
      <c r="F67" s="42">
        <f>D67+E67</f>
        <v>0</v>
      </c>
      <c r="G67" s="42"/>
      <c r="H67" s="42"/>
      <c r="I67" s="42">
        <f>G67+H67</f>
        <v>0</v>
      </c>
      <c r="J67" s="42"/>
      <c r="K67" s="42"/>
      <c r="L67" s="42">
        <f>J67+K67</f>
        <v>0</v>
      </c>
      <c r="M67" s="42"/>
      <c r="N67" s="42"/>
      <c r="O67" s="358">
        <f>M67+N67</f>
        <v>0</v>
      </c>
      <c r="P67" s="429"/>
    </row>
    <row r="68" spans="1:17" ht="24" hidden="1" x14ac:dyDescent="0.25">
      <c r="A68" s="75">
        <v>1220</v>
      </c>
      <c r="B68" s="43" t="s">
        <v>68</v>
      </c>
      <c r="C68" s="134">
        <f t="shared" si="23"/>
        <v>0</v>
      </c>
      <c r="D68" s="76">
        <f t="shared" ref="D68:E68" si="42">SUM(D69:D73)</f>
        <v>0</v>
      </c>
      <c r="E68" s="76">
        <f t="shared" si="42"/>
        <v>0</v>
      </c>
      <c r="F68" s="76">
        <f>SUM(F69:F73)</f>
        <v>0</v>
      </c>
      <c r="G68" s="76">
        <f t="shared" ref="G68:O68" si="43">SUM(G69:G73)</f>
        <v>0</v>
      </c>
      <c r="H68" s="76">
        <f t="shared" si="43"/>
        <v>0</v>
      </c>
      <c r="I68" s="76">
        <f t="shared" si="43"/>
        <v>0</v>
      </c>
      <c r="J68" s="76">
        <f t="shared" si="43"/>
        <v>0</v>
      </c>
      <c r="K68" s="76">
        <f t="shared" si="43"/>
        <v>0</v>
      </c>
      <c r="L68" s="76">
        <f t="shared" si="43"/>
        <v>0</v>
      </c>
      <c r="M68" s="76">
        <f t="shared" si="43"/>
        <v>0</v>
      </c>
      <c r="N68" s="76">
        <f t="shared" si="43"/>
        <v>0</v>
      </c>
      <c r="O68" s="76">
        <f t="shared" si="43"/>
        <v>0</v>
      </c>
      <c r="P68" s="95"/>
    </row>
    <row r="69" spans="1:17" ht="60" hidden="1" x14ac:dyDescent="0.25">
      <c r="A69" s="30">
        <v>1221</v>
      </c>
      <c r="B69" s="43" t="s">
        <v>69</v>
      </c>
      <c r="C69" s="134">
        <f t="shared" si="23"/>
        <v>0</v>
      </c>
      <c r="D69" s="45"/>
      <c r="E69" s="45"/>
      <c r="F69" s="45">
        <f t="shared" ref="F69:F73" si="44">D69+E69</f>
        <v>0</v>
      </c>
      <c r="G69" s="45"/>
      <c r="H69" s="45"/>
      <c r="I69" s="45">
        <f t="shared" ref="I69:I73" si="45">G69+H69</f>
        <v>0</v>
      </c>
      <c r="J69" s="45"/>
      <c r="K69" s="45"/>
      <c r="L69" s="45">
        <f t="shared" ref="L69:L73" si="46">J69+K69</f>
        <v>0</v>
      </c>
      <c r="M69" s="45"/>
      <c r="N69" s="45"/>
      <c r="O69" s="359">
        <f t="shared" ref="O69:O73" si="47">M69+N69</f>
        <v>0</v>
      </c>
      <c r="P69" s="430"/>
    </row>
    <row r="70" spans="1:17" hidden="1" x14ac:dyDescent="0.25">
      <c r="A70" s="30">
        <v>1223</v>
      </c>
      <c r="B70" s="43" t="s">
        <v>70</v>
      </c>
      <c r="C70" s="134">
        <f t="shared" si="23"/>
        <v>0</v>
      </c>
      <c r="D70" s="45"/>
      <c r="E70" s="45"/>
      <c r="F70" s="45">
        <f t="shared" si="44"/>
        <v>0</v>
      </c>
      <c r="G70" s="45"/>
      <c r="H70" s="45"/>
      <c r="I70" s="45">
        <f t="shared" si="45"/>
        <v>0</v>
      </c>
      <c r="J70" s="45"/>
      <c r="K70" s="45"/>
      <c r="L70" s="45">
        <f t="shared" si="46"/>
        <v>0</v>
      </c>
      <c r="M70" s="45"/>
      <c r="N70" s="45"/>
      <c r="O70" s="359">
        <f t="shared" si="47"/>
        <v>0</v>
      </c>
      <c r="P70" s="430"/>
    </row>
    <row r="71" spans="1:17" hidden="1" x14ac:dyDescent="0.25">
      <c r="A71" s="30">
        <v>1225</v>
      </c>
      <c r="B71" s="43" t="s">
        <v>71</v>
      </c>
      <c r="C71" s="134">
        <f t="shared" si="23"/>
        <v>0</v>
      </c>
      <c r="D71" s="45"/>
      <c r="E71" s="45"/>
      <c r="F71" s="45">
        <f t="shared" si="44"/>
        <v>0</v>
      </c>
      <c r="G71" s="45"/>
      <c r="H71" s="45"/>
      <c r="I71" s="45">
        <f t="shared" si="45"/>
        <v>0</v>
      </c>
      <c r="J71" s="45"/>
      <c r="K71" s="45"/>
      <c r="L71" s="45">
        <f t="shared" si="46"/>
        <v>0</v>
      </c>
      <c r="M71" s="45"/>
      <c r="N71" s="45"/>
      <c r="O71" s="359">
        <f t="shared" si="47"/>
        <v>0</v>
      </c>
      <c r="P71" s="430"/>
    </row>
    <row r="72" spans="1:17" ht="36" hidden="1" x14ac:dyDescent="0.25">
      <c r="A72" s="30">
        <v>1227</v>
      </c>
      <c r="B72" s="43" t="s">
        <v>72</v>
      </c>
      <c r="C72" s="134">
        <f t="shared" si="23"/>
        <v>0</v>
      </c>
      <c r="D72" s="45"/>
      <c r="E72" s="45"/>
      <c r="F72" s="45">
        <f t="shared" si="44"/>
        <v>0</v>
      </c>
      <c r="G72" s="45"/>
      <c r="H72" s="45"/>
      <c r="I72" s="45">
        <f t="shared" si="45"/>
        <v>0</v>
      </c>
      <c r="J72" s="45"/>
      <c r="K72" s="45"/>
      <c r="L72" s="45">
        <f t="shared" si="46"/>
        <v>0</v>
      </c>
      <c r="M72" s="45"/>
      <c r="N72" s="45"/>
      <c r="O72" s="359">
        <f t="shared" si="47"/>
        <v>0</v>
      </c>
      <c r="P72" s="430"/>
    </row>
    <row r="73" spans="1:17" ht="60" hidden="1" x14ac:dyDescent="0.25">
      <c r="A73" s="30">
        <v>1228</v>
      </c>
      <c r="B73" s="43" t="s">
        <v>73</v>
      </c>
      <c r="C73" s="134">
        <f t="shared" si="23"/>
        <v>0</v>
      </c>
      <c r="D73" s="45"/>
      <c r="E73" s="45"/>
      <c r="F73" s="45">
        <f t="shared" si="44"/>
        <v>0</v>
      </c>
      <c r="G73" s="45"/>
      <c r="H73" s="45"/>
      <c r="I73" s="45">
        <f t="shared" si="45"/>
        <v>0</v>
      </c>
      <c r="J73" s="45"/>
      <c r="K73" s="45"/>
      <c r="L73" s="45">
        <f t="shared" si="46"/>
        <v>0</v>
      </c>
      <c r="M73" s="45"/>
      <c r="N73" s="45"/>
      <c r="O73" s="359">
        <f t="shared" si="47"/>
        <v>0</v>
      </c>
      <c r="P73" s="430"/>
    </row>
    <row r="74" spans="1:17" x14ac:dyDescent="0.25">
      <c r="A74" s="70">
        <v>2000</v>
      </c>
      <c r="B74" s="70" t="s">
        <v>74</v>
      </c>
      <c r="C74" s="369">
        <f t="shared" si="23"/>
        <v>133196</v>
      </c>
      <c r="D74" s="236">
        <f t="shared" ref="D74:E74" si="48">SUM(D75,D82,D129,D163,D164,D171)</f>
        <v>141196</v>
      </c>
      <c r="E74" s="127">
        <f t="shared" si="48"/>
        <v>-8000</v>
      </c>
      <c r="F74" s="369">
        <f>SUM(F75,F82,F129,F163,F164,F171)</f>
        <v>133196</v>
      </c>
      <c r="G74" s="236">
        <f t="shared" ref="G74:O74" si="49">SUM(G75,G82,G129,G163,G164,G171)</f>
        <v>0</v>
      </c>
      <c r="H74" s="127">
        <f t="shared" si="49"/>
        <v>0</v>
      </c>
      <c r="I74" s="369">
        <f t="shared" si="49"/>
        <v>0</v>
      </c>
      <c r="J74" s="236">
        <f t="shared" si="49"/>
        <v>0</v>
      </c>
      <c r="K74" s="127">
        <f t="shared" si="49"/>
        <v>0</v>
      </c>
      <c r="L74" s="369">
        <f t="shared" si="49"/>
        <v>0</v>
      </c>
      <c r="M74" s="236">
        <f t="shared" si="49"/>
        <v>0</v>
      </c>
      <c r="N74" s="127">
        <f t="shared" si="49"/>
        <v>0</v>
      </c>
      <c r="O74" s="369">
        <f t="shared" si="49"/>
        <v>0</v>
      </c>
      <c r="P74" s="432"/>
      <c r="Q74" s="306"/>
    </row>
    <row r="75" spans="1:17" ht="24" hidden="1" x14ac:dyDescent="0.25">
      <c r="A75" s="35">
        <v>2100</v>
      </c>
      <c r="B75" s="72" t="s">
        <v>75</v>
      </c>
      <c r="C75" s="132">
        <f t="shared" si="23"/>
        <v>0</v>
      </c>
      <c r="D75" s="38">
        <f t="shared" ref="D75:E75" si="50">SUM(D76,D79)</f>
        <v>0</v>
      </c>
      <c r="E75" s="38">
        <f t="shared" si="50"/>
        <v>0</v>
      </c>
      <c r="F75" s="38">
        <f>SUM(F76,F79)</f>
        <v>0</v>
      </c>
      <c r="G75" s="38">
        <f t="shared" ref="G75:O75" si="51">SUM(G76,G79)</f>
        <v>0</v>
      </c>
      <c r="H75" s="38">
        <f t="shared" si="51"/>
        <v>0</v>
      </c>
      <c r="I75" s="38">
        <f t="shared" si="51"/>
        <v>0</v>
      </c>
      <c r="J75" s="38">
        <f t="shared" si="51"/>
        <v>0</v>
      </c>
      <c r="K75" s="38">
        <f t="shared" si="51"/>
        <v>0</v>
      </c>
      <c r="L75" s="38">
        <f t="shared" si="51"/>
        <v>0</v>
      </c>
      <c r="M75" s="38">
        <f t="shared" si="51"/>
        <v>0</v>
      </c>
      <c r="N75" s="38">
        <f t="shared" si="51"/>
        <v>0</v>
      </c>
      <c r="O75" s="38">
        <f t="shared" si="51"/>
        <v>0</v>
      </c>
      <c r="P75" s="184"/>
    </row>
    <row r="76" spans="1:17" ht="24" hidden="1" x14ac:dyDescent="0.25">
      <c r="A76" s="404">
        <v>2110</v>
      </c>
      <c r="B76" s="40" t="s">
        <v>76</v>
      </c>
      <c r="C76" s="133">
        <f t="shared" si="23"/>
        <v>0</v>
      </c>
      <c r="D76" s="79">
        <f t="shared" ref="D76:E76" si="52">SUM(D77:D78)</f>
        <v>0</v>
      </c>
      <c r="E76" s="79">
        <f t="shared" si="52"/>
        <v>0</v>
      </c>
      <c r="F76" s="79">
        <f>SUM(F77:F78)</f>
        <v>0</v>
      </c>
      <c r="G76" s="79">
        <f t="shared" ref="G76:O76" si="53">SUM(G77:G78)</f>
        <v>0</v>
      </c>
      <c r="H76" s="79">
        <f t="shared" si="53"/>
        <v>0</v>
      </c>
      <c r="I76" s="79">
        <f t="shared" si="53"/>
        <v>0</v>
      </c>
      <c r="J76" s="79">
        <f t="shared" si="53"/>
        <v>0</v>
      </c>
      <c r="K76" s="79">
        <f t="shared" si="53"/>
        <v>0</v>
      </c>
      <c r="L76" s="79">
        <f t="shared" si="53"/>
        <v>0</v>
      </c>
      <c r="M76" s="79">
        <f t="shared" si="53"/>
        <v>0</v>
      </c>
      <c r="N76" s="79">
        <f t="shared" si="53"/>
        <v>0</v>
      </c>
      <c r="O76" s="79">
        <f t="shared" si="53"/>
        <v>0</v>
      </c>
      <c r="P76" s="185"/>
    </row>
    <row r="77" spans="1:17" hidden="1" x14ac:dyDescent="0.25">
      <c r="A77" s="30">
        <v>2111</v>
      </c>
      <c r="B77" s="43" t="s">
        <v>77</v>
      </c>
      <c r="C77" s="134">
        <f t="shared" si="23"/>
        <v>0</v>
      </c>
      <c r="D77" s="45"/>
      <c r="E77" s="45"/>
      <c r="F77" s="45">
        <f t="shared" ref="F77:F78" si="54">D77+E77</f>
        <v>0</v>
      </c>
      <c r="G77" s="45"/>
      <c r="H77" s="45"/>
      <c r="I77" s="45">
        <f t="shared" ref="I77:I78" si="55">G77+H77</f>
        <v>0</v>
      </c>
      <c r="J77" s="45"/>
      <c r="K77" s="45"/>
      <c r="L77" s="45">
        <f t="shared" ref="L77:L78" si="56">J77+K77</f>
        <v>0</v>
      </c>
      <c r="M77" s="45"/>
      <c r="N77" s="45"/>
      <c r="O77" s="359">
        <f t="shared" ref="O77:O78" si="57">M77+N77</f>
        <v>0</v>
      </c>
      <c r="P77" s="430"/>
    </row>
    <row r="78" spans="1:17" ht="24" hidden="1" x14ac:dyDescent="0.25">
      <c r="A78" s="30">
        <v>2112</v>
      </c>
      <c r="B78" s="43" t="s">
        <v>78</v>
      </c>
      <c r="C78" s="134">
        <f t="shared" si="23"/>
        <v>0</v>
      </c>
      <c r="D78" s="45"/>
      <c r="E78" s="45"/>
      <c r="F78" s="45">
        <f t="shared" si="54"/>
        <v>0</v>
      </c>
      <c r="G78" s="45"/>
      <c r="H78" s="45"/>
      <c r="I78" s="45">
        <f t="shared" si="55"/>
        <v>0</v>
      </c>
      <c r="J78" s="45"/>
      <c r="K78" s="45"/>
      <c r="L78" s="45">
        <f t="shared" si="56"/>
        <v>0</v>
      </c>
      <c r="M78" s="45"/>
      <c r="N78" s="45"/>
      <c r="O78" s="359">
        <f t="shared" si="57"/>
        <v>0</v>
      </c>
      <c r="P78" s="430"/>
    </row>
    <row r="79" spans="1:17" ht="24" hidden="1" x14ac:dyDescent="0.25">
      <c r="A79" s="75">
        <v>2120</v>
      </c>
      <c r="B79" s="43" t="s">
        <v>79</v>
      </c>
      <c r="C79" s="134">
        <f t="shared" si="23"/>
        <v>0</v>
      </c>
      <c r="D79" s="76">
        <f t="shared" ref="D79:E79" si="58">SUM(D80:D81)</f>
        <v>0</v>
      </c>
      <c r="E79" s="76">
        <f t="shared" si="58"/>
        <v>0</v>
      </c>
      <c r="F79" s="76">
        <f>SUM(F80:F81)</f>
        <v>0</v>
      </c>
      <c r="G79" s="76">
        <f t="shared" ref="G79:O79" si="59">SUM(G80:G81)</f>
        <v>0</v>
      </c>
      <c r="H79" s="76">
        <f t="shared" si="59"/>
        <v>0</v>
      </c>
      <c r="I79" s="76">
        <f t="shared" si="59"/>
        <v>0</v>
      </c>
      <c r="J79" s="76">
        <f t="shared" si="59"/>
        <v>0</v>
      </c>
      <c r="K79" s="76">
        <f t="shared" si="59"/>
        <v>0</v>
      </c>
      <c r="L79" s="76">
        <f t="shared" si="59"/>
        <v>0</v>
      </c>
      <c r="M79" s="76">
        <f t="shared" si="59"/>
        <v>0</v>
      </c>
      <c r="N79" s="76">
        <f t="shared" si="59"/>
        <v>0</v>
      </c>
      <c r="O79" s="76">
        <f t="shared" si="59"/>
        <v>0</v>
      </c>
      <c r="P79" s="95"/>
    </row>
    <row r="80" spans="1:17" hidden="1" x14ac:dyDescent="0.25">
      <c r="A80" s="30">
        <v>2121</v>
      </c>
      <c r="B80" s="43" t="s">
        <v>77</v>
      </c>
      <c r="C80" s="134">
        <f t="shared" si="23"/>
        <v>0</v>
      </c>
      <c r="D80" s="45"/>
      <c r="E80" s="45"/>
      <c r="F80" s="45">
        <f t="shared" ref="F80:F81" si="60">D80+E80</f>
        <v>0</v>
      </c>
      <c r="G80" s="45"/>
      <c r="H80" s="45"/>
      <c r="I80" s="45">
        <f t="shared" ref="I80:I81" si="61">G80+H80</f>
        <v>0</v>
      </c>
      <c r="J80" s="45"/>
      <c r="K80" s="45"/>
      <c r="L80" s="45">
        <f t="shared" ref="L80:L81" si="62">J80+K80</f>
        <v>0</v>
      </c>
      <c r="M80" s="45"/>
      <c r="N80" s="45"/>
      <c r="O80" s="359">
        <f t="shared" ref="O80:O81" si="63">M80+N80</f>
        <v>0</v>
      </c>
      <c r="P80" s="430"/>
    </row>
    <row r="81" spans="1:17" ht="24" hidden="1" x14ac:dyDescent="0.25">
      <c r="A81" s="30">
        <v>2122</v>
      </c>
      <c r="B81" s="43" t="s">
        <v>78</v>
      </c>
      <c r="C81" s="134">
        <f t="shared" si="23"/>
        <v>0</v>
      </c>
      <c r="D81" s="45"/>
      <c r="E81" s="45"/>
      <c r="F81" s="45">
        <f t="shared" si="60"/>
        <v>0</v>
      </c>
      <c r="G81" s="45"/>
      <c r="H81" s="45"/>
      <c r="I81" s="45">
        <f t="shared" si="61"/>
        <v>0</v>
      </c>
      <c r="J81" s="45"/>
      <c r="K81" s="45"/>
      <c r="L81" s="45">
        <f t="shared" si="62"/>
        <v>0</v>
      </c>
      <c r="M81" s="45"/>
      <c r="N81" s="45"/>
      <c r="O81" s="359">
        <f t="shared" si="63"/>
        <v>0</v>
      </c>
      <c r="P81" s="430"/>
    </row>
    <row r="82" spans="1:17" x14ac:dyDescent="0.25">
      <c r="A82" s="35">
        <v>2200</v>
      </c>
      <c r="B82" s="72" t="s">
        <v>80</v>
      </c>
      <c r="C82" s="370">
        <f t="shared" si="23"/>
        <v>133196</v>
      </c>
      <c r="D82" s="237">
        <f t="shared" ref="D82:E82" si="64">SUM(D83,D88,D94,D102,D111,D115,D121,D127)</f>
        <v>141196</v>
      </c>
      <c r="E82" s="125">
        <f t="shared" si="64"/>
        <v>-8000</v>
      </c>
      <c r="F82" s="370">
        <f>SUM(F83,F88,F94,F102,F111,F115,F121,F127)</f>
        <v>133196</v>
      </c>
      <c r="G82" s="237">
        <f t="shared" ref="G82:O82" si="65">SUM(G83,G88,G94,G102,G111,G115,G121,G127)</f>
        <v>0</v>
      </c>
      <c r="H82" s="125">
        <f t="shared" si="65"/>
        <v>0</v>
      </c>
      <c r="I82" s="370">
        <f t="shared" si="65"/>
        <v>0</v>
      </c>
      <c r="J82" s="237">
        <f t="shared" si="65"/>
        <v>0</v>
      </c>
      <c r="K82" s="125">
        <f t="shared" si="65"/>
        <v>0</v>
      </c>
      <c r="L82" s="370">
        <f t="shared" si="65"/>
        <v>0</v>
      </c>
      <c r="M82" s="237">
        <f t="shared" si="65"/>
        <v>0</v>
      </c>
      <c r="N82" s="125">
        <f t="shared" si="65"/>
        <v>0</v>
      </c>
      <c r="O82" s="370">
        <f t="shared" si="65"/>
        <v>0</v>
      </c>
      <c r="P82" s="433"/>
      <c r="Q82" s="306"/>
    </row>
    <row r="83" spans="1:17" ht="24" hidden="1" x14ac:dyDescent="0.25">
      <c r="A83" s="73">
        <v>2210</v>
      </c>
      <c r="B83" s="58" t="s">
        <v>81</v>
      </c>
      <c r="C83" s="86">
        <f t="shared" si="23"/>
        <v>0</v>
      </c>
      <c r="D83" s="74">
        <f t="shared" ref="D83:E83" si="66">SUM(D84:D87)</f>
        <v>0</v>
      </c>
      <c r="E83" s="74">
        <f t="shared" si="66"/>
        <v>0</v>
      </c>
      <c r="F83" s="74">
        <f>SUM(F84:F87)</f>
        <v>0</v>
      </c>
      <c r="G83" s="74">
        <f t="shared" ref="G83:O83" si="67">SUM(G84:G87)</f>
        <v>0</v>
      </c>
      <c r="H83" s="74">
        <f t="shared" si="67"/>
        <v>0</v>
      </c>
      <c r="I83" s="74">
        <f t="shared" si="67"/>
        <v>0</v>
      </c>
      <c r="J83" s="74">
        <f t="shared" si="67"/>
        <v>0</v>
      </c>
      <c r="K83" s="74">
        <f t="shared" si="67"/>
        <v>0</v>
      </c>
      <c r="L83" s="74">
        <f t="shared" si="67"/>
        <v>0</v>
      </c>
      <c r="M83" s="74">
        <f t="shared" si="67"/>
        <v>0</v>
      </c>
      <c r="N83" s="74">
        <f t="shared" si="67"/>
        <v>0</v>
      </c>
      <c r="O83" s="74">
        <f t="shared" si="67"/>
        <v>0</v>
      </c>
      <c r="P83" s="183"/>
    </row>
    <row r="84" spans="1:17" ht="24" hidden="1" x14ac:dyDescent="0.25">
      <c r="A84" s="27">
        <v>2211</v>
      </c>
      <c r="B84" s="40" t="s">
        <v>82</v>
      </c>
      <c r="C84" s="133">
        <f t="shared" si="23"/>
        <v>0</v>
      </c>
      <c r="D84" s="42"/>
      <c r="E84" s="42"/>
      <c r="F84" s="42">
        <f t="shared" ref="F84:F87" si="68">D84+E84</f>
        <v>0</v>
      </c>
      <c r="G84" s="42"/>
      <c r="H84" s="42"/>
      <c r="I84" s="42">
        <f t="shared" ref="I84:I87" si="69">G84+H84</f>
        <v>0</v>
      </c>
      <c r="J84" s="42"/>
      <c r="K84" s="42"/>
      <c r="L84" s="42">
        <f t="shared" ref="L84:L87" si="70">J84+K84</f>
        <v>0</v>
      </c>
      <c r="M84" s="42"/>
      <c r="N84" s="42"/>
      <c r="O84" s="358">
        <f t="shared" ref="O84:O87" si="71">M84+N84</f>
        <v>0</v>
      </c>
      <c r="P84" s="429"/>
    </row>
    <row r="85" spans="1:17" ht="36" hidden="1" x14ac:dyDescent="0.25">
      <c r="A85" s="30">
        <v>2212</v>
      </c>
      <c r="B85" s="43" t="s">
        <v>83</v>
      </c>
      <c r="C85" s="134">
        <f t="shared" si="23"/>
        <v>0</v>
      </c>
      <c r="D85" s="45"/>
      <c r="E85" s="45"/>
      <c r="F85" s="45">
        <f t="shared" si="68"/>
        <v>0</v>
      </c>
      <c r="G85" s="45"/>
      <c r="H85" s="45"/>
      <c r="I85" s="45">
        <f t="shared" si="69"/>
        <v>0</v>
      </c>
      <c r="J85" s="45"/>
      <c r="K85" s="45"/>
      <c r="L85" s="45">
        <f t="shared" si="70"/>
        <v>0</v>
      </c>
      <c r="M85" s="45"/>
      <c r="N85" s="45"/>
      <c r="O85" s="359">
        <f t="shared" si="71"/>
        <v>0</v>
      </c>
      <c r="P85" s="430"/>
    </row>
    <row r="86" spans="1:17" ht="24" hidden="1" x14ac:dyDescent="0.25">
      <c r="A86" s="30">
        <v>2214</v>
      </c>
      <c r="B86" s="43" t="s">
        <v>84</v>
      </c>
      <c r="C86" s="134">
        <f t="shared" si="23"/>
        <v>0</v>
      </c>
      <c r="D86" s="45"/>
      <c r="E86" s="45"/>
      <c r="F86" s="45">
        <f t="shared" si="68"/>
        <v>0</v>
      </c>
      <c r="G86" s="45"/>
      <c r="H86" s="45"/>
      <c r="I86" s="45">
        <f t="shared" si="69"/>
        <v>0</v>
      </c>
      <c r="J86" s="45"/>
      <c r="K86" s="45"/>
      <c r="L86" s="45">
        <f t="shared" si="70"/>
        <v>0</v>
      </c>
      <c r="M86" s="45"/>
      <c r="N86" s="45"/>
      <c r="O86" s="359">
        <f t="shared" si="71"/>
        <v>0</v>
      </c>
      <c r="P86" s="430"/>
    </row>
    <row r="87" spans="1:17" hidden="1" x14ac:dyDescent="0.25">
      <c r="A87" s="30">
        <v>2219</v>
      </c>
      <c r="B87" s="43" t="s">
        <v>85</v>
      </c>
      <c r="C87" s="134">
        <f t="shared" si="23"/>
        <v>0</v>
      </c>
      <c r="D87" s="45"/>
      <c r="E87" s="45"/>
      <c r="F87" s="45">
        <f t="shared" si="68"/>
        <v>0</v>
      </c>
      <c r="G87" s="45"/>
      <c r="H87" s="45"/>
      <c r="I87" s="45">
        <f t="shared" si="69"/>
        <v>0</v>
      </c>
      <c r="J87" s="45"/>
      <c r="K87" s="45"/>
      <c r="L87" s="45">
        <f t="shared" si="70"/>
        <v>0</v>
      </c>
      <c r="M87" s="45"/>
      <c r="N87" s="45"/>
      <c r="O87" s="359">
        <f t="shared" si="71"/>
        <v>0</v>
      </c>
      <c r="P87" s="430"/>
    </row>
    <row r="88" spans="1:17" ht="24" hidden="1" x14ac:dyDescent="0.25">
      <c r="A88" s="75">
        <v>2220</v>
      </c>
      <c r="B88" s="43" t="s">
        <v>86</v>
      </c>
      <c r="C88" s="134">
        <f t="shared" si="23"/>
        <v>0</v>
      </c>
      <c r="D88" s="76">
        <f t="shared" ref="D88:E88" si="72">SUM(D89:D93)</f>
        <v>0</v>
      </c>
      <c r="E88" s="76">
        <f t="shared" si="72"/>
        <v>0</v>
      </c>
      <c r="F88" s="76">
        <f>SUM(F89:F93)</f>
        <v>0</v>
      </c>
      <c r="G88" s="76">
        <f t="shared" ref="G88:O88" si="73">SUM(G89:G93)</f>
        <v>0</v>
      </c>
      <c r="H88" s="76">
        <f t="shared" si="73"/>
        <v>0</v>
      </c>
      <c r="I88" s="76">
        <f t="shared" si="73"/>
        <v>0</v>
      </c>
      <c r="J88" s="76">
        <f t="shared" si="73"/>
        <v>0</v>
      </c>
      <c r="K88" s="76">
        <f t="shared" si="73"/>
        <v>0</v>
      </c>
      <c r="L88" s="76">
        <f t="shared" si="73"/>
        <v>0</v>
      </c>
      <c r="M88" s="76">
        <f t="shared" si="73"/>
        <v>0</v>
      </c>
      <c r="N88" s="76">
        <f t="shared" si="73"/>
        <v>0</v>
      </c>
      <c r="O88" s="76">
        <f t="shared" si="73"/>
        <v>0</v>
      </c>
      <c r="P88" s="95"/>
    </row>
    <row r="89" spans="1:17" ht="24" hidden="1" x14ac:dyDescent="0.25">
      <c r="A89" s="30">
        <v>2221</v>
      </c>
      <c r="B89" s="43" t="s">
        <v>307</v>
      </c>
      <c r="C89" s="134">
        <f t="shared" si="23"/>
        <v>0</v>
      </c>
      <c r="D89" s="45"/>
      <c r="E89" s="45"/>
      <c r="F89" s="45">
        <f t="shared" ref="F89:F93" si="74">D89+E89</f>
        <v>0</v>
      </c>
      <c r="G89" s="45"/>
      <c r="H89" s="45"/>
      <c r="I89" s="45">
        <f t="shared" ref="I89:I93" si="75">G89+H89</f>
        <v>0</v>
      </c>
      <c r="J89" s="45"/>
      <c r="K89" s="45"/>
      <c r="L89" s="45">
        <f t="shared" ref="L89:L93" si="76">J89+K89</f>
        <v>0</v>
      </c>
      <c r="M89" s="45"/>
      <c r="N89" s="45"/>
      <c r="O89" s="359">
        <f t="shared" ref="O89:O93" si="77">M89+N89</f>
        <v>0</v>
      </c>
      <c r="P89" s="430"/>
    </row>
    <row r="90" spans="1:17" hidden="1" x14ac:dyDescent="0.25">
      <c r="A90" s="30">
        <v>2222</v>
      </c>
      <c r="B90" s="43" t="s">
        <v>87</v>
      </c>
      <c r="C90" s="134">
        <f t="shared" si="23"/>
        <v>0</v>
      </c>
      <c r="D90" s="45"/>
      <c r="E90" s="45"/>
      <c r="F90" s="45">
        <f t="shared" si="74"/>
        <v>0</v>
      </c>
      <c r="G90" s="45"/>
      <c r="H90" s="45"/>
      <c r="I90" s="45">
        <f t="shared" si="75"/>
        <v>0</v>
      </c>
      <c r="J90" s="45"/>
      <c r="K90" s="45"/>
      <c r="L90" s="45">
        <f t="shared" si="76"/>
        <v>0</v>
      </c>
      <c r="M90" s="45"/>
      <c r="N90" s="45"/>
      <c r="O90" s="359">
        <f t="shared" si="77"/>
        <v>0</v>
      </c>
      <c r="P90" s="430"/>
    </row>
    <row r="91" spans="1:17" hidden="1" x14ac:dyDescent="0.25">
      <c r="A91" s="30">
        <v>2223</v>
      </c>
      <c r="B91" s="43" t="s">
        <v>88</v>
      </c>
      <c r="C91" s="134">
        <f t="shared" si="23"/>
        <v>0</v>
      </c>
      <c r="D91" s="45"/>
      <c r="E91" s="45"/>
      <c r="F91" s="45">
        <f t="shared" si="74"/>
        <v>0</v>
      </c>
      <c r="G91" s="45"/>
      <c r="H91" s="45"/>
      <c r="I91" s="45">
        <f t="shared" si="75"/>
        <v>0</v>
      </c>
      <c r="J91" s="45"/>
      <c r="K91" s="45"/>
      <c r="L91" s="45">
        <f t="shared" si="76"/>
        <v>0</v>
      </c>
      <c r="M91" s="45"/>
      <c r="N91" s="45"/>
      <c r="O91" s="359">
        <f t="shared" si="77"/>
        <v>0</v>
      </c>
      <c r="P91" s="430"/>
    </row>
    <row r="92" spans="1:17" ht="48" hidden="1" x14ac:dyDescent="0.25">
      <c r="A92" s="30">
        <v>2224</v>
      </c>
      <c r="B92" s="43" t="s">
        <v>89</v>
      </c>
      <c r="C92" s="134">
        <f t="shared" si="23"/>
        <v>0</v>
      </c>
      <c r="D92" s="45"/>
      <c r="E92" s="45"/>
      <c r="F92" s="45">
        <f t="shared" si="74"/>
        <v>0</v>
      </c>
      <c r="G92" s="45"/>
      <c r="H92" s="45"/>
      <c r="I92" s="45">
        <f t="shared" si="75"/>
        <v>0</v>
      </c>
      <c r="J92" s="45"/>
      <c r="K92" s="45"/>
      <c r="L92" s="45">
        <f t="shared" si="76"/>
        <v>0</v>
      </c>
      <c r="M92" s="45"/>
      <c r="N92" s="45"/>
      <c r="O92" s="359">
        <f t="shared" si="77"/>
        <v>0</v>
      </c>
      <c r="P92" s="430"/>
    </row>
    <row r="93" spans="1:17" ht="24" hidden="1" x14ac:dyDescent="0.25">
      <c r="A93" s="30">
        <v>2229</v>
      </c>
      <c r="B93" s="43" t="s">
        <v>90</v>
      </c>
      <c r="C93" s="134">
        <f t="shared" si="23"/>
        <v>0</v>
      </c>
      <c r="D93" s="45"/>
      <c r="E93" s="45"/>
      <c r="F93" s="45">
        <f t="shared" si="74"/>
        <v>0</v>
      </c>
      <c r="G93" s="45"/>
      <c r="H93" s="45"/>
      <c r="I93" s="45">
        <f t="shared" si="75"/>
        <v>0</v>
      </c>
      <c r="J93" s="45"/>
      <c r="K93" s="45"/>
      <c r="L93" s="45">
        <f t="shared" si="76"/>
        <v>0</v>
      </c>
      <c r="M93" s="45"/>
      <c r="N93" s="45"/>
      <c r="O93" s="359">
        <f t="shared" si="77"/>
        <v>0</v>
      </c>
      <c r="P93" s="430"/>
    </row>
    <row r="94" spans="1:17" ht="36" hidden="1" x14ac:dyDescent="0.25">
      <c r="A94" s="75">
        <v>2230</v>
      </c>
      <c r="B94" s="43" t="s">
        <v>91</v>
      </c>
      <c r="C94" s="134">
        <f t="shared" si="23"/>
        <v>0</v>
      </c>
      <c r="D94" s="76">
        <f t="shared" ref="D94:E94" si="78">SUM(D95:D101)</f>
        <v>0</v>
      </c>
      <c r="E94" s="76">
        <f t="shared" si="78"/>
        <v>0</v>
      </c>
      <c r="F94" s="76">
        <f>SUM(F95:F101)</f>
        <v>0</v>
      </c>
      <c r="G94" s="76">
        <f t="shared" ref="G94:N94" si="79">SUM(G95:G101)</f>
        <v>0</v>
      </c>
      <c r="H94" s="76">
        <f t="shared" si="79"/>
        <v>0</v>
      </c>
      <c r="I94" s="76">
        <f t="shared" si="79"/>
        <v>0</v>
      </c>
      <c r="J94" s="76">
        <f t="shared" si="79"/>
        <v>0</v>
      </c>
      <c r="K94" s="76">
        <f t="shared" si="79"/>
        <v>0</v>
      </c>
      <c r="L94" s="76">
        <f t="shared" si="79"/>
        <v>0</v>
      </c>
      <c r="M94" s="76">
        <f t="shared" si="79"/>
        <v>0</v>
      </c>
      <c r="N94" s="76">
        <f t="shared" si="79"/>
        <v>0</v>
      </c>
      <c r="O94" s="91">
        <f>SUM(O95:O101)</f>
        <v>0</v>
      </c>
      <c r="P94" s="95"/>
    </row>
    <row r="95" spans="1:17" ht="24" hidden="1" x14ac:dyDescent="0.25">
      <c r="A95" s="30">
        <v>2231</v>
      </c>
      <c r="B95" s="43" t="s">
        <v>92</v>
      </c>
      <c r="C95" s="134">
        <f t="shared" si="23"/>
        <v>0</v>
      </c>
      <c r="D95" s="45"/>
      <c r="E95" s="45"/>
      <c r="F95" s="45">
        <f t="shared" ref="F95:F101" si="80">D95+E95</f>
        <v>0</v>
      </c>
      <c r="G95" s="45"/>
      <c r="H95" s="45"/>
      <c r="I95" s="45">
        <f t="shared" ref="I95:I101" si="81">G95+H95</f>
        <v>0</v>
      </c>
      <c r="J95" s="45"/>
      <c r="K95" s="45"/>
      <c r="L95" s="45">
        <f t="shared" ref="L95:L101" si="82">J95+K95</f>
        <v>0</v>
      </c>
      <c r="M95" s="45"/>
      <c r="N95" s="45"/>
      <c r="O95" s="359">
        <f t="shared" ref="O95:O101" si="83">M95+N95</f>
        <v>0</v>
      </c>
      <c r="P95" s="430"/>
    </row>
    <row r="96" spans="1:17" ht="36" hidden="1" x14ac:dyDescent="0.25">
      <c r="A96" s="30">
        <v>2232</v>
      </c>
      <c r="B96" s="43" t="s">
        <v>93</v>
      </c>
      <c r="C96" s="134">
        <f t="shared" si="23"/>
        <v>0</v>
      </c>
      <c r="D96" s="45"/>
      <c r="E96" s="45"/>
      <c r="F96" s="45">
        <f t="shared" si="80"/>
        <v>0</v>
      </c>
      <c r="G96" s="45"/>
      <c r="H96" s="45"/>
      <c r="I96" s="45">
        <f t="shared" si="81"/>
        <v>0</v>
      </c>
      <c r="J96" s="45"/>
      <c r="K96" s="45"/>
      <c r="L96" s="45">
        <f t="shared" si="82"/>
        <v>0</v>
      </c>
      <c r="M96" s="45"/>
      <c r="N96" s="45"/>
      <c r="O96" s="359">
        <f t="shared" si="83"/>
        <v>0</v>
      </c>
      <c r="P96" s="430"/>
    </row>
    <row r="97" spans="1:16" ht="24" hidden="1" x14ac:dyDescent="0.25">
      <c r="A97" s="27">
        <v>2233</v>
      </c>
      <c r="B97" s="40" t="s">
        <v>94</v>
      </c>
      <c r="C97" s="133">
        <f t="shared" si="23"/>
        <v>0</v>
      </c>
      <c r="D97" s="42"/>
      <c r="E97" s="42"/>
      <c r="F97" s="42">
        <f t="shared" si="80"/>
        <v>0</v>
      </c>
      <c r="G97" s="42"/>
      <c r="H97" s="42"/>
      <c r="I97" s="42">
        <f t="shared" si="81"/>
        <v>0</v>
      </c>
      <c r="J97" s="42"/>
      <c r="K97" s="42"/>
      <c r="L97" s="42">
        <f t="shared" si="82"/>
        <v>0</v>
      </c>
      <c r="M97" s="42"/>
      <c r="N97" s="42"/>
      <c r="O97" s="358">
        <f t="shared" si="83"/>
        <v>0</v>
      </c>
      <c r="P97" s="429"/>
    </row>
    <row r="98" spans="1:16" ht="36" hidden="1" x14ac:dyDescent="0.25">
      <c r="A98" s="30">
        <v>2234</v>
      </c>
      <c r="B98" s="43" t="s">
        <v>95</v>
      </c>
      <c r="C98" s="134">
        <f t="shared" si="23"/>
        <v>0</v>
      </c>
      <c r="D98" s="45"/>
      <c r="E98" s="45"/>
      <c r="F98" s="45">
        <f t="shared" si="80"/>
        <v>0</v>
      </c>
      <c r="G98" s="45"/>
      <c r="H98" s="45"/>
      <c r="I98" s="45">
        <f t="shared" si="81"/>
        <v>0</v>
      </c>
      <c r="J98" s="45"/>
      <c r="K98" s="45"/>
      <c r="L98" s="45">
        <f t="shared" si="82"/>
        <v>0</v>
      </c>
      <c r="M98" s="45"/>
      <c r="N98" s="45"/>
      <c r="O98" s="359">
        <f t="shared" si="83"/>
        <v>0</v>
      </c>
      <c r="P98" s="430"/>
    </row>
    <row r="99" spans="1:16" ht="24" hidden="1" x14ac:dyDescent="0.25">
      <c r="A99" s="30">
        <v>2235</v>
      </c>
      <c r="B99" s="43" t="s">
        <v>96</v>
      </c>
      <c r="C99" s="134">
        <f t="shared" si="23"/>
        <v>0</v>
      </c>
      <c r="D99" s="45"/>
      <c r="E99" s="45"/>
      <c r="F99" s="45">
        <f t="shared" si="80"/>
        <v>0</v>
      </c>
      <c r="G99" s="45"/>
      <c r="H99" s="45"/>
      <c r="I99" s="45">
        <f t="shared" si="81"/>
        <v>0</v>
      </c>
      <c r="J99" s="45"/>
      <c r="K99" s="45"/>
      <c r="L99" s="45">
        <f t="shared" si="82"/>
        <v>0</v>
      </c>
      <c r="M99" s="45"/>
      <c r="N99" s="45"/>
      <c r="O99" s="359">
        <f t="shared" si="83"/>
        <v>0</v>
      </c>
      <c r="P99" s="430"/>
    </row>
    <row r="100" spans="1:16" hidden="1" x14ac:dyDescent="0.25">
      <c r="A100" s="30">
        <v>2236</v>
      </c>
      <c r="B100" s="43" t="s">
        <v>97</v>
      </c>
      <c r="C100" s="134">
        <f t="shared" si="23"/>
        <v>0</v>
      </c>
      <c r="D100" s="45"/>
      <c r="E100" s="45"/>
      <c r="F100" s="45">
        <f t="shared" si="80"/>
        <v>0</v>
      </c>
      <c r="G100" s="45"/>
      <c r="H100" s="45"/>
      <c r="I100" s="45">
        <f t="shared" si="81"/>
        <v>0</v>
      </c>
      <c r="J100" s="45"/>
      <c r="K100" s="45"/>
      <c r="L100" s="45">
        <f t="shared" si="82"/>
        <v>0</v>
      </c>
      <c r="M100" s="45"/>
      <c r="N100" s="45"/>
      <c r="O100" s="359">
        <f t="shared" si="83"/>
        <v>0</v>
      </c>
      <c r="P100" s="430"/>
    </row>
    <row r="101" spans="1:16" ht="24" hidden="1" x14ac:dyDescent="0.25">
      <c r="A101" s="30">
        <v>2239</v>
      </c>
      <c r="B101" s="43" t="s">
        <v>98</v>
      </c>
      <c r="C101" s="134">
        <f t="shared" si="23"/>
        <v>0</v>
      </c>
      <c r="D101" s="45"/>
      <c r="E101" s="45"/>
      <c r="F101" s="45">
        <f t="shared" si="80"/>
        <v>0</v>
      </c>
      <c r="G101" s="45"/>
      <c r="H101" s="45"/>
      <c r="I101" s="45">
        <f t="shared" si="81"/>
        <v>0</v>
      </c>
      <c r="J101" s="45"/>
      <c r="K101" s="45"/>
      <c r="L101" s="45">
        <f t="shared" si="82"/>
        <v>0</v>
      </c>
      <c r="M101" s="45"/>
      <c r="N101" s="45"/>
      <c r="O101" s="359">
        <f t="shared" si="83"/>
        <v>0</v>
      </c>
      <c r="P101" s="430"/>
    </row>
    <row r="102" spans="1:16" ht="36" hidden="1" x14ac:dyDescent="0.25">
      <c r="A102" s="75">
        <v>2240</v>
      </c>
      <c r="B102" s="43" t="s">
        <v>99</v>
      </c>
      <c r="C102" s="134">
        <f t="shared" si="23"/>
        <v>0</v>
      </c>
      <c r="D102" s="76">
        <f t="shared" ref="D102:E102" si="84">SUM(D103:D110)</f>
        <v>0</v>
      </c>
      <c r="E102" s="76">
        <f t="shared" si="84"/>
        <v>0</v>
      </c>
      <c r="F102" s="76">
        <f>SUM(F103:F110)</f>
        <v>0</v>
      </c>
      <c r="G102" s="76">
        <f t="shared" ref="G102:N102" si="85">SUM(G103:G110)</f>
        <v>0</v>
      </c>
      <c r="H102" s="76">
        <f t="shared" si="85"/>
        <v>0</v>
      </c>
      <c r="I102" s="76">
        <f t="shared" si="85"/>
        <v>0</v>
      </c>
      <c r="J102" s="76">
        <f t="shared" si="85"/>
        <v>0</v>
      </c>
      <c r="K102" s="76">
        <f t="shared" si="85"/>
        <v>0</v>
      </c>
      <c r="L102" s="76">
        <f t="shared" si="85"/>
        <v>0</v>
      </c>
      <c r="M102" s="76">
        <f t="shared" si="85"/>
        <v>0</v>
      </c>
      <c r="N102" s="76">
        <f t="shared" si="85"/>
        <v>0</v>
      </c>
      <c r="O102" s="91">
        <f>SUM(O103:O110)</f>
        <v>0</v>
      </c>
      <c r="P102" s="95"/>
    </row>
    <row r="103" spans="1:16" hidden="1" x14ac:dyDescent="0.25">
      <c r="A103" s="30">
        <v>2241</v>
      </c>
      <c r="B103" s="43" t="s">
        <v>100</v>
      </c>
      <c r="C103" s="134">
        <f t="shared" si="23"/>
        <v>0</v>
      </c>
      <c r="D103" s="45"/>
      <c r="E103" s="45"/>
      <c r="F103" s="45">
        <f t="shared" ref="F103:F110" si="86">D103+E103</f>
        <v>0</v>
      </c>
      <c r="G103" s="45"/>
      <c r="H103" s="45"/>
      <c r="I103" s="45">
        <f t="shared" ref="I103:I110" si="87">G103+H103</f>
        <v>0</v>
      </c>
      <c r="J103" s="45"/>
      <c r="K103" s="45"/>
      <c r="L103" s="45">
        <f t="shared" ref="L103:L110" si="88">J103+K103</f>
        <v>0</v>
      </c>
      <c r="M103" s="45"/>
      <c r="N103" s="45"/>
      <c r="O103" s="359">
        <f t="shared" ref="O103:O110" si="89">M103+N103</f>
        <v>0</v>
      </c>
      <c r="P103" s="430"/>
    </row>
    <row r="104" spans="1:16" ht="24" hidden="1" x14ac:dyDescent="0.25">
      <c r="A104" s="30">
        <v>2242</v>
      </c>
      <c r="B104" s="43" t="s">
        <v>101</v>
      </c>
      <c r="C104" s="134">
        <f t="shared" si="23"/>
        <v>0</v>
      </c>
      <c r="D104" s="45"/>
      <c r="E104" s="45"/>
      <c r="F104" s="45">
        <f t="shared" si="86"/>
        <v>0</v>
      </c>
      <c r="G104" s="45"/>
      <c r="H104" s="45"/>
      <c r="I104" s="45">
        <f t="shared" si="87"/>
        <v>0</v>
      </c>
      <c r="J104" s="45"/>
      <c r="K104" s="45"/>
      <c r="L104" s="45">
        <f t="shared" si="88"/>
        <v>0</v>
      </c>
      <c r="M104" s="45"/>
      <c r="N104" s="45"/>
      <c r="O104" s="359">
        <f t="shared" si="89"/>
        <v>0</v>
      </c>
      <c r="P104" s="430"/>
    </row>
    <row r="105" spans="1:16" ht="24" hidden="1" x14ac:dyDescent="0.25">
      <c r="A105" s="30">
        <v>2243</v>
      </c>
      <c r="B105" s="43" t="s">
        <v>102</v>
      </c>
      <c r="C105" s="134">
        <f t="shared" si="23"/>
        <v>0</v>
      </c>
      <c r="D105" s="45"/>
      <c r="E105" s="45"/>
      <c r="F105" s="45">
        <f t="shared" si="86"/>
        <v>0</v>
      </c>
      <c r="G105" s="45"/>
      <c r="H105" s="45"/>
      <c r="I105" s="45">
        <f t="shared" si="87"/>
        <v>0</v>
      </c>
      <c r="J105" s="45"/>
      <c r="K105" s="45"/>
      <c r="L105" s="45">
        <f t="shared" si="88"/>
        <v>0</v>
      </c>
      <c r="M105" s="45"/>
      <c r="N105" s="45"/>
      <c r="O105" s="359">
        <f t="shared" si="89"/>
        <v>0</v>
      </c>
      <c r="P105" s="430"/>
    </row>
    <row r="106" spans="1:16" hidden="1" x14ac:dyDescent="0.25">
      <c r="A106" s="30">
        <v>2244</v>
      </c>
      <c r="B106" s="43" t="s">
        <v>103</v>
      </c>
      <c r="C106" s="134">
        <f t="shared" si="23"/>
        <v>0</v>
      </c>
      <c r="D106" s="45"/>
      <c r="E106" s="45"/>
      <c r="F106" s="45">
        <f t="shared" si="86"/>
        <v>0</v>
      </c>
      <c r="G106" s="45"/>
      <c r="H106" s="45"/>
      <c r="I106" s="45">
        <f t="shared" si="87"/>
        <v>0</v>
      </c>
      <c r="J106" s="45"/>
      <c r="K106" s="45"/>
      <c r="L106" s="45">
        <f t="shared" si="88"/>
        <v>0</v>
      </c>
      <c r="M106" s="45"/>
      <c r="N106" s="45"/>
      <c r="O106" s="359">
        <f t="shared" si="89"/>
        <v>0</v>
      </c>
      <c r="P106" s="430"/>
    </row>
    <row r="107" spans="1:16" ht="24" hidden="1" x14ac:dyDescent="0.25">
      <c r="A107" s="30">
        <v>2246</v>
      </c>
      <c r="B107" s="43" t="s">
        <v>104</v>
      </c>
      <c r="C107" s="134">
        <f t="shared" si="23"/>
        <v>0</v>
      </c>
      <c r="D107" s="45"/>
      <c r="E107" s="45"/>
      <c r="F107" s="45">
        <f t="shared" si="86"/>
        <v>0</v>
      </c>
      <c r="G107" s="45"/>
      <c r="H107" s="45"/>
      <c r="I107" s="45">
        <f t="shared" si="87"/>
        <v>0</v>
      </c>
      <c r="J107" s="45"/>
      <c r="K107" s="45"/>
      <c r="L107" s="45">
        <f t="shared" si="88"/>
        <v>0</v>
      </c>
      <c r="M107" s="45"/>
      <c r="N107" s="45"/>
      <c r="O107" s="359">
        <f t="shared" si="89"/>
        <v>0</v>
      </c>
      <c r="P107" s="430"/>
    </row>
    <row r="108" spans="1:16" hidden="1" x14ac:dyDescent="0.25">
      <c r="A108" s="30">
        <v>2247</v>
      </c>
      <c r="B108" s="43" t="s">
        <v>105</v>
      </c>
      <c r="C108" s="134">
        <f t="shared" si="23"/>
        <v>0</v>
      </c>
      <c r="D108" s="45"/>
      <c r="E108" s="45"/>
      <c r="F108" s="45">
        <f t="shared" si="86"/>
        <v>0</v>
      </c>
      <c r="G108" s="45"/>
      <c r="H108" s="45"/>
      <c r="I108" s="45">
        <f t="shared" si="87"/>
        <v>0</v>
      </c>
      <c r="J108" s="45"/>
      <c r="K108" s="45"/>
      <c r="L108" s="45">
        <f t="shared" si="88"/>
        <v>0</v>
      </c>
      <c r="M108" s="45"/>
      <c r="N108" s="45"/>
      <c r="O108" s="359">
        <f t="shared" si="89"/>
        <v>0</v>
      </c>
      <c r="P108" s="430"/>
    </row>
    <row r="109" spans="1:16" ht="24" hidden="1" x14ac:dyDescent="0.25">
      <c r="A109" s="30">
        <v>2248</v>
      </c>
      <c r="B109" s="43" t="s">
        <v>106</v>
      </c>
      <c r="C109" s="134">
        <f t="shared" si="23"/>
        <v>0</v>
      </c>
      <c r="D109" s="45"/>
      <c r="E109" s="45"/>
      <c r="F109" s="45">
        <f t="shared" si="86"/>
        <v>0</v>
      </c>
      <c r="G109" s="45"/>
      <c r="H109" s="45"/>
      <c r="I109" s="45">
        <f t="shared" si="87"/>
        <v>0</v>
      </c>
      <c r="J109" s="45"/>
      <c r="K109" s="45"/>
      <c r="L109" s="45">
        <f t="shared" si="88"/>
        <v>0</v>
      </c>
      <c r="M109" s="45"/>
      <c r="N109" s="45"/>
      <c r="O109" s="359">
        <f t="shared" si="89"/>
        <v>0</v>
      </c>
      <c r="P109" s="430"/>
    </row>
    <row r="110" spans="1:16" ht="24" hidden="1" x14ac:dyDescent="0.25">
      <c r="A110" s="30">
        <v>2249</v>
      </c>
      <c r="B110" s="43" t="s">
        <v>107</v>
      </c>
      <c r="C110" s="134">
        <f t="shared" si="23"/>
        <v>0</v>
      </c>
      <c r="D110" s="45"/>
      <c r="E110" s="45"/>
      <c r="F110" s="45">
        <f t="shared" si="86"/>
        <v>0</v>
      </c>
      <c r="G110" s="45"/>
      <c r="H110" s="45"/>
      <c r="I110" s="45">
        <f t="shared" si="87"/>
        <v>0</v>
      </c>
      <c r="J110" s="45"/>
      <c r="K110" s="45"/>
      <c r="L110" s="45">
        <f t="shared" si="88"/>
        <v>0</v>
      </c>
      <c r="M110" s="45"/>
      <c r="N110" s="45"/>
      <c r="O110" s="359">
        <f t="shared" si="89"/>
        <v>0</v>
      </c>
      <c r="P110" s="430"/>
    </row>
    <row r="111" spans="1:16" hidden="1" x14ac:dyDescent="0.25">
      <c r="A111" s="75">
        <v>2250</v>
      </c>
      <c r="B111" s="43" t="s">
        <v>108</v>
      </c>
      <c r="C111" s="134">
        <f t="shared" si="23"/>
        <v>0</v>
      </c>
      <c r="D111" s="76">
        <f t="shared" ref="D111:E111" si="90">SUM(D112:D114)</f>
        <v>0</v>
      </c>
      <c r="E111" s="76">
        <f t="shared" si="90"/>
        <v>0</v>
      </c>
      <c r="F111" s="76">
        <f>SUM(F112:F114)</f>
        <v>0</v>
      </c>
      <c r="G111" s="76">
        <f t="shared" ref="G111:N111" si="91">SUM(G112:G114)</f>
        <v>0</v>
      </c>
      <c r="H111" s="76">
        <f t="shared" si="91"/>
        <v>0</v>
      </c>
      <c r="I111" s="76">
        <f t="shared" si="91"/>
        <v>0</v>
      </c>
      <c r="J111" s="76">
        <f t="shared" si="91"/>
        <v>0</v>
      </c>
      <c r="K111" s="76">
        <f t="shared" si="91"/>
        <v>0</v>
      </c>
      <c r="L111" s="76">
        <f t="shared" si="91"/>
        <v>0</v>
      </c>
      <c r="M111" s="76">
        <f t="shared" si="91"/>
        <v>0</v>
      </c>
      <c r="N111" s="76">
        <f t="shared" si="91"/>
        <v>0</v>
      </c>
      <c r="O111" s="91">
        <f>SUM(O112:O114)</f>
        <v>0</v>
      </c>
      <c r="P111" s="95"/>
    </row>
    <row r="112" spans="1:16" hidden="1" x14ac:dyDescent="0.25">
      <c r="A112" s="30">
        <v>2251</v>
      </c>
      <c r="B112" s="43" t="s">
        <v>109</v>
      </c>
      <c r="C112" s="134">
        <f t="shared" si="23"/>
        <v>0</v>
      </c>
      <c r="D112" s="45"/>
      <c r="E112" s="45"/>
      <c r="F112" s="45">
        <f t="shared" ref="F112:F114" si="92">D112+E112</f>
        <v>0</v>
      </c>
      <c r="G112" s="45"/>
      <c r="H112" s="45"/>
      <c r="I112" s="45">
        <f t="shared" ref="I112:I114" si="93">G112+H112</f>
        <v>0</v>
      </c>
      <c r="J112" s="45"/>
      <c r="K112" s="45"/>
      <c r="L112" s="45">
        <f t="shared" ref="L112:L114" si="94">J112+K112</f>
        <v>0</v>
      </c>
      <c r="M112" s="45"/>
      <c r="N112" s="45"/>
      <c r="O112" s="359">
        <f t="shared" ref="O112:O114" si="95">M112+N112</f>
        <v>0</v>
      </c>
      <c r="P112" s="430"/>
    </row>
    <row r="113" spans="1:17" ht="24" hidden="1" x14ac:dyDescent="0.25">
      <c r="A113" s="30">
        <v>2252</v>
      </c>
      <c r="B113" s="43" t="s">
        <v>110</v>
      </c>
      <c r="C113" s="134">
        <f t="shared" ref="C113:C176" si="96">SUM(F113,I113,L113,O113)</f>
        <v>0</v>
      </c>
      <c r="D113" s="45"/>
      <c r="E113" s="45"/>
      <c r="F113" s="45">
        <f t="shared" si="92"/>
        <v>0</v>
      </c>
      <c r="G113" s="45"/>
      <c r="H113" s="45"/>
      <c r="I113" s="45">
        <f t="shared" si="93"/>
        <v>0</v>
      </c>
      <c r="J113" s="45"/>
      <c r="K113" s="45"/>
      <c r="L113" s="45">
        <f t="shared" si="94"/>
        <v>0</v>
      </c>
      <c r="M113" s="45"/>
      <c r="N113" s="45"/>
      <c r="O113" s="359">
        <f t="shared" si="95"/>
        <v>0</v>
      </c>
      <c r="P113" s="430"/>
    </row>
    <row r="114" spans="1:17" ht="24" hidden="1" x14ac:dyDescent="0.25">
      <c r="A114" s="30">
        <v>2259</v>
      </c>
      <c r="B114" s="43" t="s">
        <v>111</v>
      </c>
      <c r="C114" s="134">
        <f t="shared" si="96"/>
        <v>0</v>
      </c>
      <c r="D114" s="45"/>
      <c r="E114" s="45"/>
      <c r="F114" s="45">
        <f t="shared" si="92"/>
        <v>0</v>
      </c>
      <c r="G114" s="45"/>
      <c r="H114" s="45"/>
      <c r="I114" s="45">
        <f t="shared" si="93"/>
        <v>0</v>
      </c>
      <c r="J114" s="45"/>
      <c r="K114" s="45"/>
      <c r="L114" s="45">
        <f t="shared" si="94"/>
        <v>0</v>
      </c>
      <c r="M114" s="45"/>
      <c r="N114" s="45"/>
      <c r="O114" s="359">
        <f t="shared" si="95"/>
        <v>0</v>
      </c>
      <c r="P114" s="430"/>
    </row>
    <row r="115" spans="1:17" hidden="1" x14ac:dyDescent="0.25">
      <c r="A115" s="75">
        <v>2260</v>
      </c>
      <c r="B115" s="43" t="s">
        <v>112</v>
      </c>
      <c r="C115" s="134">
        <f t="shared" si="96"/>
        <v>0</v>
      </c>
      <c r="D115" s="76">
        <f t="shared" ref="D115:E115" si="97">SUM(D116:D120)</f>
        <v>0</v>
      </c>
      <c r="E115" s="76">
        <f t="shared" si="97"/>
        <v>0</v>
      </c>
      <c r="F115" s="76">
        <f>SUM(F116:F120)</f>
        <v>0</v>
      </c>
      <c r="G115" s="76">
        <f t="shared" ref="G115:N115" si="98">SUM(G116:G120)</f>
        <v>0</v>
      </c>
      <c r="H115" s="76">
        <f t="shared" si="98"/>
        <v>0</v>
      </c>
      <c r="I115" s="76">
        <f t="shared" si="98"/>
        <v>0</v>
      </c>
      <c r="J115" s="76">
        <f t="shared" si="98"/>
        <v>0</v>
      </c>
      <c r="K115" s="76">
        <f t="shared" si="98"/>
        <v>0</v>
      </c>
      <c r="L115" s="76">
        <f t="shared" si="98"/>
        <v>0</v>
      </c>
      <c r="M115" s="76">
        <f t="shared" si="98"/>
        <v>0</v>
      </c>
      <c r="N115" s="76">
        <f t="shared" si="98"/>
        <v>0</v>
      </c>
      <c r="O115" s="91">
        <f>SUM(O116:O120)</f>
        <v>0</v>
      </c>
      <c r="P115" s="95"/>
    </row>
    <row r="116" spans="1:17" hidden="1" x14ac:dyDescent="0.25">
      <c r="A116" s="30">
        <v>2261</v>
      </c>
      <c r="B116" s="43" t="s">
        <v>113</v>
      </c>
      <c r="C116" s="134">
        <f t="shared" si="96"/>
        <v>0</v>
      </c>
      <c r="D116" s="45"/>
      <c r="E116" s="45"/>
      <c r="F116" s="45">
        <f t="shared" ref="F116:F120" si="99">D116+E116</f>
        <v>0</v>
      </c>
      <c r="G116" s="45"/>
      <c r="H116" s="45"/>
      <c r="I116" s="45">
        <f t="shared" ref="I116:I120" si="100">G116+H116</f>
        <v>0</v>
      </c>
      <c r="J116" s="45"/>
      <c r="K116" s="45"/>
      <c r="L116" s="45">
        <f t="shared" ref="L116:L120" si="101">J116+K116</f>
        <v>0</v>
      </c>
      <c r="M116" s="45"/>
      <c r="N116" s="45"/>
      <c r="O116" s="359">
        <f t="shared" ref="O116:O120" si="102">M116+N116</f>
        <v>0</v>
      </c>
      <c r="P116" s="430"/>
    </row>
    <row r="117" spans="1:17" hidden="1" x14ac:dyDescent="0.25">
      <c r="A117" s="30">
        <v>2262</v>
      </c>
      <c r="B117" s="43" t="s">
        <v>114</v>
      </c>
      <c r="C117" s="134">
        <f t="shared" si="96"/>
        <v>0</v>
      </c>
      <c r="D117" s="45"/>
      <c r="E117" s="45"/>
      <c r="F117" s="45">
        <f t="shared" si="99"/>
        <v>0</v>
      </c>
      <c r="G117" s="45"/>
      <c r="H117" s="45"/>
      <c r="I117" s="45">
        <f t="shared" si="100"/>
        <v>0</v>
      </c>
      <c r="J117" s="45"/>
      <c r="K117" s="45"/>
      <c r="L117" s="45">
        <f t="shared" si="101"/>
        <v>0</v>
      </c>
      <c r="M117" s="45"/>
      <c r="N117" s="45"/>
      <c r="O117" s="359">
        <f t="shared" si="102"/>
        <v>0</v>
      </c>
      <c r="P117" s="430"/>
    </row>
    <row r="118" spans="1:17" hidden="1" x14ac:dyDescent="0.25">
      <c r="A118" s="30">
        <v>2263</v>
      </c>
      <c r="B118" s="43" t="s">
        <v>115</v>
      </c>
      <c r="C118" s="134">
        <f t="shared" si="96"/>
        <v>0</v>
      </c>
      <c r="D118" s="45"/>
      <c r="E118" s="45"/>
      <c r="F118" s="45">
        <f t="shared" si="99"/>
        <v>0</v>
      </c>
      <c r="G118" s="45"/>
      <c r="H118" s="45"/>
      <c r="I118" s="45">
        <f t="shared" si="100"/>
        <v>0</v>
      </c>
      <c r="J118" s="45"/>
      <c r="K118" s="45"/>
      <c r="L118" s="45">
        <f t="shared" si="101"/>
        <v>0</v>
      </c>
      <c r="M118" s="45"/>
      <c r="N118" s="45"/>
      <c r="O118" s="359">
        <f t="shared" si="102"/>
        <v>0</v>
      </c>
      <c r="P118" s="430"/>
    </row>
    <row r="119" spans="1:17" ht="24" hidden="1" x14ac:dyDescent="0.25">
      <c r="A119" s="30">
        <v>2264</v>
      </c>
      <c r="B119" s="43" t="s">
        <v>116</v>
      </c>
      <c r="C119" s="134">
        <f t="shared" si="96"/>
        <v>0</v>
      </c>
      <c r="D119" s="45"/>
      <c r="E119" s="45"/>
      <c r="F119" s="45">
        <f t="shared" si="99"/>
        <v>0</v>
      </c>
      <c r="G119" s="45"/>
      <c r="H119" s="45"/>
      <c r="I119" s="45">
        <f t="shared" si="100"/>
        <v>0</v>
      </c>
      <c r="J119" s="45"/>
      <c r="K119" s="45"/>
      <c r="L119" s="45">
        <f t="shared" si="101"/>
        <v>0</v>
      </c>
      <c r="M119" s="45"/>
      <c r="N119" s="45"/>
      <c r="O119" s="359">
        <f t="shared" si="102"/>
        <v>0</v>
      </c>
      <c r="P119" s="430"/>
    </row>
    <row r="120" spans="1:17" hidden="1" x14ac:dyDescent="0.25">
      <c r="A120" s="30">
        <v>2269</v>
      </c>
      <c r="B120" s="43" t="s">
        <v>117</v>
      </c>
      <c r="C120" s="134">
        <f t="shared" si="96"/>
        <v>0</v>
      </c>
      <c r="D120" s="45"/>
      <c r="E120" s="45"/>
      <c r="F120" s="45">
        <f t="shared" si="99"/>
        <v>0</v>
      </c>
      <c r="G120" s="45"/>
      <c r="H120" s="45"/>
      <c r="I120" s="45">
        <f t="shared" si="100"/>
        <v>0</v>
      </c>
      <c r="J120" s="45"/>
      <c r="K120" s="45"/>
      <c r="L120" s="45">
        <f t="shared" si="101"/>
        <v>0</v>
      </c>
      <c r="M120" s="45"/>
      <c r="N120" s="45"/>
      <c r="O120" s="359">
        <f t="shared" si="102"/>
        <v>0</v>
      </c>
      <c r="P120" s="430"/>
    </row>
    <row r="121" spans="1:17" x14ac:dyDescent="0.25">
      <c r="A121" s="75">
        <v>2270</v>
      </c>
      <c r="B121" s="43" t="s">
        <v>118</v>
      </c>
      <c r="C121" s="373">
        <f t="shared" si="96"/>
        <v>133196</v>
      </c>
      <c r="D121" s="240">
        <f t="shared" ref="D121:E121" si="103">SUM(D122:D126)</f>
        <v>141196</v>
      </c>
      <c r="E121" s="91">
        <f t="shared" si="103"/>
        <v>-8000</v>
      </c>
      <c r="F121" s="373">
        <f>SUM(F122:F126)</f>
        <v>133196</v>
      </c>
      <c r="G121" s="240">
        <f t="shared" ref="G121:N121" si="104">SUM(G122:G126)</f>
        <v>0</v>
      </c>
      <c r="H121" s="91">
        <f t="shared" si="104"/>
        <v>0</v>
      </c>
      <c r="I121" s="373">
        <f t="shared" si="104"/>
        <v>0</v>
      </c>
      <c r="J121" s="240">
        <f t="shared" si="104"/>
        <v>0</v>
      </c>
      <c r="K121" s="91">
        <f t="shared" si="104"/>
        <v>0</v>
      </c>
      <c r="L121" s="373">
        <f t="shared" si="104"/>
        <v>0</v>
      </c>
      <c r="M121" s="240">
        <f t="shared" si="104"/>
        <v>0</v>
      </c>
      <c r="N121" s="91">
        <f t="shared" si="104"/>
        <v>0</v>
      </c>
      <c r="O121" s="373">
        <f>SUM(O122:O126)</f>
        <v>0</v>
      </c>
      <c r="P121" s="434"/>
      <c r="Q121" s="306"/>
    </row>
    <row r="122" spans="1:17" hidden="1" x14ac:dyDescent="0.25">
      <c r="A122" s="30">
        <v>2272</v>
      </c>
      <c r="B122" s="94" t="s">
        <v>119</v>
      </c>
      <c r="C122" s="134">
        <f t="shared" si="96"/>
        <v>0</v>
      </c>
      <c r="D122" s="45"/>
      <c r="E122" s="45"/>
      <c r="F122" s="45">
        <f t="shared" ref="F122:F126" si="105">D122+E122</f>
        <v>0</v>
      </c>
      <c r="G122" s="45"/>
      <c r="H122" s="45"/>
      <c r="I122" s="45">
        <f t="shared" ref="I122:I126" si="106">G122+H122</f>
        <v>0</v>
      </c>
      <c r="J122" s="45"/>
      <c r="K122" s="45"/>
      <c r="L122" s="45">
        <f t="shared" ref="L122:L126" si="107">J122+K122</f>
        <v>0</v>
      </c>
      <c r="M122" s="45"/>
      <c r="N122" s="45"/>
      <c r="O122" s="359">
        <f t="shared" ref="O122:O126" si="108">M122+N122</f>
        <v>0</v>
      </c>
      <c r="P122" s="430"/>
    </row>
    <row r="123" spans="1:17" ht="24" hidden="1" x14ac:dyDescent="0.25">
      <c r="A123" s="30">
        <v>2274</v>
      </c>
      <c r="B123" s="123" t="s">
        <v>308</v>
      </c>
      <c r="C123" s="134">
        <f t="shared" si="96"/>
        <v>0</v>
      </c>
      <c r="D123" s="45"/>
      <c r="E123" s="45"/>
      <c r="F123" s="45">
        <f t="shared" si="105"/>
        <v>0</v>
      </c>
      <c r="G123" s="45"/>
      <c r="H123" s="45"/>
      <c r="I123" s="45">
        <f t="shared" si="106"/>
        <v>0</v>
      </c>
      <c r="J123" s="45"/>
      <c r="K123" s="45"/>
      <c r="L123" s="45">
        <f t="shared" si="107"/>
        <v>0</v>
      </c>
      <c r="M123" s="45"/>
      <c r="N123" s="45"/>
      <c r="O123" s="359">
        <f t="shared" si="108"/>
        <v>0</v>
      </c>
      <c r="P123" s="430"/>
    </row>
    <row r="124" spans="1:17" ht="24" x14ac:dyDescent="0.25">
      <c r="A124" s="30">
        <v>2275</v>
      </c>
      <c r="B124" s="43" t="s">
        <v>120</v>
      </c>
      <c r="C124" s="373">
        <f t="shared" si="96"/>
        <v>133196</v>
      </c>
      <c r="D124" s="239">
        <f>98033-4235-1294+50000-792-516</f>
        <v>141196</v>
      </c>
      <c r="E124" s="359">
        <v>-8000</v>
      </c>
      <c r="F124" s="300">
        <f t="shared" si="105"/>
        <v>133196</v>
      </c>
      <c r="G124" s="239"/>
      <c r="H124" s="359"/>
      <c r="I124" s="300">
        <f t="shared" si="106"/>
        <v>0</v>
      </c>
      <c r="J124" s="239"/>
      <c r="K124" s="359"/>
      <c r="L124" s="300">
        <f t="shared" si="107"/>
        <v>0</v>
      </c>
      <c r="M124" s="239"/>
      <c r="N124" s="359"/>
      <c r="O124" s="300">
        <f t="shared" si="108"/>
        <v>0</v>
      </c>
      <c r="P124" s="394"/>
      <c r="Q124" s="306"/>
    </row>
    <row r="125" spans="1:17" ht="36" hidden="1" x14ac:dyDescent="0.25">
      <c r="A125" s="30">
        <v>2276</v>
      </c>
      <c r="B125" s="43" t="s">
        <v>121</v>
      </c>
      <c r="C125" s="134">
        <f t="shared" si="96"/>
        <v>0</v>
      </c>
      <c r="D125" s="45"/>
      <c r="E125" s="45"/>
      <c r="F125" s="45">
        <f t="shared" si="105"/>
        <v>0</v>
      </c>
      <c r="G125" s="45"/>
      <c r="H125" s="45"/>
      <c r="I125" s="45">
        <f t="shared" si="106"/>
        <v>0</v>
      </c>
      <c r="J125" s="45"/>
      <c r="K125" s="45"/>
      <c r="L125" s="45">
        <f t="shared" si="107"/>
        <v>0</v>
      </c>
      <c r="M125" s="45"/>
      <c r="N125" s="45"/>
      <c r="O125" s="359">
        <f t="shared" si="108"/>
        <v>0</v>
      </c>
      <c r="P125" s="430"/>
    </row>
    <row r="126" spans="1:17" ht="24" hidden="1" x14ac:dyDescent="0.25">
      <c r="A126" s="30">
        <v>2279</v>
      </c>
      <c r="B126" s="43" t="s">
        <v>122</v>
      </c>
      <c r="C126" s="134">
        <f t="shared" si="96"/>
        <v>0</v>
      </c>
      <c r="D126" s="45"/>
      <c r="E126" s="45"/>
      <c r="F126" s="45">
        <f t="shared" si="105"/>
        <v>0</v>
      </c>
      <c r="G126" s="45"/>
      <c r="H126" s="45"/>
      <c r="I126" s="45">
        <f t="shared" si="106"/>
        <v>0</v>
      </c>
      <c r="J126" s="45"/>
      <c r="K126" s="45"/>
      <c r="L126" s="45">
        <f t="shared" si="107"/>
        <v>0</v>
      </c>
      <c r="M126" s="45"/>
      <c r="N126" s="45"/>
      <c r="O126" s="359">
        <f t="shared" si="108"/>
        <v>0</v>
      </c>
      <c r="P126" s="430"/>
    </row>
    <row r="127" spans="1:17" ht="24" hidden="1" x14ac:dyDescent="0.25">
      <c r="A127" s="404">
        <v>2280</v>
      </c>
      <c r="B127" s="40" t="s">
        <v>123</v>
      </c>
      <c r="C127" s="133">
        <f t="shared" si="96"/>
        <v>0</v>
      </c>
      <c r="D127" s="79">
        <f t="shared" ref="D127:O127" si="109">SUM(D128)</f>
        <v>0</v>
      </c>
      <c r="E127" s="79">
        <f t="shared" si="109"/>
        <v>0</v>
      </c>
      <c r="F127" s="79">
        <f t="shared" si="109"/>
        <v>0</v>
      </c>
      <c r="G127" s="79">
        <f t="shared" si="109"/>
        <v>0</v>
      </c>
      <c r="H127" s="79">
        <f t="shared" si="109"/>
        <v>0</v>
      </c>
      <c r="I127" s="79">
        <f t="shared" si="109"/>
        <v>0</v>
      </c>
      <c r="J127" s="79">
        <f t="shared" si="109"/>
        <v>0</v>
      </c>
      <c r="K127" s="79">
        <f t="shared" si="109"/>
        <v>0</v>
      </c>
      <c r="L127" s="79">
        <f t="shared" si="109"/>
        <v>0</v>
      </c>
      <c r="M127" s="79">
        <f t="shared" si="109"/>
        <v>0</v>
      </c>
      <c r="N127" s="79">
        <f t="shared" si="109"/>
        <v>0</v>
      </c>
      <c r="O127" s="91">
        <f t="shared" si="109"/>
        <v>0</v>
      </c>
      <c r="P127" s="95"/>
    </row>
    <row r="128" spans="1:17" ht="24" hidden="1" x14ac:dyDescent="0.25">
      <c r="A128" s="30">
        <v>2283</v>
      </c>
      <c r="B128" s="43" t="s">
        <v>124</v>
      </c>
      <c r="C128" s="134">
        <f t="shared" si="96"/>
        <v>0</v>
      </c>
      <c r="D128" s="45"/>
      <c r="E128" s="45"/>
      <c r="F128" s="45">
        <f>D128+E128</f>
        <v>0</v>
      </c>
      <c r="G128" s="45"/>
      <c r="H128" s="45"/>
      <c r="I128" s="45">
        <f>G128+H128</f>
        <v>0</v>
      </c>
      <c r="J128" s="45"/>
      <c r="K128" s="45"/>
      <c r="L128" s="45">
        <f>J128+K128</f>
        <v>0</v>
      </c>
      <c r="M128" s="45"/>
      <c r="N128" s="45"/>
      <c r="O128" s="359">
        <f>M128+N128</f>
        <v>0</v>
      </c>
      <c r="P128" s="430"/>
    </row>
    <row r="129" spans="1:16" ht="38.25" hidden="1" customHeight="1" x14ac:dyDescent="0.25">
      <c r="A129" s="35">
        <v>2300</v>
      </c>
      <c r="B129" s="72" t="s">
        <v>125</v>
      </c>
      <c r="C129" s="132">
        <f t="shared" si="96"/>
        <v>0</v>
      </c>
      <c r="D129" s="38">
        <f t="shared" ref="D129:E129" si="110">SUM(D130,D135,D139,D140,D143,D150,D158,D159,D162)</f>
        <v>0</v>
      </c>
      <c r="E129" s="38">
        <f t="shared" si="110"/>
        <v>0</v>
      </c>
      <c r="F129" s="38">
        <f>SUM(F130,F135,F139,F140,F143,F150,F158,F159,F162)</f>
        <v>0</v>
      </c>
      <c r="G129" s="38">
        <f t="shared" ref="G129:N129" si="111">SUM(G130,G135,G139,G140,G143,G150,G158,G159,G162)</f>
        <v>0</v>
      </c>
      <c r="H129" s="38">
        <f t="shared" si="111"/>
        <v>0</v>
      </c>
      <c r="I129" s="38">
        <f t="shared" si="111"/>
        <v>0</v>
      </c>
      <c r="J129" s="38">
        <f t="shared" si="111"/>
        <v>0</v>
      </c>
      <c r="K129" s="38">
        <f t="shared" si="111"/>
        <v>0</v>
      </c>
      <c r="L129" s="38">
        <f t="shared" si="111"/>
        <v>0</v>
      </c>
      <c r="M129" s="38">
        <f t="shared" si="111"/>
        <v>0</v>
      </c>
      <c r="N129" s="38">
        <f t="shared" si="111"/>
        <v>0</v>
      </c>
      <c r="O129" s="125">
        <f>SUM(O130,O135,O139,O140,O143,O150,O158,O159,O162)</f>
        <v>0</v>
      </c>
      <c r="P129" s="184"/>
    </row>
    <row r="130" spans="1:16" ht="24" hidden="1" x14ac:dyDescent="0.25">
      <c r="A130" s="404">
        <v>2310</v>
      </c>
      <c r="B130" s="40" t="s">
        <v>126</v>
      </c>
      <c r="C130" s="133">
        <f t="shared" si="96"/>
        <v>0</v>
      </c>
      <c r="D130" s="79">
        <f t="shared" ref="D130:O130" si="112">SUM(D131:D134)</f>
        <v>0</v>
      </c>
      <c r="E130" s="79">
        <f t="shared" si="112"/>
        <v>0</v>
      </c>
      <c r="F130" s="79">
        <f t="shared" si="112"/>
        <v>0</v>
      </c>
      <c r="G130" s="79">
        <f t="shared" si="112"/>
        <v>0</v>
      </c>
      <c r="H130" s="79">
        <f t="shared" si="112"/>
        <v>0</v>
      </c>
      <c r="I130" s="79">
        <f t="shared" si="112"/>
        <v>0</v>
      </c>
      <c r="J130" s="79">
        <f t="shared" si="112"/>
        <v>0</v>
      </c>
      <c r="K130" s="79">
        <f t="shared" si="112"/>
        <v>0</v>
      </c>
      <c r="L130" s="79">
        <f t="shared" si="112"/>
        <v>0</v>
      </c>
      <c r="M130" s="79">
        <f t="shared" si="112"/>
        <v>0</v>
      </c>
      <c r="N130" s="79">
        <f t="shared" si="112"/>
        <v>0</v>
      </c>
      <c r="O130" s="90">
        <f t="shared" si="112"/>
        <v>0</v>
      </c>
      <c r="P130" s="185"/>
    </row>
    <row r="131" spans="1:16" hidden="1" x14ac:dyDescent="0.25">
      <c r="A131" s="30">
        <v>2311</v>
      </c>
      <c r="B131" s="43" t="s">
        <v>127</v>
      </c>
      <c r="C131" s="134">
        <f t="shared" si="96"/>
        <v>0</v>
      </c>
      <c r="D131" s="45"/>
      <c r="E131" s="45"/>
      <c r="F131" s="45">
        <f t="shared" ref="F131:F134" si="113">D131+E131</f>
        <v>0</v>
      </c>
      <c r="G131" s="45"/>
      <c r="H131" s="45"/>
      <c r="I131" s="45">
        <f t="shared" ref="I131:I134" si="114">G131+H131</f>
        <v>0</v>
      </c>
      <c r="J131" s="45"/>
      <c r="K131" s="45"/>
      <c r="L131" s="45">
        <f t="shared" ref="L131:L134" si="115">J131+K131</f>
        <v>0</v>
      </c>
      <c r="M131" s="45"/>
      <c r="N131" s="45"/>
      <c r="O131" s="359">
        <f t="shared" ref="O131:O134" si="116">M131+N131</f>
        <v>0</v>
      </c>
      <c r="P131" s="430"/>
    </row>
    <row r="132" spans="1:16" hidden="1" x14ac:dyDescent="0.25">
      <c r="A132" s="30">
        <v>2312</v>
      </c>
      <c r="B132" s="43" t="s">
        <v>128</v>
      </c>
      <c r="C132" s="134">
        <f t="shared" si="96"/>
        <v>0</v>
      </c>
      <c r="D132" s="45"/>
      <c r="E132" s="45"/>
      <c r="F132" s="45">
        <f t="shared" si="113"/>
        <v>0</v>
      </c>
      <c r="G132" s="45"/>
      <c r="H132" s="45"/>
      <c r="I132" s="45">
        <f t="shared" si="114"/>
        <v>0</v>
      </c>
      <c r="J132" s="45"/>
      <c r="K132" s="45"/>
      <c r="L132" s="45">
        <f t="shared" si="115"/>
        <v>0</v>
      </c>
      <c r="M132" s="45"/>
      <c r="N132" s="45"/>
      <c r="O132" s="359">
        <f t="shared" si="116"/>
        <v>0</v>
      </c>
      <c r="P132" s="430"/>
    </row>
    <row r="133" spans="1:16" hidden="1" x14ac:dyDescent="0.25">
      <c r="A133" s="30">
        <v>2313</v>
      </c>
      <c r="B133" s="43" t="s">
        <v>129</v>
      </c>
      <c r="C133" s="134">
        <f t="shared" si="96"/>
        <v>0</v>
      </c>
      <c r="D133" s="45"/>
      <c r="E133" s="45"/>
      <c r="F133" s="45">
        <f t="shared" si="113"/>
        <v>0</v>
      </c>
      <c r="G133" s="45"/>
      <c r="H133" s="45"/>
      <c r="I133" s="45">
        <f t="shared" si="114"/>
        <v>0</v>
      </c>
      <c r="J133" s="45"/>
      <c r="K133" s="45"/>
      <c r="L133" s="45">
        <f t="shared" si="115"/>
        <v>0</v>
      </c>
      <c r="M133" s="45"/>
      <c r="N133" s="45"/>
      <c r="O133" s="359">
        <f t="shared" si="116"/>
        <v>0</v>
      </c>
      <c r="P133" s="430"/>
    </row>
    <row r="134" spans="1:16" ht="47.25" hidden="1" customHeight="1" x14ac:dyDescent="0.25">
      <c r="A134" s="30">
        <v>2314</v>
      </c>
      <c r="B134" s="43" t="s">
        <v>309</v>
      </c>
      <c r="C134" s="134">
        <f t="shared" si="96"/>
        <v>0</v>
      </c>
      <c r="D134" s="45"/>
      <c r="E134" s="45"/>
      <c r="F134" s="45">
        <f t="shared" si="113"/>
        <v>0</v>
      </c>
      <c r="G134" s="45"/>
      <c r="H134" s="45"/>
      <c r="I134" s="45">
        <f t="shared" si="114"/>
        <v>0</v>
      </c>
      <c r="J134" s="45"/>
      <c r="K134" s="45"/>
      <c r="L134" s="45">
        <f t="shared" si="115"/>
        <v>0</v>
      </c>
      <c r="M134" s="45"/>
      <c r="N134" s="45"/>
      <c r="O134" s="359">
        <f t="shared" si="116"/>
        <v>0</v>
      </c>
      <c r="P134" s="430"/>
    </row>
    <row r="135" spans="1:16" hidden="1" x14ac:dyDescent="0.25">
      <c r="A135" s="75">
        <v>2320</v>
      </c>
      <c r="B135" s="43" t="s">
        <v>130</v>
      </c>
      <c r="C135" s="134">
        <f t="shared" si="96"/>
        <v>0</v>
      </c>
      <c r="D135" s="76">
        <f t="shared" ref="D135:E135" si="117">SUM(D136:D138)</f>
        <v>0</v>
      </c>
      <c r="E135" s="76">
        <f t="shared" si="117"/>
        <v>0</v>
      </c>
      <c r="F135" s="76">
        <f>SUM(F136:F138)</f>
        <v>0</v>
      </c>
      <c r="G135" s="76">
        <f t="shared" ref="G135:N135" si="118">SUM(G136:G138)</f>
        <v>0</v>
      </c>
      <c r="H135" s="76">
        <f t="shared" si="118"/>
        <v>0</v>
      </c>
      <c r="I135" s="76">
        <f t="shared" si="118"/>
        <v>0</v>
      </c>
      <c r="J135" s="76">
        <f t="shared" si="118"/>
        <v>0</v>
      </c>
      <c r="K135" s="76">
        <f t="shared" si="118"/>
        <v>0</v>
      </c>
      <c r="L135" s="76">
        <f t="shared" si="118"/>
        <v>0</v>
      </c>
      <c r="M135" s="76">
        <f t="shared" si="118"/>
        <v>0</v>
      </c>
      <c r="N135" s="76">
        <f t="shared" si="118"/>
        <v>0</v>
      </c>
      <c r="O135" s="91">
        <f>SUM(O136:O138)</f>
        <v>0</v>
      </c>
      <c r="P135" s="95"/>
    </row>
    <row r="136" spans="1:16" hidden="1" x14ac:dyDescent="0.25">
      <c r="A136" s="30">
        <v>2321</v>
      </c>
      <c r="B136" s="43" t="s">
        <v>131</v>
      </c>
      <c r="C136" s="134">
        <f t="shared" si="96"/>
        <v>0</v>
      </c>
      <c r="D136" s="45"/>
      <c r="E136" s="45"/>
      <c r="F136" s="45">
        <f t="shared" ref="F136:F139" si="119">D136+E136</f>
        <v>0</v>
      </c>
      <c r="G136" s="45"/>
      <c r="H136" s="45"/>
      <c r="I136" s="45">
        <f t="shared" ref="I136:I139" si="120">G136+H136</f>
        <v>0</v>
      </c>
      <c r="J136" s="45"/>
      <c r="K136" s="45"/>
      <c r="L136" s="45">
        <f t="shared" ref="L136:L139" si="121">J136+K136</f>
        <v>0</v>
      </c>
      <c r="M136" s="45"/>
      <c r="N136" s="45"/>
      <c r="O136" s="359">
        <f t="shared" ref="O136:O139" si="122">M136+N136</f>
        <v>0</v>
      </c>
      <c r="P136" s="430"/>
    </row>
    <row r="137" spans="1:16" hidden="1" x14ac:dyDescent="0.25">
      <c r="A137" s="30">
        <v>2322</v>
      </c>
      <c r="B137" s="43" t="s">
        <v>132</v>
      </c>
      <c r="C137" s="134">
        <f t="shared" si="96"/>
        <v>0</v>
      </c>
      <c r="D137" s="45"/>
      <c r="E137" s="45"/>
      <c r="F137" s="45">
        <f t="shared" si="119"/>
        <v>0</v>
      </c>
      <c r="G137" s="45"/>
      <c r="H137" s="45"/>
      <c r="I137" s="45">
        <f t="shared" si="120"/>
        <v>0</v>
      </c>
      <c r="J137" s="45"/>
      <c r="K137" s="45"/>
      <c r="L137" s="45">
        <f t="shared" si="121"/>
        <v>0</v>
      </c>
      <c r="M137" s="45"/>
      <c r="N137" s="45"/>
      <c r="O137" s="359">
        <f t="shared" si="122"/>
        <v>0</v>
      </c>
      <c r="P137" s="430"/>
    </row>
    <row r="138" spans="1:16" ht="10.5" hidden="1" customHeight="1" x14ac:dyDescent="0.25">
      <c r="A138" s="30">
        <v>2329</v>
      </c>
      <c r="B138" s="43" t="s">
        <v>133</v>
      </c>
      <c r="C138" s="134">
        <f t="shared" si="96"/>
        <v>0</v>
      </c>
      <c r="D138" s="45"/>
      <c r="E138" s="45"/>
      <c r="F138" s="45">
        <f t="shared" si="119"/>
        <v>0</v>
      </c>
      <c r="G138" s="45"/>
      <c r="H138" s="45"/>
      <c r="I138" s="45">
        <f t="shared" si="120"/>
        <v>0</v>
      </c>
      <c r="J138" s="45"/>
      <c r="K138" s="45"/>
      <c r="L138" s="45">
        <f t="shared" si="121"/>
        <v>0</v>
      </c>
      <c r="M138" s="45"/>
      <c r="N138" s="45"/>
      <c r="O138" s="359">
        <f t="shared" si="122"/>
        <v>0</v>
      </c>
      <c r="P138" s="430"/>
    </row>
    <row r="139" spans="1:16" hidden="1" x14ac:dyDescent="0.25">
      <c r="A139" s="75">
        <v>2330</v>
      </c>
      <c r="B139" s="43" t="s">
        <v>134</v>
      </c>
      <c r="C139" s="134">
        <f t="shared" si="96"/>
        <v>0</v>
      </c>
      <c r="D139" s="45"/>
      <c r="E139" s="45"/>
      <c r="F139" s="45">
        <f t="shared" si="119"/>
        <v>0</v>
      </c>
      <c r="G139" s="45"/>
      <c r="H139" s="45"/>
      <c r="I139" s="45">
        <f t="shared" si="120"/>
        <v>0</v>
      </c>
      <c r="J139" s="45"/>
      <c r="K139" s="45"/>
      <c r="L139" s="45">
        <f t="shared" si="121"/>
        <v>0</v>
      </c>
      <c r="M139" s="45"/>
      <c r="N139" s="45"/>
      <c r="O139" s="359">
        <f t="shared" si="122"/>
        <v>0</v>
      </c>
      <c r="P139" s="430"/>
    </row>
    <row r="140" spans="1:16" ht="48" hidden="1" x14ac:dyDescent="0.25">
      <c r="A140" s="75">
        <v>2340</v>
      </c>
      <c r="B140" s="43" t="s">
        <v>135</v>
      </c>
      <c r="C140" s="134">
        <f t="shared" si="96"/>
        <v>0</v>
      </c>
      <c r="D140" s="76">
        <f t="shared" ref="D140:E140" si="123">SUM(D141:D142)</f>
        <v>0</v>
      </c>
      <c r="E140" s="76">
        <f t="shared" si="123"/>
        <v>0</v>
      </c>
      <c r="F140" s="76">
        <f>SUM(F141:F142)</f>
        <v>0</v>
      </c>
      <c r="G140" s="76">
        <f t="shared" ref="G140:N140" si="124">SUM(G141:G142)</f>
        <v>0</v>
      </c>
      <c r="H140" s="76">
        <f t="shared" si="124"/>
        <v>0</v>
      </c>
      <c r="I140" s="76">
        <f t="shared" si="124"/>
        <v>0</v>
      </c>
      <c r="J140" s="76">
        <f t="shared" si="124"/>
        <v>0</v>
      </c>
      <c r="K140" s="76">
        <f t="shared" si="124"/>
        <v>0</v>
      </c>
      <c r="L140" s="76">
        <f t="shared" si="124"/>
        <v>0</v>
      </c>
      <c r="M140" s="76">
        <f t="shared" si="124"/>
        <v>0</v>
      </c>
      <c r="N140" s="76">
        <f t="shared" si="124"/>
        <v>0</v>
      </c>
      <c r="O140" s="91">
        <f>SUM(O141:O142)</f>
        <v>0</v>
      </c>
      <c r="P140" s="95"/>
    </row>
    <row r="141" spans="1:16" hidden="1" x14ac:dyDescent="0.25">
      <c r="A141" s="30">
        <v>2341</v>
      </c>
      <c r="B141" s="43" t="s">
        <v>136</v>
      </c>
      <c r="C141" s="134">
        <f t="shared" si="96"/>
        <v>0</v>
      </c>
      <c r="D141" s="45"/>
      <c r="E141" s="45"/>
      <c r="F141" s="45">
        <f t="shared" ref="F141:F142" si="125">D141+E141</f>
        <v>0</v>
      </c>
      <c r="G141" s="45"/>
      <c r="H141" s="45"/>
      <c r="I141" s="45">
        <f t="shared" ref="I141:I142" si="126">G141+H141</f>
        <v>0</v>
      </c>
      <c r="J141" s="45"/>
      <c r="K141" s="45"/>
      <c r="L141" s="45">
        <f t="shared" ref="L141:L142" si="127">J141+K141</f>
        <v>0</v>
      </c>
      <c r="M141" s="45"/>
      <c r="N141" s="45"/>
      <c r="O141" s="359">
        <f t="shared" ref="O141:O142" si="128">M141+N141</f>
        <v>0</v>
      </c>
      <c r="P141" s="430"/>
    </row>
    <row r="142" spans="1:16" ht="24" hidden="1" x14ac:dyDescent="0.25">
      <c r="A142" s="30">
        <v>2344</v>
      </c>
      <c r="B142" s="43" t="s">
        <v>137</v>
      </c>
      <c r="C142" s="134">
        <f t="shared" si="96"/>
        <v>0</v>
      </c>
      <c r="D142" s="45"/>
      <c r="E142" s="45"/>
      <c r="F142" s="45">
        <f t="shared" si="125"/>
        <v>0</v>
      </c>
      <c r="G142" s="45"/>
      <c r="H142" s="45"/>
      <c r="I142" s="45">
        <f t="shared" si="126"/>
        <v>0</v>
      </c>
      <c r="J142" s="45"/>
      <c r="K142" s="45"/>
      <c r="L142" s="45">
        <f t="shared" si="127"/>
        <v>0</v>
      </c>
      <c r="M142" s="45"/>
      <c r="N142" s="45"/>
      <c r="O142" s="359">
        <f t="shared" si="128"/>
        <v>0</v>
      </c>
      <c r="P142" s="430"/>
    </row>
    <row r="143" spans="1:16" ht="24" hidden="1" x14ac:dyDescent="0.25">
      <c r="A143" s="73">
        <v>2350</v>
      </c>
      <c r="B143" s="58" t="s">
        <v>138</v>
      </c>
      <c r="C143" s="86">
        <f t="shared" si="96"/>
        <v>0</v>
      </c>
      <c r="D143" s="74">
        <f t="shared" ref="D143:E143" si="129">SUM(D144:D149)</f>
        <v>0</v>
      </c>
      <c r="E143" s="74">
        <f t="shared" si="129"/>
        <v>0</v>
      </c>
      <c r="F143" s="74">
        <f>SUM(F144:F149)</f>
        <v>0</v>
      </c>
      <c r="G143" s="74">
        <f t="shared" ref="G143:N143" si="130">SUM(G144:G149)</f>
        <v>0</v>
      </c>
      <c r="H143" s="74">
        <f t="shared" si="130"/>
        <v>0</v>
      </c>
      <c r="I143" s="74">
        <f t="shared" si="130"/>
        <v>0</v>
      </c>
      <c r="J143" s="74">
        <f t="shared" si="130"/>
        <v>0</v>
      </c>
      <c r="K143" s="74">
        <f t="shared" si="130"/>
        <v>0</v>
      </c>
      <c r="L143" s="74">
        <f t="shared" si="130"/>
        <v>0</v>
      </c>
      <c r="M143" s="74">
        <f t="shared" si="130"/>
        <v>0</v>
      </c>
      <c r="N143" s="74">
        <f t="shared" si="130"/>
        <v>0</v>
      </c>
      <c r="O143" s="156">
        <f>SUM(O144:O149)</f>
        <v>0</v>
      </c>
      <c r="P143" s="183"/>
    </row>
    <row r="144" spans="1:16" hidden="1" x14ac:dyDescent="0.25">
      <c r="A144" s="27">
        <v>2351</v>
      </c>
      <c r="B144" s="40" t="s">
        <v>139</v>
      </c>
      <c r="C144" s="133">
        <f t="shared" si="96"/>
        <v>0</v>
      </c>
      <c r="D144" s="42"/>
      <c r="E144" s="42"/>
      <c r="F144" s="42">
        <f t="shared" ref="F144:F149" si="131">D144+E144</f>
        <v>0</v>
      </c>
      <c r="G144" s="42"/>
      <c r="H144" s="42"/>
      <c r="I144" s="42">
        <f t="shared" ref="I144:I149" si="132">G144+H144</f>
        <v>0</v>
      </c>
      <c r="J144" s="42"/>
      <c r="K144" s="42"/>
      <c r="L144" s="42">
        <f t="shared" ref="L144:L149" si="133">J144+K144</f>
        <v>0</v>
      </c>
      <c r="M144" s="42"/>
      <c r="N144" s="42"/>
      <c r="O144" s="358">
        <f t="shared" ref="O144:O149" si="134">M144+N144</f>
        <v>0</v>
      </c>
      <c r="P144" s="429"/>
    </row>
    <row r="145" spans="1:16" hidden="1" x14ac:dyDescent="0.25">
      <c r="A145" s="30">
        <v>2352</v>
      </c>
      <c r="B145" s="43" t="s">
        <v>140</v>
      </c>
      <c r="C145" s="134">
        <f t="shared" si="96"/>
        <v>0</v>
      </c>
      <c r="D145" s="45"/>
      <c r="E145" s="45"/>
      <c r="F145" s="45">
        <f t="shared" si="131"/>
        <v>0</v>
      </c>
      <c r="G145" s="45"/>
      <c r="H145" s="45"/>
      <c r="I145" s="45">
        <f t="shared" si="132"/>
        <v>0</v>
      </c>
      <c r="J145" s="45"/>
      <c r="K145" s="45"/>
      <c r="L145" s="45">
        <f t="shared" si="133"/>
        <v>0</v>
      </c>
      <c r="M145" s="45"/>
      <c r="N145" s="45"/>
      <c r="O145" s="359">
        <f t="shared" si="134"/>
        <v>0</v>
      </c>
      <c r="P145" s="430"/>
    </row>
    <row r="146" spans="1:16" ht="24" hidden="1" x14ac:dyDescent="0.25">
      <c r="A146" s="30">
        <v>2353</v>
      </c>
      <c r="B146" s="43" t="s">
        <v>141</v>
      </c>
      <c r="C146" s="134">
        <f t="shared" si="96"/>
        <v>0</v>
      </c>
      <c r="D146" s="45"/>
      <c r="E146" s="45"/>
      <c r="F146" s="45">
        <f t="shared" si="131"/>
        <v>0</v>
      </c>
      <c r="G146" s="45"/>
      <c r="H146" s="45"/>
      <c r="I146" s="45">
        <f t="shared" si="132"/>
        <v>0</v>
      </c>
      <c r="J146" s="45"/>
      <c r="K146" s="45"/>
      <c r="L146" s="45">
        <f t="shared" si="133"/>
        <v>0</v>
      </c>
      <c r="M146" s="45"/>
      <c r="N146" s="45"/>
      <c r="O146" s="359">
        <f t="shared" si="134"/>
        <v>0</v>
      </c>
      <c r="P146" s="430"/>
    </row>
    <row r="147" spans="1:16" ht="24" hidden="1" x14ac:dyDescent="0.25">
      <c r="A147" s="30">
        <v>2354</v>
      </c>
      <c r="B147" s="43" t="s">
        <v>142</v>
      </c>
      <c r="C147" s="134">
        <f t="shared" si="96"/>
        <v>0</v>
      </c>
      <c r="D147" s="45"/>
      <c r="E147" s="45"/>
      <c r="F147" s="45">
        <f t="shared" si="131"/>
        <v>0</v>
      </c>
      <c r="G147" s="45"/>
      <c r="H147" s="45"/>
      <c r="I147" s="45">
        <f t="shared" si="132"/>
        <v>0</v>
      </c>
      <c r="J147" s="45"/>
      <c r="K147" s="45"/>
      <c r="L147" s="45">
        <f t="shared" si="133"/>
        <v>0</v>
      </c>
      <c r="M147" s="45"/>
      <c r="N147" s="45"/>
      <c r="O147" s="359">
        <f t="shared" si="134"/>
        <v>0</v>
      </c>
      <c r="P147" s="430"/>
    </row>
    <row r="148" spans="1:16" ht="24" hidden="1" x14ac:dyDescent="0.25">
      <c r="A148" s="30">
        <v>2355</v>
      </c>
      <c r="B148" s="43" t="s">
        <v>143</v>
      </c>
      <c r="C148" s="134">
        <f t="shared" si="96"/>
        <v>0</v>
      </c>
      <c r="D148" s="45"/>
      <c r="E148" s="45"/>
      <c r="F148" s="45">
        <f t="shared" si="131"/>
        <v>0</v>
      </c>
      <c r="G148" s="45"/>
      <c r="H148" s="45"/>
      <c r="I148" s="45">
        <f t="shared" si="132"/>
        <v>0</v>
      </c>
      <c r="J148" s="45"/>
      <c r="K148" s="45"/>
      <c r="L148" s="45">
        <f t="shared" si="133"/>
        <v>0</v>
      </c>
      <c r="M148" s="45"/>
      <c r="N148" s="45"/>
      <c r="O148" s="359">
        <f t="shared" si="134"/>
        <v>0</v>
      </c>
      <c r="P148" s="430"/>
    </row>
    <row r="149" spans="1:16" ht="24" hidden="1" x14ac:dyDescent="0.25">
      <c r="A149" s="30">
        <v>2359</v>
      </c>
      <c r="B149" s="43" t="s">
        <v>144</v>
      </c>
      <c r="C149" s="134">
        <f t="shared" si="96"/>
        <v>0</v>
      </c>
      <c r="D149" s="45"/>
      <c r="E149" s="45"/>
      <c r="F149" s="45">
        <f t="shared" si="131"/>
        <v>0</v>
      </c>
      <c r="G149" s="45"/>
      <c r="H149" s="45"/>
      <c r="I149" s="45">
        <f t="shared" si="132"/>
        <v>0</v>
      </c>
      <c r="J149" s="45"/>
      <c r="K149" s="45"/>
      <c r="L149" s="45">
        <f t="shared" si="133"/>
        <v>0</v>
      </c>
      <c r="M149" s="45"/>
      <c r="N149" s="45"/>
      <c r="O149" s="359">
        <f t="shared" si="134"/>
        <v>0</v>
      </c>
      <c r="P149" s="430"/>
    </row>
    <row r="150" spans="1:16" ht="24.75" hidden="1" customHeight="1" x14ac:dyDescent="0.25">
      <c r="A150" s="75">
        <v>2360</v>
      </c>
      <c r="B150" s="43" t="s">
        <v>145</v>
      </c>
      <c r="C150" s="134">
        <f t="shared" si="96"/>
        <v>0</v>
      </c>
      <c r="D150" s="76">
        <f t="shared" ref="D150:E150" si="135">SUM(D151:D157)</f>
        <v>0</v>
      </c>
      <c r="E150" s="76">
        <f t="shared" si="135"/>
        <v>0</v>
      </c>
      <c r="F150" s="76">
        <f>SUM(F151:F157)</f>
        <v>0</v>
      </c>
      <c r="G150" s="76">
        <f t="shared" ref="G150:N150" si="136">SUM(G151:G157)</f>
        <v>0</v>
      </c>
      <c r="H150" s="76">
        <f t="shared" si="136"/>
        <v>0</v>
      </c>
      <c r="I150" s="76">
        <f t="shared" si="136"/>
        <v>0</v>
      </c>
      <c r="J150" s="76">
        <f t="shared" si="136"/>
        <v>0</v>
      </c>
      <c r="K150" s="76">
        <f t="shared" si="136"/>
        <v>0</v>
      </c>
      <c r="L150" s="76">
        <f t="shared" si="136"/>
        <v>0</v>
      </c>
      <c r="M150" s="76">
        <f t="shared" si="136"/>
        <v>0</v>
      </c>
      <c r="N150" s="76">
        <f t="shared" si="136"/>
        <v>0</v>
      </c>
      <c r="O150" s="91">
        <f>SUM(O151:O157)</f>
        <v>0</v>
      </c>
      <c r="P150" s="95"/>
    </row>
    <row r="151" spans="1:16" hidden="1" x14ac:dyDescent="0.25">
      <c r="A151" s="29">
        <v>2361</v>
      </c>
      <c r="B151" s="43" t="s">
        <v>146</v>
      </c>
      <c r="C151" s="134">
        <f t="shared" si="96"/>
        <v>0</v>
      </c>
      <c r="D151" s="45"/>
      <c r="E151" s="45"/>
      <c r="F151" s="45">
        <f t="shared" ref="F151:F158" si="137">D151+E151</f>
        <v>0</v>
      </c>
      <c r="G151" s="45"/>
      <c r="H151" s="45"/>
      <c r="I151" s="45">
        <f t="shared" ref="I151:I158" si="138">G151+H151</f>
        <v>0</v>
      </c>
      <c r="J151" s="45"/>
      <c r="K151" s="45"/>
      <c r="L151" s="45">
        <f t="shared" ref="L151:L158" si="139">J151+K151</f>
        <v>0</v>
      </c>
      <c r="M151" s="45"/>
      <c r="N151" s="45"/>
      <c r="O151" s="359">
        <f t="shared" ref="O151:O158" si="140">M151+N151</f>
        <v>0</v>
      </c>
      <c r="P151" s="430"/>
    </row>
    <row r="152" spans="1:16" ht="24" hidden="1" x14ac:dyDescent="0.25">
      <c r="A152" s="29">
        <v>2362</v>
      </c>
      <c r="B152" s="43" t="s">
        <v>147</v>
      </c>
      <c r="C152" s="134">
        <f t="shared" si="96"/>
        <v>0</v>
      </c>
      <c r="D152" s="45"/>
      <c r="E152" s="45"/>
      <c r="F152" s="45">
        <f t="shared" si="137"/>
        <v>0</v>
      </c>
      <c r="G152" s="45"/>
      <c r="H152" s="45"/>
      <c r="I152" s="45">
        <f t="shared" si="138"/>
        <v>0</v>
      </c>
      <c r="J152" s="45"/>
      <c r="K152" s="45"/>
      <c r="L152" s="45">
        <f t="shared" si="139"/>
        <v>0</v>
      </c>
      <c r="M152" s="45"/>
      <c r="N152" s="45"/>
      <c r="O152" s="359">
        <f t="shared" si="140"/>
        <v>0</v>
      </c>
      <c r="P152" s="430"/>
    </row>
    <row r="153" spans="1:16" hidden="1" x14ac:dyDescent="0.25">
      <c r="A153" s="29">
        <v>2363</v>
      </c>
      <c r="B153" s="43" t="s">
        <v>148</v>
      </c>
      <c r="C153" s="134">
        <f t="shared" si="96"/>
        <v>0</v>
      </c>
      <c r="D153" s="45"/>
      <c r="E153" s="45"/>
      <c r="F153" s="45">
        <f t="shared" si="137"/>
        <v>0</v>
      </c>
      <c r="G153" s="45"/>
      <c r="H153" s="45"/>
      <c r="I153" s="45">
        <f t="shared" si="138"/>
        <v>0</v>
      </c>
      <c r="J153" s="45"/>
      <c r="K153" s="45"/>
      <c r="L153" s="45">
        <f t="shared" si="139"/>
        <v>0</v>
      </c>
      <c r="M153" s="45"/>
      <c r="N153" s="45"/>
      <c r="O153" s="359">
        <f t="shared" si="140"/>
        <v>0</v>
      </c>
      <c r="P153" s="430"/>
    </row>
    <row r="154" spans="1:16" hidden="1" x14ac:dyDescent="0.25">
      <c r="A154" s="29">
        <v>2364</v>
      </c>
      <c r="B154" s="43" t="s">
        <v>149</v>
      </c>
      <c r="C154" s="134">
        <f t="shared" si="96"/>
        <v>0</v>
      </c>
      <c r="D154" s="45"/>
      <c r="E154" s="45"/>
      <c r="F154" s="45">
        <f t="shared" si="137"/>
        <v>0</v>
      </c>
      <c r="G154" s="45"/>
      <c r="H154" s="45"/>
      <c r="I154" s="45">
        <f t="shared" si="138"/>
        <v>0</v>
      </c>
      <c r="J154" s="45"/>
      <c r="K154" s="45"/>
      <c r="L154" s="45">
        <f t="shared" si="139"/>
        <v>0</v>
      </c>
      <c r="M154" s="45"/>
      <c r="N154" s="45"/>
      <c r="O154" s="359">
        <f t="shared" si="140"/>
        <v>0</v>
      </c>
      <c r="P154" s="430"/>
    </row>
    <row r="155" spans="1:16" ht="12.75" hidden="1" customHeight="1" x14ac:dyDescent="0.25">
      <c r="A155" s="29">
        <v>2365</v>
      </c>
      <c r="B155" s="43" t="s">
        <v>150</v>
      </c>
      <c r="C155" s="134">
        <f t="shared" si="96"/>
        <v>0</v>
      </c>
      <c r="D155" s="45"/>
      <c r="E155" s="45"/>
      <c r="F155" s="45">
        <f t="shared" si="137"/>
        <v>0</v>
      </c>
      <c r="G155" s="45"/>
      <c r="H155" s="45"/>
      <c r="I155" s="45">
        <f t="shared" si="138"/>
        <v>0</v>
      </c>
      <c r="J155" s="45"/>
      <c r="K155" s="45"/>
      <c r="L155" s="45">
        <f t="shared" si="139"/>
        <v>0</v>
      </c>
      <c r="M155" s="45"/>
      <c r="N155" s="45"/>
      <c r="O155" s="359">
        <f t="shared" si="140"/>
        <v>0</v>
      </c>
      <c r="P155" s="430"/>
    </row>
    <row r="156" spans="1:16" ht="36" hidden="1" x14ac:dyDescent="0.25">
      <c r="A156" s="29">
        <v>2366</v>
      </c>
      <c r="B156" s="43" t="s">
        <v>151</v>
      </c>
      <c r="C156" s="134">
        <f t="shared" si="96"/>
        <v>0</v>
      </c>
      <c r="D156" s="45"/>
      <c r="E156" s="45"/>
      <c r="F156" s="45">
        <f t="shared" si="137"/>
        <v>0</v>
      </c>
      <c r="G156" s="45"/>
      <c r="H156" s="45"/>
      <c r="I156" s="45">
        <f t="shared" si="138"/>
        <v>0</v>
      </c>
      <c r="J156" s="45"/>
      <c r="K156" s="45"/>
      <c r="L156" s="45">
        <f t="shared" si="139"/>
        <v>0</v>
      </c>
      <c r="M156" s="45"/>
      <c r="N156" s="45"/>
      <c r="O156" s="359">
        <f t="shared" si="140"/>
        <v>0</v>
      </c>
      <c r="P156" s="430"/>
    </row>
    <row r="157" spans="1:16" ht="48" hidden="1" x14ac:dyDescent="0.25">
      <c r="A157" s="29">
        <v>2369</v>
      </c>
      <c r="B157" s="43" t="s">
        <v>152</v>
      </c>
      <c r="C157" s="134">
        <f t="shared" si="96"/>
        <v>0</v>
      </c>
      <c r="D157" s="45"/>
      <c r="E157" s="45"/>
      <c r="F157" s="45">
        <f t="shared" si="137"/>
        <v>0</v>
      </c>
      <c r="G157" s="45"/>
      <c r="H157" s="45"/>
      <c r="I157" s="45">
        <f t="shared" si="138"/>
        <v>0</v>
      </c>
      <c r="J157" s="45"/>
      <c r="K157" s="45"/>
      <c r="L157" s="45">
        <f t="shared" si="139"/>
        <v>0</v>
      </c>
      <c r="M157" s="45"/>
      <c r="N157" s="45"/>
      <c r="O157" s="359">
        <f t="shared" si="140"/>
        <v>0</v>
      </c>
      <c r="P157" s="430"/>
    </row>
    <row r="158" spans="1:16" hidden="1" x14ac:dyDescent="0.25">
      <c r="A158" s="73">
        <v>2370</v>
      </c>
      <c r="B158" s="58" t="s">
        <v>153</v>
      </c>
      <c r="C158" s="86">
        <f t="shared" si="96"/>
        <v>0</v>
      </c>
      <c r="D158" s="77"/>
      <c r="E158" s="77"/>
      <c r="F158" s="77">
        <f t="shared" si="137"/>
        <v>0</v>
      </c>
      <c r="G158" s="77"/>
      <c r="H158" s="77"/>
      <c r="I158" s="77">
        <f t="shared" si="138"/>
        <v>0</v>
      </c>
      <c r="J158" s="77"/>
      <c r="K158" s="77"/>
      <c r="L158" s="77">
        <f t="shared" si="139"/>
        <v>0</v>
      </c>
      <c r="M158" s="77"/>
      <c r="N158" s="77"/>
      <c r="O158" s="356">
        <f t="shared" si="140"/>
        <v>0</v>
      </c>
      <c r="P158" s="431"/>
    </row>
    <row r="159" spans="1:16" hidden="1" x14ac:dyDescent="0.25">
      <c r="A159" s="73">
        <v>2380</v>
      </c>
      <c r="B159" s="58" t="s">
        <v>154</v>
      </c>
      <c r="C159" s="86">
        <f t="shared" si="96"/>
        <v>0</v>
      </c>
      <c r="D159" s="74">
        <f t="shared" ref="D159:E159" si="141">SUM(D160:D161)</f>
        <v>0</v>
      </c>
      <c r="E159" s="74">
        <f t="shared" si="141"/>
        <v>0</v>
      </c>
      <c r="F159" s="74">
        <f>SUM(F160:F161)</f>
        <v>0</v>
      </c>
      <c r="G159" s="74">
        <f t="shared" ref="G159:N159" si="142">SUM(G160:G161)</f>
        <v>0</v>
      </c>
      <c r="H159" s="74">
        <f t="shared" si="142"/>
        <v>0</v>
      </c>
      <c r="I159" s="74">
        <f t="shared" si="142"/>
        <v>0</v>
      </c>
      <c r="J159" s="74">
        <f t="shared" si="142"/>
        <v>0</v>
      </c>
      <c r="K159" s="74">
        <f t="shared" si="142"/>
        <v>0</v>
      </c>
      <c r="L159" s="74">
        <f t="shared" si="142"/>
        <v>0</v>
      </c>
      <c r="M159" s="74">
        <f t="shared" si="142"/>
        <v>0</v>
      </c>
      <c r="N159" s="74">
        <f t="shared" si="142"/>
        <v>0</v>
      </c>
      <c r="O159" s="156">
        <f>SUM(O160:O161)</f>
        <v>0</v>
      </c>
      <c r="P159" s="183"/>
    </row>
    <row r="160" spans="1:16" hidden="1" x14ac:dyDescent="0.25">
      <c r="A160" s="26">
        <v>2381</v>
      </c>
      <c r="B160" s="40" t="s">
        <v>155</v>
      </c>
      <c r="C160" s="133">
        <f t="shared" si="96"/>
        <v>0</v>
      </c>
      <c r="D160" s="42"/>
      <c r="E160" s="42"/>
      <c r="F160" s="42">
        <f t="shared" ref="F160:F163" si="143">D160+E160</f>
        <v>0</v>
      </c>
      <c r="G160" s="42"/>
      <c r="H160" s="42"/>
      <c r="I160" s="42">
        <f t="shared" ref="I160:I163" si="144">G160+H160</f>
        <v>0</v>
      </c>
      <c r="J160" s="42"/>
      <c r="K160" s="42"/>
      <c r="L160" s="42">
        <f t="shared" ref="L160:L163" si="145">J160+K160</f>
        <v>0</v>
      </c>
      <c r="M160" s="42"/>
      <c r="N160" s="42"/>
      <c r="O160" s="358">
        <f t="shared" ref="O160:O163" si="146">M160+N160</f>
        <v>0</v>
      </c>
      <c r="P160" s="429"/>
    </row>
    <row r="161" spans="1:16" ht="24" hidden="1" x14ac:dyDescent="0.25">
      <c r="A161" s="29">
        <v>2389</v>
      </c>
      <c r="B161" s="43" t="s">
        <v>156</v>
      </c>
      <c r="C161" s="134">
        <f t="shared" si="96"/>
        <v>0</v>
      </c>
      <c r="D161" s="45"/>
      <c r="E161" s="45"/>
      <c r="F161" s="45">
        <f t="shared" si="143"/>
        <v>0</v>
      </c>
      <c r="G161" s="45"/>
      <c r="H161" s="45"/>
      <c r="I161" s="45">
        <f t="shared" si="144"/>
        <v>0</v>
      </c>
      <c r="J161" s="45"/>
      <c r="K161" s="45"/>
      <c r="L161" s="45">
        <f t="shared" si="145"/>
        <v>0</v>
      </c>
      <c r="M161" s="45"/>
      <c r="N161" s="45"/>
      <c r="O161" s="359">
        <f t="shared" si="146"/>
        <v>0</v>
      </c>
      <c r="P161" s="430"/>
    </row>
    <row r="162" spans="1:16" hidden="1" x14ac:dyDescent="0.25">
      <c r="A162" s="73">
        <v>2390</v>
      </c>
      <c r="B162" s="58" t="s">
        <v>157</v>
      </c>
      <c r="C162" s="86">
        <f t="shared" si="96"/>
        <v>0</v>
      </c>
      <c r="D162" s="77"/>
      <c r="E162" s="77"/>
      <c r="F162" s="77">
        <f t="shared" si="143"/>
        <v>0</v>
      </c>
      <c r="G162" s="77"/>
      <c r="H162" s="77"/>
      <c r="I162" s="77">
        <f t="shared" si="144"/>
        <v>0</v>
      </c>
      <c r="J162" s="77"/>
      <c r="K162" s="77"/>
      <c r="L162" s="77">
        <f t="shared" si="145"/>
        <v>0</v>
      </c>
      <c r="M162" s="77"/>
      <c r="N162" s="77"/>
      <c r="O162" s="356">
        <f t="shared" si="146"/>
        <v>0</v>
      </c>
      <c r="P162" s="431"/>
    </row>
    <row r="163" spans="1:16" hidden="1" x14ac:dyDescent="0.25">
      <c r="A163" s="35">
        <v>2400</v>
      </c>
      <c r="B163" s="72" t="s">
        <v>158</v>
      </c>
      <c r="C163" s="132">
        <f t="shared" si="96"/>
        <v>0</v>
      </c>
      <c r="D163" s="80"/>
      <c r="E163" s="80"/>
      <c r="F163" s="80">
        <f t="shared" si="143"/>
        <v>0</v>
      </c>
      <c r="G163" s="80"/>
      <c r="H163" s="80"/>
      <c r="I163" s="80">
        <f t="shared" si="144"/>
        <v>0</v>
      </c>
      <c r="J163" s="80"/>
      <c r="K163" s="80"/>
      <c r="L163" s="80">
        <f t="shared" si="145"/>
        <v>0</v>
      </c>
      <c r="M163" s="80"/>
      <c r="N163" s="80"/>
      <c r="O163" s="355">
        <f t="shared" si="146"/>
        <v>0</v>
      </c>
      <c r="P163" s="435"/>
    </row>
    <row r="164" spans="1:16" ht="24" hidden="1" x14ac:dyDescent="0.25">
      <c r="A164" s="35">
        <v>2500</v>
      </c>
      <c r="B164" s="72" t="s">
        <v>159</v>
      </c>
      <c r="C164" s="132">
        <f t="shared" si="96"/>
        <v>0</v>
      </c>
      <c r="D164" s="38">
        <f t="shared" ref="D164:E164" si="147">SUM(D165,D170)</f>
        <v>0</v>
      </c>
      <c r="E164" s="38">
        <f t="shared" si="147"/>
        <v>0</v>
      </c>
      <c r="F164" s="38">
        <f>SUM(F165,F170)</f>
        <v>0</v>
      </c>
      <c r="G164" s="38">
        <f t="shared" ref="G164:O164" si="148">SUM(G165,G170)</f>
        <v>0</v>
      </c>
      <c r="H164" s="38">
        <f t="shared" si="148"/>
        <v>0</v>
      </c>
      <c r="I164" s="38">
        <f t="shared" si="148"/>
        <v>0</v>
      </c>
      <c r="J164" s="38">
        <f t="shared" si="148"/>
        <v>0</v>
      </c>
      <c r="K164" s="38">
        <f t="shared" si="148"/>
        <v>0</v>
      </c>
      <c r="L164" s="38">
        <f t="shared" si="148"/>
        <v>0</v>
      </c>
      <c r="M164" s="38">
        <f t="shared" si="148"/>
        <v>0</v>
      </c>
      <c r="N164" s="38">
        <f t="shared" si="148"/>
        <v>0</v>
      </c>
      <c r="O164" s="38">
        <f t="shared" si="148"/>
        <v>0</v>
      </c>
      <c r="P164" s="182"/>
    </row>
    <row r="165" spans="1:16" ht="16.5" hidden="1" customHeight="1" x14ac:dyDescent="0.25">
      <c r="A165" s="404">
        <v>2510</v>
      </c>
      <c r="B165" s="40" t="s">
        <v>160</v>
      </c>
      <c r="C165" s="133">
        <f t="shared" si="96"/>
        <v>0</v>
      </c>
      <c r="D165" s="79">
        <f t="shared" ref="D165:E165" si="149">SUM(D166:D169)</f>
        <v>0</v>
      </c>
      <c r="E165" s="79">
        <f t="shared" si="149"/>
        <v>0</v>
      </c>
      <c r="F165" s="79">
        <f>SUM(F166:F169)</f>
        <v>0</v>
      </c>
      <c r="G165" s="79">
        <f t="shared" ref="G165:O165" si="150">SUM(G166:G169)</f>
        <v>0</v>
      </c>
      <c r="H165" s="79">
        <f t="shared" si="150"/>
        <v>0</v>
      </c>
      <c r="I165" s="79">
        <f t="shared" si="150"/>
        <v>0</v>
      </c>
      <c r="J165" s="79">
        <f t="shared" si="150"/>
        <v>0</v>
      </c>
      <c r="K165" s="79">
        <f t="shared" si="150"/>
        <v>0</v>
      </c>
      <c r="L165" s="79">
        <f t="shared" si="150"/>
        <v>0</v>
      </c>
      <c r="M165" s="79">
        <f t="shared" si="150"/>
        <v>0</v>
      </c>
      <c r="N165" s="79">
        <f t="shared" si="150"/>
        <v>0</v>
      </c>
      <c r="O165" s="157">
        <f t="shared" si="150"/>
        <v>0</v>
      </c>
      <c r="P165" s="344"/>
    </row>
    <row r="166" spans="1:16" ht="24" hidden="1" x14ac:dyDescent="0.25">
      <c r="A166" s="30">
        <v>2512</v>
      </c>
      <c r="B166" s="43" t="s">
        <v>161</v>
      </c>
      <c r="C166" s="134">
        <f t="shared" si="96"/>
        <v>0</v>
      </c>
      <c r="D166" s="45"/>
      <c r="E166" s="45"/>
      <c r="F166" s="45">
        <f t="shared" ref="F166:F171" si="151">D166+E166</f>
        <v>0</v>
      </c>
      <c r="G166" s="45"/>
      <c r="H166" s="45"/>
      <c r="I166" s="45">
        <f t="shared" ref="I166:I171" si="152">G166+H166</f>
        <v>0</v>
      </c>
      <c r="J166" s="45"/>
      <c r="K166" s="45"/>
      <c r="L166" s="45">
        <f t="shared" ref="L166:L171" si="153">J166+K166</f>
        <v>0</v>
      </c>
      <c r="M166" s="45"/>
      <c r="N166" s="45"/>
      <c r="O166" s="359">
        <f t="shared" ref="O166:O171" si="154">M166+N166</f>
        <v>0</v>
      </c>
      <c r="P166" s="430"/>
    </row>
    <row r="167" spans="1:16" ht="36" hidden="1" x14ac:dyDescent="0.25">
      <c r="A167" s="30">
        <v>2513</v>
      </c>
      <c r="B167" s="43" t="s">
        <v>162</v>
      </c>
      <c r="C167" s="134">
        <f t="shared" si="96"/>
        <v>0</v>
      </c>
      <c r="D167" s="45"/>
      <c r="E167" s="45"/>
      <c r="F167" s="45">
        <f t="shared" si="151"/>
        <v>0</v>
      </c>
      <c r="G167" s="45"/>
      <c r="H167" s="45"/>
      <c r="I167" s="45">
        <f t="shared" si="152"/>
        <v>0</v>
      </c>
      <c r="J167" s="45"/>
      <c r="K167" s="45"/>
      <c r="L167" s="45">
        <f t="shared" si="153"/>
        <v>0</v>
      </c>
      <c r="M167" s="45"/>
      <c r="N167" s="45"/>
      <c r="O167" s="359">
        <f t="shared" si="154"/>
        <v>0</v>
      </c>
      <c r="P167" s="430"/>
    </row>
    <row r="168" spans="1:16" ht="24" hidden="1" x14ac:dyDescent="0.25">
      <c r="A168" s="30">
        <v>2515</v>
      </c>
      <c r="B168" s="43" t="s">
        <v>163</v>
      </c>
      <c r="C168" s="134">
        <f t="shared" si="96"/>
        <v>0</v>
      </c>
      <c r="D168" s="45"/>
      <c r="E168" s="45"/>
      <c r="F168" s="45">
        <f t="shared" si="151"/>
        <v>0</v>
      </c>
      <c r="G168" s="45"/>
      <c r="H168" s="45"/>
      <c r="I168" s="45">
        <f t="shared" si="152"/>
        <v>0</v>
      </c>
      <c r="J168" s="45"/>
      <c r="K168" s="45"/>
      <c r="L168" s="45">
        <f t="shared" si="153"/>
        <v>0</v>
      </c>
      <c r="M168" s="45"/>
      <c r="N168" s="45"/>
      <c r="O168" s="359">
        <f t="shared" si="154"/>
        <v>0</v>
      </c>
      <c r="P168" s="430"/>
    </row>
    <row r="169" spans="1:16" ht="24" hidden="1" x14ac:dyDescent="0.25">
      <c r="A169" s="30">
        <v>2519</v>
      </c>
      <c r="B169" s="43" t="s">
        <v>164</v>
      </c>
      <c r="C169" s="134">
        <f t="shared" si="96"/>
        <v>0</v>
      </c>
      <c r="D169" s="45"/>
      <c r="E169" s="45"/>
      <c r="F169" s="45">
        <f t="shared" si="151"/>
        <v>0</v>
      </c>
      <c r="G169" s="45"/>
      <c r="H169" s="45"/>
      <c r="I169" s="45">
        <f t="shared" si="152"/>
        <v>0</v>
      </c>
      <c r="J169" s="45"/>
      <c r="K169" s="45"/>
      <c r="L169" s="45">
        <f t="shared" si="153"/>
        <v>0</v>
      </c>
      <c r="M169" s="45"/>
      <c r="N169" s="45"/>
      <c r="O169" s="359">
        <f t="shared" si="154"/>
        <v>0</v>
      </c>
      <c r="P169" s="430"/>
    </row>
    <row r="170" spans="1:16" ht="24" hidden="1" x14ac:dyDescent="0.25">
      <c r="A170" s="75">
        <v>2520</v>
      </c>
      <c r="B170" s="43" t="s">
        <v>165</v>
      </c>
      <c r="C170" s="134">
        <f t="shared" si="96"/>
        <v>0</v>
      </c>
      <c r="D170" s="45"/>
      <c r="E170" s="45"/>
      <c r="F170" s="45">
        <f t="shared" si="151"/>
        <v>0</v>
      </c>
      <c r="G170" s="45"/>
      <c r="H170" s="45"/>
      <c r="I170" s="45">
        <f t="shared" si="152"/>
        <v>0</v>
      </c>
      <c r="J170" s="45"/>
      <c r="K170" s="45"/>
      <c r="L170" s="45">
        <f t="shared" si="153"/>
        <v>0</v>
      </c>
      <c r="M170" s="45"/>
      <c r="N170" s="45"/>
      <c r="O170" s="359">
        <f t="shared" si="154"/>
        <v>0</v>
      </c>
      <c r="P170" s="430"/>
    </row>
    <row r="171" spans="1:16" s="81" customFormat="1" ht="48" hidden="1" x14ac:dyDescent="0.25">
      <c r="A171" s="17">
        <v>2800</v>
      </c>
      <c r="B171" s="40" t="s">
        <v>166</v>
      </c>
      <c r="C171" s="133">
        <f t="shared" si="96"/>
        <v>0</v>
      </c>
      <c r="D171" s="42"/>
      <c r="E171" s="42"/>
      <c r="F171" s="28">
        <f t="shared" si="151"/>
        <v>0</v>
      </c>
      <c r="G171" s="28"/>
      <c r="H171" s="28"/>
      <c r="I171" s="28">
        <f t="shared" si="152"/>
        <v>0</v>
      </c>
      <c r="J171" s="28"/>
      <c r="K171" s="28"/>
      <c r="L171" s="28">
        <f t="shared" si="153"/>
        <v>0</v>
      </c>
      <c r="M171" s="28"/>
      <c r="N171" s="28"/>
      <c r="O171" s="411">
        <f t="shared" si="154"/>
        <v>0</v>
      </c>
      <c r="P171" s="412"/>
    </row>
    <row r="172" spans="1:16" hidden="1" x14ac:dyDescent="0.25">
      <c r="A172" s="70">
        <v>3000</v>
      </c>
      <c r="B172" s="70" t="s">
        <v>167</v>
      </c>
      <c r="C172" s="139">
        <f t="shared" si="96"/>
        <v>0</v>
      </c>
      <c r="D172" s="71">
        <f t="shared" ref="D172:E172" si="155">SUM(D173,D183)</f>
        <v>0</v>
      </c>
      <c r="E172" s="71">
        <f t="shared" si="155"/>
        <v>0</v>
      </c>
      <c r="F172" s="71">
        <f>SUM(F173,F183)</f>
        <v>0</v>
      </c>
      <c r="G172" s="71">
        <f t="shared" ref="G172:N172" si="156">SUM(G173,G183)</f>
        <v>0</v>
      </c>
      <c r="H172" s="71">
        <f t="shared" si="156"/>
        <v>0</v>
      </c>
      <c r="I172" s="71">
        <f t="shared" si="156"/>
        <v>0</v>
      </c>
      <c r="J172" s="71">
        <f t="shared" si="156"/>
        <v>0</v>
      </c>
      <c r="K172" s="71">
        <f t="shared" si="156"/>
        <v>0</v>
      </c>
      <c r="L172" s="71">
        <f t="shared" si="156"/>
        <v>0</v>
      </c>
      <c r="M172" s="71">
        <f t="shared" si="156"/>
        <v>0</v>
      </c>
      <c r="N172" s="71">
        <f t="shared" si="156"/>
        <v>0</v>
      </c>
      <c r="O172" s="127">
        <f>SUM(O173,O183)</f>
        <v>0</v>
      </c>
      <c r="P172" s="181"/>
    </row>
    <row r="173" spans="1:16" ht="24" hidden="1" x14ac:dyDescent="0.25">
      <c r="A173" s="35">
        <v>3200</v>
      </c>
      <c r="B173" s="82" t="s">
        <v>168</v>
      </c>
      <c r="C173" s="132">
        <f t="shared" si="96"/>
        <v>0</v>
      </c>
      <c r="D173" s="38">
        <f t="shared" ref="D173:E173" si="157">SUM(D174,D178)</f>
        <v>0</v>
      </c>
      <c r="E173" s="38">
        <f t="shared" si="157"/>
        <v>0</v>
      </c>
      <c r="F173" s="38">
        <f>SUM(F174,F178)</f>
        <v>0</v>
      </c>
      <c r="G173" s="38">
        <f t="shared" ref="G173:O173" si="158">SUM(G174,G178)</f>
        <v>0</v>
      </c>
      <c r="H173" s="38">
        <f t="shared" si="158"/>
        <v>0</v>
      </c>
      <c r="I173" s="38">
        <f t="shared" si="158"/>
        <v>0</v>
      </c>
      <c r="J173" s="38">
        <f t="shared" si="158"/>
        <v>0</v>
      </c>
      <c r="K173" s="38">
        <f t="shared" si="158"/>
        <v>0</v>
      </c>
      <c r="L173" s="38">
        <f t="shared" si="158"/>
        <v>0</v>
      </c>
      <c r="M173" s="38">
        <f t="shared" si="158"/>
        <v>0</v>
      </c>
      <c r="N173" s="38">
        <f t="shared" si="158"/>
        <v>0</v>
      </c>
      <c r="O173" s="126">
        <f t="shared" si="158"/>
        <v>0</v>
      </c>
      <c r="P173" s="182"/>
    </row>
    <row r="174" spans="1:16" ht="36" hidden="1" x14ac:dyDescent="0.25">
      <c r="A174" s="404">
        <v>3260</v>
      </c>
      <c r="B174" s="40" t="s">
        <v>169</v>
      </c>
      <c r="C174" s="133">
        <f t="shared" si="96"/>
        <v>0</v>
      </c>
      <c r="D174" s="79">
        <f t="shared" ref="D174:E174" si="159">SUM(D175:D177)</f>
        <v>0</v>
      </c>
      <c r="E174" s="79">
        <f t="shared" si="159"/>
        <v>0</v>
      </c>
      <c r="F174" s="79">
        <f>SUM(F175:F177)</f>
        <v>0</v>
      </c>
      <c r="G174" s="79">
        <f t="shared" ref="G174:N174" si="160">SUM(G175:G177)</f>
        <v>0</v>
      </c>
      <c r="H174" s="79">
        <f t="shared" si="160"/>
        <v>0</v>
      </c>
      <c r="I174" s="79">
        <f t="shared" si="160"/>
        <v>0</v>
      </c>
      <c r="J174" s="79">
        <f t="shared" si="160"/>
        <v>0</v>
      </c>
      <c r="K174" s="79">
        <f t="shared" si="160"/>
        <v>0</v>
      </c>
      <c r="L174" s="79">
        <f t="shared" si="160"/>
        <v>0</v>
      </c>
      <c r="M174" s="79">
        <f t="shared" si="160"/>
        <v>0</v>
      </c>
      <c r="N174" s="79">
        <f t="shared" si="160"/>
        <v>0</v>
      </c>
      <c r="O174" s="90">
        <f>SUM(O175:O177)</f>
        <v>0</v>
      </c>
      <c r="P174" s="185"/>
    </row>
    <row r="175" spans="1:16" ht="24" hidden="1" x14ac:dyDescent="0.25">
      <c r="A175" s="30">
        <v>3261</v>
      </c>
      <c r="B175" s="43" t="s">
        <v>170</v>
      </c>
      <c r="C175" s="134">
        <f t="shared" si="96"/>
        <v>0</v>
      </c>
      <c r="D175" s="45"/>
      <c r="E175" s="45"/>
      <c r="F175" s="45">
        <f t="shared" ref="F175:F177" si="161">D175+E175</f>
        <v>0</v>
      </c>
      <c r="G175" s="45"/>
      <c r="H175" s="45"/>
      <c r="I175" s="45">
        <f t="shared" ref="I175:I177" si="162">G175+H175</f>
        <v>0</v>
      </c>
      <c r="J175" s="45"/>
      <c r="K175" s="45"/>
      <c r="L175" s="45">
        <f t="shared" ref="L175:L177" si="163">J175+K175</f>
        <v>0</v>
      </c>
      <c r="M175" s="45"/>
      <c r="N175" s="45"/>
      <c r="O175" s="359">
        <f t="shared" ref="O175:O177" si="164">M175+N175</f>
        <v>0</v>
      </c>
      <c r="P175" s="430"/>
    </row>
    <row r="176" spans="1:16" ht="36" hidden="1" x14ac:dyDescent="0.25">
      <c r="A176" s="30">
        <v>3262</v>
      </c>
      <c r="B176" s="43" t="s">
        <v>171</v>
      </c>
      <c r="C176" s="134">
        <f t="shared" si="96"/>
        <v>0</v>
      </c>
      <c r="D176" s="45"/>
      <c r="E176" s="45"/>
      <c r="F176" s="45">
        <f t="shared" si="161"/>
        <v>0</v>
      </c>
      <c r="G176" s="45"/>
      <c r="H176" s="45"/>
      <c r="I176" s="45">
        <f t="shared" si="162"/>
        <v>0</v>
      </c>
      <c r="J176" s="45"/>
      <c r="K176" s="45"/>
      <c r="L176" s="45">
        <f t="shared" si="163"/>
        <v>0</v>
      </c>
      <c r="M176" s="45"/>
      <c r="N176" s="45"/>
      <c r="O176" s="359">
        <f t="shared" si="164"/>
        <v>0</v>
      </c>
      <c r="P176" s="430"/>
    </row>
    <row r="177" spans="1:16" ht="24" hidden="1" x14ac:dyDescent="0.25">
      <c r="A177" s="30">
        <v>3263</v>
      </c>
      <c r="B177" s="43" t="s">
        <v>172</v>
      </c>
      <c r="C177" s="134">
        <f t="shared" ref="C177:C240" si="165">SUM(F177,I177,L177,O177)</f>
        <v>0</v>
      </c>
      <c r="D177" s="45"/>
      <c r="E177" s="45"/>
      <c r="F177" s="45">
        <f t="shared" si="161"/>
        <v>0</v>
      </c>
      <c r="G177" s="45"/>
      <c r="H177" s="45"/>
      <c r="I177" s="45">
        <f t="shared" si="162"/>
        <v>0</v>
      </c>
      <c r="J177" s="45"/>
      <c r="K177" s="45"/>
      <c r="L177" s="45">
        <f t="shared" si="163"/>
        <v>0</v>
      </c>
      <c r="M177" s="45"/>
      <c r="N177" s="45"/>
      <c r="O177" s="359">
        <f t="shared" si="164"/>
        <v>0</v>
      </c>
      <c r="P177" s="430"/>
    </row>
    <row r="178" spans="1:16" ht="84" hidden="1" x14ac:dyDescent="0.25">
      <c r="A178" s="404">
        <v>3290</v>
      </c>
      <c r="B178" s="40" t="s">
        <v>302</v>
      </c>
      <c r="C178" s="436">
        <f t="shared" si="165"/>
        <v>0</v>
      </c>
      <c r="D178" s="79">
        <f t="shared" ref="D178:E178" si="166">SUM(D179:D182)</f>
        <v>0</v>
      </c>
      <c r="E178" s="79">
        <f t="shared" si="166"/>
        <v>0</v>
      </c>
      <c r="F178" s="79">
        <f>SUM(F179:F182)</f>
        <v>0</v>
      </c>
      <c r="G178" s="79">
        <f t="shared" ref="G178:O178" si="167">SUM(G179:G182)</f>
        <v>0</v>
      </c>
      <c r="H178" s="79">
        <f t="shared" si="167"/>
        <v>0</v>
      </c>
      <c r="I178" s="79">
        <f t="shared" si="167"/>
        <v>0</v>
      </c>
      <c r="J178" s="79">
        <f t="shared" si="167"/>
        <v>0</v>
      </c>
      <c r="K178" s="79">
        <f t="shared" si="167"/>
        <v>0</v>
      </c>
      <c r="L178" s="79">
        <f t="shared" si="167"/>
        <v>0</v>
      </c>
      <c r="M178" s="79">
        <f t="shared" si="167"/>
        <v>0</v>
      </c>
      <c r="N178" s="79">
        <f t="shared" si="167"/>
        <v>0</v>
      </c>
      <c r="O178" s="158">
        <f t="shared" si="167"/>
        <v>0</v>
      </c>
      <c r="P178" s="343"/>
    </row>
    <row r="179" spans="1:16" ht="72" hidden="1" x14ac:dyDescent="0.25">
      <c r="A179" s="30">
        <v>3291</v>
      </c>
      <c r="B179" s="43" t="s">
        <v>173</v>
      </c>
      <c r="C179" s="134">
        <f t="shared" si="165"/>
        <v>0</v>
      </c>
      <c r="D179" s="45"/>
      <c r="E179" s="45"/>
      <c r="F179" s="45">
        <f t="shared" ref="F179:F182" si="168">D179+E179</f>
        <v>0</v>
      </c>
      <c r="G179" s="45"/>
      <c r="H179" s="45"/>
      <c r="I179" s="45">
        <f t="shared" ref="I179:I182" si="169">G179+H179</f>
        <v>0</v>
      </c>
      <c r="J179" s="45"/>
      <c r="K179" s="45"/>
      <c r="L179" s="45">
        <f t="shared" ref="L179:L182" si="170">J179+K179</f>
        <v>0</v>
      </c>
      <c r="M179" s="45"/>
      <c r="N179" s="45"/>
      <c r="O179" s="359">
        <f t="shared" ref="O179:O182" si="171">M179+N179</f>
        <v>0</v>
      </c>
      <c r="P179" s="430"/>
    </row>
    <row r="180" spans="1:16" ht="72" hidden="1" x14ac:dyDescent="0.25">
      <c r="A180" s="30">
        <v>3292</v>
      </c>
      <c r="B180" s="43" t="s">
        <v>174</v>
      </c>
      <c r="C180" s="134">
        <f t="shared" si="165"/>
        <v>0</v>
      </c>
      <c r="D180" s="45"/>
      <c r="E180" s="45"/>
      <c r="F180" s="45">
        <f t="shared" si="168"/>
        <v>0</v>
      </c>
      <c r="G180" s="45"/>
      <c r="H180" s="45"/>
      <c r="I180" s="45">
        <f t="shared" si="169"/>
        <v>0</v>
      </c>
      <c r="J180" s="45"/>
      <c r="K180" s="45"/>
      <c r="L180" s="45">
        <f t="shared" si="170"/>
        <v>0</v>
      </c>
      <c r="M180" s="45"/>
      <c r="N180" s="45"/>
      <c r="O180" s="359">
        <f t="shared" si="171"/>
        <v>0</v>
      </c>
      <c r="P180" s="430"/>
    </row>
    <row r="181" spans="1:16" ht="72" hidden="1" x14ac:dyDescent="0.25">
      <c r="A181" s="30">
        <v>3293</v>
      </c>
      <c r="B181" s="43" t="s">
        <v>175</v>
      </c>
      <c r="C181" s="134">
        <f t="shared" si="165"/>
        <v>0</v>
      </c>
      <c r="D181" s="45"/>
      <c r="E181" s="45"/>
      <c r="F181" s="45">
        <f t="shared" si="168"/>
        <v>0</v>
      </c>
      <c r="G181" s="45"/>
      <c r="H181" s="45"/>
      <c r="I181" s="45">
        <f t="shared" si="169"/>
        <v>0</v>
      </c>
      <c r="J181" s="45"/>
      <c r="K181" s="45"/>
      <c r="L181" s="45">
        <f t="shared" si="170"/>
        <v>0</v>
      </c>
      <c r="M181" s="45"/>
      <c r="N181" s="45"/>
      <c r="O181" s="359">
        <f t="shared" si="171"/>
        <v>0</v>
      </c>
      <c r="P181" s="430"/>
    </row>
    <row r="182" spans="1:16" ht="60" hidden="1" x14ac:dyDescent="0.25">
      <c r="A182" s="83">
        <v>3294</v>
      </c>
      <c r="B182" s="43" t="s">
        <v>176</v>
      </c>
      <c r="C182" s="436">
        <f t="shared" si="165"/>
        <v>0</v>
      </c>
      <c r="D182" s="84"/>
      <c r="E182" s="84"/>
      <c r="F182" s="84">
        <f t="shared" si="168"/>
        <v>0</v>
      </c>
      <c r="G182" s="84"/>
      <c r="H182" s="84"/>
      <c r="I182" s="84">
        <f t="shared" si="169"/>
        <v>0</v>
      </c>
      <c r="J182" s="84"/>
      <c r="K182" s="84"/>
      <c r="L182" s="84">
        <f t="shared" si="170"/>
        <v>0</v>
      </c>
      <c r="M182" s="84"/>
      <c r="N182" s="84"/>
      <c r="O182" s="437">
        <f t="shared" si="171"/>
        <v>0</v>
      </c>
      <c r="P182" s="438"/>
    </row>
    <row r="183" spans="1:16" ht="48" hidden="1" x14ac:dyDescent="0.25">
      <c r="A183" s="51">
        <v>3300</v>
      </c>
      <c r="B183" s="82" t="s">
        <v>177</v>
      </c>
      <c r="C183" s="140">
        <f t="shared" si="165"/>
        <v>0</v>
      </c>
      <c r="D183" s="85">
        <f t="shared" ref="D183:E183" si="172">SUM(D184:D185)</f>
        <v>0</v>
      </c>
      <c r="E183" s="85">
        <f t="shared" si="172"/>
        <v>0</v>
      </c>
      <c r="F183" s="85">
        <f>SUM(F184:F185)</f>
        <v>0</v>
      </c>
      <c r="G183" s="85">
        <f t="shared" ref="G183:O183" si="173">SUM(G184:G185)</f>
        <v>0</v>
      </c>
      <c r="H183" s="85">
        <f t="shared" si="173"/>
        <v>0</v>
      </c>
      <c r="I183" s="85">
        <f t="shared" si="173"/>
        <v>0</v>
      </c>
      <c r="J183" s="85">
        <f t="shared" si="173"/>
        <v>0</v>
      </c>
      <c r="K183" s="85">
        <f t="shared" si="173"/>
        <v>0</v>
      </c>
      <c r="L183" s="85">
        <f t="shared" si="173"/>
        <v>0</v>
      </c>
      <c r="M183" s="85">
        <f t="shared" si="173"/>
        <v>0</v>
      </c>
      <c r="N183" s="85">
        <f t="shared" si="173"/>
        <v>0</v>
      </c>
      <c r="O183" s="126">
        <f t="shared" si="173"/>
        <v>0</v>
      </c>
      <c r="P183" s="182"/>
    </row>
    <row r="184" spans="1:16" ht="48" hidden="1" x14ac:dyDescent="0.25">
      <c r="A184" s="57">
        <v>3310</v>
      </c>
      <c r="B184" s="58" t="s">
        <v>178</v>
      </c>
      <c r="C184" s="86">
        <f t="shared" si="165"/>
        <v>0</v>
      </c>
      <c r="D184" s="77"/>
      <c r="E184" s="77"/>
      <c r="F184" s="77">
        <f t="shared" ref="F184:F185" si="174">D184+E184</f>
        <v>0</v>
      </c>
      <c r="G184" s="77"/>
      <c r="H184" s="77"/>
      <c r="I184" s="77">
        <f t="shared" ref="I184:I185" si="175">G184+H184</f>
        <v>0</v>
      </c>
      <c r="J184" s="77"/>
      <c r="K184" s="77"/>
      <c r="L184" s="77">
        <f t="shared" ref="L184:L185" si="176">J184+K184</f>
        <v>0</v>
      </c>
      <c r="M184" s="77"/>
      <c r="N184" s="77"/>
      <c r="O184" s="356">
        <f t="shared" ref="O184:O185" si="177">M184+N184</f>
        <v>0</v>
      </c>
      <c r="P184" s="431"/>
    </row>
    <row r="185" spans="1:16" ht="60" hidden="1" x14ac:dyDescent="0.25">
      <c r="A185" s="27">
        <v>3320</v>
      </c>
      <c r="B185" s="40" t="s">
        <v>179</v>
      </c>
      <c r="C185" s="133">
        <f t="shared" si="165"/>
        <v>0</v>
      </c>
      <c r="D185" s="42"/>
      <c r="E185" s="42"/>
      <c r="F185" s="42">
        <f t="shared" si="174"/>
        <v>0</v>
      </c>
      <c r="G185" s="42"/>
      <c r="H185" s="42"/>
      <c r="I185" s="42">
        <f t="shared" si="175"/>
        <v>0</v>
      </c>
      <c r="J185" s="42"/>
      <c r="K185" s="42"/>
      <c r="L185" s="42">
        <f t="shared" si="176"/>
        <v>0</v>
      </c>
      <c r="M185" s="42"/>
      <c r="N185" s="42"/>
      <c r="O185" s="358">
        <f t="shared" si="177"/>
        <v>0</v>
      </c>
      <c r="P185" s="429"/>
    </row>
    <row r="186" spans="1:16" hidden="1" x14ac:dyDescent="0.25">
      <c r="A186" s="87">
        <v>4000</v>
      </c>
      <c r="B186" s="70" t="s">
        <v>180</v>
      </c>
      <c r="C186" s="139">
        <f t="shared" si="165"/>
        <v>0</v>
      </c>
      <c r="D186" s="71">
        <f t="shared" ref="D186:E186" si="178">SUM(D187,D190)</f>
        <v>0</v>
      </c>
      <c r="E186" s="71">
        <f t="shared" si="178"/>
        <v>0</v>
      </c>
      <c r="F186" s="71">
        <f>SUM(F187,F190)</f>
        <v>0</v>
      </c>
      <c r="G186" s="71">
        <f t="shared" ref="G186:N186" si="179">SUM(G187,G190)</f>
        <v>0</v>
      </c>
      <c r="H186" s="71">
        <f t="shared" si="179"/>
        <v>0</v>
      </c>
      <c r="I186" s="71">
        <f t="shared" si="179"/>
        <v>0</v>
      </c>
      <c r="J186" s="71">
        <f t="shared" si="179"/>
        <v>0</v>
      </c>
      <c r="K186" s="71">
        <f t="shared" si="179"/>
        <v>0</v>
      </c>
      <c r="L186" s="71">
        <f t="shared" si="179"/>
        <v>0</v>
      </c>
      <c r="M186" s="71">
        <f t="shared" si="179"/>
        <v>0</v>
      </c>
      <c r="N186" s="71">
        <f t="shared" si="179"/>
        <v>0</v>
      </c>
      <c r="O186" s="127">
        <f>SUM(O187,O190)</f>
        <v>0</v>
      </c>
      <c r="P186" s="181"/>
    </row>
    <row r="187" spans="1:16" ht="24" hidden="1" x14ac:dyDescent="0.25">
      <c r="A187" s="88">
        <v>4200</v>
      </c>
      <c r="B187" s="72" t="s">
        <v>181</v>
      </c>
      <c r="C187" s="132">
        <f t="shared" si="165"/>
        <v>0</v>
      </c>
      <c r="D187" s="38">
        <f t="shared" ref="D187:E187" si="180">SUM(D188,D189)</f>
        <v>0</v>
      </c>
      <c r="E187" s="38">
        <f t="shared" si="180"/>
        <v>0</v>
      </c>
      <c r="F187" s="38">
        <f>SUM(F188,F189)</f>
        <v>0</v>
      </c>
      <c r="G187" s="38">
        <f t="shared" ref="G187:N187" si="181">SUM(G188,G189)</f>
        <v>0</v>
      </c>
      <c r="H187" s="38">
        <f t="shared" si="181"/>
        <v>0</v>
      </c>
      <c r="I187" s="38">
        <f t="shared" si="181"/>
        <v>0</v>
      </c>
      <c r="J187" s="38">
        <f t="shared" si="181"/>
        <v>0</v>
      </c>
      <c r="K187" s="38">
        <f t="shared" si="181"/>
        <v>0</v>
      </c>
      <c r="L187" s="38">
        <f t="shared" si="181"/>
        <v>0</v>
      </c>
      <c r="M187" s="38">
        <f t="shared" si="181"/>
        <v>0</v>
      </c>
      <c r="N187" s="38">
        <f t="shared" si="181"/>
        <v>0</v>
      </c>
      <c r="O187" s="125">
        <f>SUM(O188,O189)</f>
        <v>0</v>
      </c>
      <c r="P187" s="184"/>
    </row>
    <row r="188" spans="1:16" ht="36" hidden="1" x14ac:dyDescent="0.25">
      <c r="A188" s="404">
        <v>4240</v>
      </c>
      <c r="B188" s="40" t="s">
        <v>182</v>
      </c>
      <c r="C188" s="133">
        <f t="shared" si="165"/>
        <v>0</v>
      </c>
      <c r="D188" s="42"/>
      <c r="E188" s="42"/>
      <c r="F188" s="42">
        <f t="shared" ref="F188:F189" si="182">D188+E188</f>
        <v>0</v>
      </c>
      <c r="G188" s="42"/>
      <c r="H188" s="42"/>
      <c r="I188" s="42">
        <f t="shared" ref="I188:I189" si="183">G188+H188</f>
        <v>0</v>
      </c>
      <c r="J188" s="42"/>
      <c r="K188" s="42"/>
      <c r="L188" s="42">
        <f t="shared" ref="L188:L189" si="184">J188+K188</f>
        <v>0</v>
      </c>
      <c r="M188" s="42"/>
      <c r="N188" s="42"/>
      <c r="O188" s="358">
        <f t="shared" ref="O188:O189" si="185">M188+N188</f>
        <v>0</v>
      </c>
      <c r="P188" s="429"/>
    </row>
    <row r="189" spans="1:16" ht="24" hidden="1" x14ac:dyDescent="0.25">
      <c r="A189" s="75">
        <v>4250</v>
      </c>
      <c r="B189" s="43" t="s">
        <v>183</v>
      </c>
      <c r="C189" s="134">
        <f t="shared" si="165"/>
        <v>0</v>
      </c>
      <c r="D189" s="45"/>
      <c r="E189" s="45"/>
      <c r="F189" s="45">
        <f t="shared" si="182"/>
        <v>0</v>
      </c>
      <c r="G189" s="45"/>
      <c r="H189" s="45"/>
      <c r="I189" s="45">
        <f t="shared" si="183"/>
        <v>0</v>
      </c>
      <c r="J189" s="45"/>
      <c r="K189" s="45"/>
      <c r="L189" s="45">
        <f t="shared" si="184"/>
        <v>0</v>
      </c>
      <c r="M189" s="45"/>
      <c r="N189" s="45"/>
      <c r="O189" s="359">
        <f t="shared" si="185"/>
        <v>0</v>
      </c>
      <c r="P189" s="430"/>
    </row>
    <row r="190" spans="1:16" hidden="1" x14ac:dyDescent="0.25">
      <c r="A190" s="35">
        <v>4300</v>
      </c>
      <c r="B190" s="72" t="s">
        <v>184</v>
      </c>
      <c r="C190" s="132">
        <f t="shared" si="165"/>
        <v>0</v>
      </c>
      <c r="D190" s="38">
        <f t="shared" ref="D190:E190" si="186">SUM(D191)</f>
        <v>0</v>
      </c>
      <c r="E190" s="38">
        <f t="shared" si="186"/>
        <v>0</v>
      </c>
      <c r="F190" s="38">
        <f>SUM(F191)</f>
        <v>0</v>
      </c>
      <c r="G190" s="38">
        <f t="shared" ref="G190:N190" si="187">SUM(G191)</f>
        <v>0</v>
      </c>
      <c r="H190" s="38">
        <f t="shared" si="187"/>
        <v>0</v>
      </c>
      <c r="I190" s="38">
        <f t="shared" si="187"/>
        <v>0</v>
      </c>
      <c r="J190" s="38">
        <f t="shared" si="187"/>
        <v>0</v>
      </c>
      <c r="K190" s="38">
        <f t="shared" si="187"/>
        <v>0</v>
      </c>
      <c r="L190" s="38">
        <f t="shared" si="187"/>
        <v>0</v>
      </c>
      <c r="M190" s="38">
        <f t="shared" si="187"/>
        <v>0</v>
      </c>
      <c r="N190" s="38">
        <f t="shared" si="187"/>
        <v>0</v>
      </c>
      <c r="O190" s="125">
        <f>SUM(O191)</f>
        <v>0</v>
      </c>
      <c r="P190" s="184"/>
    </row>
    <row r="191" spans="1:16" ht="24" hidden="1" x14ac:dyDescent="0.25">
      <c r="A191" s="404">
        <v>4310</v>
      </c>
      <c r="B191" s="40" t="s">
        <v>185</v>
      </c>
      <c r="C191" s="133">
        <f t="shared" si="165"/>
        <v>0</v>
      </c>
      <c r="D191" s="79">
        <f t="shared" ref="D191:E191" si="188">SUM(D192:D192)</f>
        <v>0</v>
      </c>
      <c r="E191" s="79">
        <f t="shared" si="188"/>
        <v>0</v>
      </c>
      <c r="F191" s="79">
        <f>SUM(F192:F192)</f>
        <v>0</v>
      </c>
      <c r="G191" s="79">
        <f t="shared" ref="G191:N191" si="189">SUM(G192:G192)</f>
        <v>0</v>
      </c>
      <c r="H191" s="79">
        <f t="shared" si="189"/>
        <v>0</v>
      </c>
      <c r="I191" s="79">
        <f t="shared" si="189"/>
        <v>0</v>
      </c>
      <c r="J191" s="79">
        <f t="shared" si="189"/>
        <v>0</v>
      </c>
      <c r="K191" s="79">
        <f t="shared" si="189"/>
        <v>0</v>
      </c>
      <c r="L191" s="79">
        <f t="shared" si="189"/>
        <v>0</v>
      </c>
      <c r="M191" s="79">
        <f t="shared" si="189"/>
        <v>0</v>
      </c>
      <c r="N191" s="79">
        <f t="shared" si="189"/>
        <v>0</v>
      </c>
      <c r="O191" s="90">
        <f>SUM(O192:O192)</f>
        <v>0</v>
      </c>
      <c r="P191" s="185"/>
    </row>
    <row r="192" spans="1:16" ht="36" hidden="1" x14ac:dyDescent="0.25">
      <c r="A192" s="30">
        <v>4311</v>
      </c>
      <c r="B192" s="43" t="s">
        <v>186</v>
      </c>
      <c r="C192" s="134">
        <f t="shared" si="165"/>
        <v>0</v>
      </c>
      <c r="D192" s="45"/>
      <c r="E192" s="45"/>
      <c r="F192" s="45">
        <f>D192+E192</f>
        <v>0</v>
      </c>
      <c r="G192" s="45"/>
      <c r="H192" s="45"/>
      <c r="I192" s="45">
        <f>G192+H192</f>
        <v>0</v>
      </c>
      <c r="J192" s="45"/>
      <c r="K192" s="45"/>
      <c r="L192" s="45">
        <f>J192+K192</f>
        <v>0</v>
      </c>
      <c r="M192" s="45"/>
      <c r="N192" s="45"/>
      <c r="O192" s="359">
        <f>M192+N192</f>
        <v>0</v>
      </c>
      <c r="P192" s="430"/>
    </row>
    <row r="193" spans="1:16" s="19" customFormat="1" ht="24" hidden="1" x14ac:dyDescent="0.25">
      <c r="A193" s="89"/>
      <c r="B193" s="17" t="s">
        <v>187</v>
      </c>
      <c r="C193" s="138">
        <f t="shared" si="165"/>
        <v>0</v>
      </c>
      <c r="D193" s="69">
        <f t="shared" ref="D193:E193" si="190">SUM(D194,D229,D268)</f>
        <v>0</v>
      </c>
      <c r="E193" s="69">
        <f t="shared" si="190"/>
        <v>0</v>
      </c>
      <c r="F193" s="69">
        <f>SUM(F194,F229,F268)</f>
        <v>0</v>
      </c>
      <c r="G193" s="69">
        <f t="shared" ref="G193:N193" si="191">SUM(G194,G229,G268)</f>
        <v>0</v>
      </c>
      <c r="H193" s="69">
        <f t="shared" si="191"/>
        <v>0</v>
      </c>
      <c r="I193" s="69">
        <f t="shared" si="191"/>
        <v>0</v>
      </c>
      <c r="J193" s="69">
        <f t="shared" si="191"/>
        <v>0</v>
      </c>
      <c r="K193" s="69">
        <f t="shared" si="191"/>
        <v>0</v>
      </c>
      <c r="L193" s="69">
        <f t="shared" si="191"/>
        <v>0</v>
      </c>
      <c r="M193" s="69">
        <f t="shared" si="191"/>
        <v>0</v>
      </c>
      <c r="N193" s="69">
        <f t="shared" si="191"/>
        <v>0</v>
      </c>
      <c r="O193" s="159">
        <f>SUM(O194,O229,O268)</f>
        <v>0</v>
      </c>
      <c r="P193" s="403"/>
    </row>
    <row r="194" spans="1:16" hidden="1" x14ac:dyDescent="0.25">
      <c r="A194" s="70">
        <v>5000</v>
      </c>
      <c r="B194" s="70" t="s">
        <v>188</v>
      </c>
      <c r="C194" s="139">
        <f t="shared" si="165"/>
        <v>0</v>
      </c>
      <c r="D194" s="71">
        <f t="shared" ref="D194:E194" si="192">D195+D203</f>
        <v>0</v>
      </c>
      <c r="E194" s="71">
        <f t="shared" si="192"/>
        <v>0</v>
      </c>
      <c r="F194" s="71">
        <f>F195+F203</f>
        <v>0</v>
      </c>
      <c r="G194" s="71">
        <f t="shared" ref="G194:N194" si="193">G195+G203</f>
        <v>0</v>
      </c>
      <c r="H194" s="71">
        <f t="shared" si="193"/>
        <v>0</v>
      </c>
      <c r="I194" s="71">
        <f t="shared" si="193"/>
        <v>0</v>
      </c>
      <c r="J194" s="71">
        <f t="shared" si="193"/>
        <v>0</v>
      </c>
      <c r="K194" s="71">
        <f t="shared" si="193"/>
        <v>0</v>
      </c>
      <c r="L194" s="71">
        <f t="shared" si="193"/>
        <v>0</v>
      </c>
      <c r="M194" s="71">
        <f t="shared" si="193"/>
        <v>0</v>
      </c>
      <c r="N194" s="71">
        <f t="shared" si="193"/>
        <v>0</v>
      </c>
      <c r="O194" s="127">
        <f>O195+O203</f>
        <v>0</v>
      </c>
      <c r="P194" s="181"/>
    </row>
    <row r="195" spans="1:16" hidden="1" x14ac:dyDescent="0.25">
      <c r="A195" s="35">
        <v>5100</v>
      </c>
      <c r="B195" s="72" t="s">
        <v>189</v>
      </c>
      <c r="C195" s="132">
        <f t="shared" si="165"/>
        <v>0</v>
      </c>
      <c r="D195" s="38">
        <f t="shared" ref="D195:E195" si="194">D196+D197+D200+D201+D202</f>
        <v>0</v>
      </c>
      <c r="E195" s="38">
        <f t="shared" si="194"/>
        <v>0</v>
      </c>
      <c r="F195" s="38">
        <f>F196+F197+F200+F201+F202</f>
        <v>0</v>
      </c>
      <c r="G195" s="38">
        <f t="shared" ref="G195:N195" si="195">G196+G197+G200+G201+G202</f>
        <v>0</v>
      </c>
      <c r="H195" s="38">
        <f t="shared" si="195"/>
        <v>0</v>
      </c>
      <c r="I195" s="38">
        <f t="shared" si="195"/>
        <v>0</v>
      </c>
      <c r="J195" s="38">
        <f t="shared" si="195"/>
        <v>0</v>
      </c>
      <c r="K195" s="38">
        <f t="shared" si="195"/>
        <v>0</v>
      </c>
      <c r="L195" s="38">
        <f t="shared" si="195"/>
        <v>0</v>
      </c>
      <c r="M195" s="38">
        <f t="shared" si="195"/>
        <v>0</v>
      </c>
      <c r="N195" s="38">
        <f t="shared" si="195"/>
        <v>0</v>
      </c>
      <c r="O195" s="125">
        <f>O196+O197+O200+O201+O202</f>
        <v>0</v>
      </c>
      <c r="P195" s="184"/>
    </row>
    <row r="196" spans="1:16" hidden="1" x14ac:dyDescent="0.25">
      <c r="A196" s="404">
        <v>5110</v>
      </c>
      <c r="B196" s="40" t="s">
        <v>190</v>
      </c>
      <c r="C196" s="133">
        <f t="shared" si="165"/>
        <v>0</v>
      </c>
      <c r="D196" s="42"/>
      <c r="E196" s="42"/>
      <c r="F196" s="42">
        <f>D196+E196</f>
        <v>0</v>
      </c>
      <c r="G196" s="42"/>
      <c r="H196" s="42"/>
      <c r="I196" s="42">
        <f>G196+H196</f>
        <v>0</v>
      </c>
      <c r="J196" s="42"/>
      <c r="K196" s="42"/>
      <c r="L196" s="42">
        <f>J196+K196</f>
        <v>0</v>
      </c>
      <c r="M196" s="42"/>
      <c r="N196" s="42"/>
      <c r="O196" s="358">
        <f>M196+N196</f>
        <v>0</v>
      </c>
      <c r="P196" s="429"/>
    </row>
    <row r="197" spans="1:16" ht="24" hidden="1" x14ac:dyDescent="0.25">
      <c r="A197" s="75">
        <v>5120</v>
      </c>
      <c r="B197" s="43" t="s">
        <v>191</v>
      </c>
      <c r="C197" s="134">
        <f t="shared" si="165"/>
        <v>0</v>
      </c>
      <c r="D197" s="76">
        <f t="shared" ref="D197:E197" si="196">D198+D199</f>
        <v>0</v>
      </c>
      <c r="E197" s="76">
        <f t="shared" si="196"/>
        <v>0</v>
      </c>
      <c r="F197" s="76">
        <f>F198+F199</f>
        <v>0</v>
      </c>
      <c r="G197" s="76">
        <f t="shared" ref="G197:O197" si="197">G198+G199</f>
        <v>0</v>
      </c>
      <c r="H197" s="76">
        <f t="shared" si="197"/>
        <v>0</v>
      </c>
      <c r="I197" s="76">
        <f t="shared" si="197"/>
        <v>0</v>
      </c>
      <c r="J197" s="76">
        <f t="shared" si="197"/>
        <v>0</v>
      </c>
      <c r="K197" s="76">
        <f t="shared" si="197"/>
        <v>0</v>
      </c>
      <c r="L197" s="76">
        <f t="shared" si="197"/>
        <v>0</v>
      </c>
      <c r="M197" s="76">
        <f t="shared" si="197"/>
        <v>0</v>
      </c>
      <c r="N197" s="76">
        <f t="shared" si="197"/>
        <v>0</v>
      </c>
      <c r="O197" s="76">
        <f t="shared" si="197"/>
        <v>0</v>
      </c>
      <c r="P197" s="95"/>
    </row>
    <row r="198" spans="1:16" hidden="1" x14ac:dyDescent="0.25">
      <c r="A198" s="30">
        <v>5121</v>
      </c>
      <c r="B198" s="43" t="s">
        <v>192</v>
      </c>
      <c r="C198" s="134">
        <f t="shared" si="165"/>
        <v>0</v>
      </c>
      <c r="D198" s="45"/>
      <c r="E198" s="45"/>
      <c r="F198" s="45">
        <f t="shared" ref="F198:F202" si="198">D198+E198</f>
        <v>0</v>
      </c>
      <c r="G198" s="45"/>
      <c r="H198" s="45"/>
      <c r="I198" s="45">
        <f t="shared" ref="I198:I202" si="199">G198+H198</f>
        <v>0</v>
      </c>
      <c r="J198" s="45"/>
      <c r="K198" s="45"/>
      <c r="L198" s="45">
        <f t="shared" ref="L198:L202" si="200">J198+K198</f>
        <v>0</v>
      </c>
      <c r="M198" s="45"/>
      <c r="N198" s="45"/>
      <c r="O198" s="359">
        <f t="shared" ref="O198:O202" si="201">M198+N198</f>
        <v>0</v>
      </c>
      <c r="P198" s="430"/>
    </row>
    <row r="199" spans="1:16" ht="24" hidden="1" x14ac:dyDescent="0.25">
      <c r="A199" s="30">
        <v>5129</v>
      </c>
      <c r="B199" s="43" t="s">
        <v>193</v>
      </c>
      <c r="C199" s="134">
        <f t="shared" si="165"/>
        <v>0</v>
      </c>
      <c r="D199" s="45"/>
      <c r="E199" s="45"/>
      <c r="F199" s="45">
        <f t="shared" si="198"/>
        <v>0</v>
      </c>
      <c r="G199" s="45"/>
      <c r="H199" s="45"/>
      <c r="I199" s="45">
        <f t="shared" si="199"/>
        <v>0</v>
      </c>
      <c r="J199" s="45"/>
      <c r="K199" s="45"/>
      <c r="L199" s="45">
        <f t="shared" si="200"/>
        <v>0</v>
      </c>
      <c r="M199" s="45"/>
      <c r="N199" s="45"/>
      <c r="O199" s="359">
        <f t="shared" si="201"/>
        <v>0</v>
      </c>
      <c r="P199" s="430"/>
    </row>
    <row r="200" spans="1:16" hidden="1" x14ac:dyDescent="0.25">
      <c r="A200" s="75">
        <v>5130</v>
      </c>
      <c r="B200" s="43" t="s">
        <v>194</v>
      </c>
      <c r="C200" s="134">
        <f t="shared" si="165"/>
        <v>0</v>
      </c>
      <c r="D200" s="45"/>
      <c r="E200" s="45"/>
      <c r="F200" s="45">
        <f t="shared" si="198"/>
        <v>0</v>
      </c>
      <c r="G200" s="45"/>
      <c r="H200" s="45"/>
      <c r="I200" s="45">
        <f t="shared" si="199"/>
        <v>0</v>
      </c>
      <c r="J200" s="45"/>
      <c r="K200" s="45"/>
      <c r="L200" s="45">
        <f t="shared" si="200"/>
        <v>0</v>
      </c>
      <c r="M200" s="45"/>
      <c r="N200" s="45"/>
      <c r="O200" s="359">
        <f t="shared" si="201"/>
        <v>0</v>
      </c>
      <c r="P200" s="430"/>
    </row>
    <row r="201" spans="1:16" hidden="1" x14ac:dyDescent="0.25">
      <c r="A201" s="75">
        <v>5140</v>
      </c>
      <c r="B201" s="43" t="s">
        <v>195</v>
      </c>
      <c r="C201" s="134">
        <f t="shared" si="165"/>
        <v>0</v>
      </c>
      <c r="D201" s="45"/>
      <c r="E201" s="45"/>
      <c r="F201" s="45">
        <f t="shared" si="198"/>
        <v>0</v>
      </c>
      <c r="G201" s="45"/>
      <c r="H201" s="45"/>
      <c r="I201" s="45">
        <f t="shared" si="199"/>
        <v>0</v>
      </c>
      <c r="J201" s="45"/>
      <c r="K201" s="45"/>
      <c r="L201" s="45">
        <f t="shared" si="200"/>
        <v>0</v>
      </c>
      <c r="M201" s="45"/>
      <c r="N201" s="45"/>
      <c r="O201" s="359">
        <f t="shared" si="201"/>
        <v>0</v>
      </c>
      <c r="P201" s="430"/>
    </row>
    <row r="202" spans="1:16" ht="24" hidden="1" x14ac:dyDescent="0.25">
      <c r="A202" s="75">
        <v>5170</v>
      </c>
      <c r="B202" s="43" t="s">
        <v>196</v>
      </c>
      <c r="C202" s="134">
        <f t="shared" si="165"/>
        <v>0</v>
      </c>
      <c r="D202" s="45"/>
      <c r="E202" s="45"/>
      <c r="F202" s="45">
        <f t="shared" si="198"/>
        <v>0</v>
      </c>
      <c r="G202" s="45"/>
      <c r="H202" s="45"/>
      <c r="I202" s="45">
        <f t="shared" si="199"/>
        <v>0</v>
      </c>
      <c r="J202" s="45"/>
      <c r="K202" s="45"/>
      <c r="L202" s="45">
        <f t="shared" si="200"/>
        <v>0</v>
      </c>
      <c r="M202" s="45"/>
      <c r="N202" s="45"/>
      <c r="O202" s="359">
        <f t="shared" si="201"/>
        <v>0</v>
      </c>
      <c r="P202" s="430"/>
    </row>
    <row r="203" spans="1:16" hidden="1" x14ac:dyDescent="0.25">
      <c r="A203" s="35">
        <v>5200</v>
      </c>
      <c r="B203" s="72" t="s">
        <v>197</v>
      </c>
      <c r="C203" s="132">
        <f t="shared" si="165"/>
        <v>0</v>
      </c>
      <c r="D203" s="38">
        <f t="shared" ref="D203:E203" si="202">D204+D214+D215+D224+D225+D226+D228</f>
        <v>0</v>
      </c>
      <c r="E203" s="38">
        <f t="shared" si="202"/>
        <v>0</v>
      </c>
      <c r="F203" s="38">
        <f>F204+F214+F215+F224+F225+F226+F228</f>
        <v>0</v>
      </c>
      <c r="G203" s="38">
        <f t="shared" ref="G203:O203" si="203">G204+G214+G215+G224+G225+G226+G228</f>
        <v>0</v>
      </c>
      <c r="H203" s="38">
        <f t="shared" si="203"/>
        <v>0</v>
      </c>
      <c r="I203" s="38">
        <f t="shared" si="203"/>
        <v>0</v>
      </c>
      <c r="J203" s="38">
        <f t="shared" si="203"/>
        <v>0</v>
      </c>
      <c r="K203" s="38">
        <f t="shared" si="203"/>
        <v>0</v>
      </c>
      <c r="L203" s="38">
        <f t="shared" si="203"/>
        <v>0</v>
      </c>
      <c r="M203" s="38">
        <f t="shared" si="203"/>
        <v>0</v>
      </c>
      <c r="N203" s="38">
        <f t="shared" si="203"/>
        <v>0</v>
      </c>
      <c r="O203" s="38">
        <f t="shared" si="203"/>
        <v>0</v>
      </c>
      <c r="P203" s="184"/>
    </row>
    <row r="204" spans="1:16" hidden="1" x14ac:dyDescent="0.25">
      <c r="A204" s="73">
        <v>5210</v>
      </c>
      <c r="B204" s="58" t="s">
        <v>198</v>
      </c>
      <c r="C204" s="86">
        <f t="shared" si="165"/>
        <v>0</v>
      </c>
      <c r="D204" s="74">
        <f>SUM(D205:D213)</f>
        <v>0</v>
      </c>
      <c r="E204" s="74">
        <f>SUM(E205:E213)</f>
        <v>0</v>
      </c>
      <c r="F204" s="74">
        <f t="shared" ref="F204:N204" si="204">SUM(F205:F213)</f>
        <v>0</v>
      </c>
      <c r="G204" s="74">
        <f t="shared" si="204"/>
        <v>0</v>
      </c>
      <c r="H204" s="74">
        <f t="shared" si="204"/>
        <v>0</v>
      </c>
      <c r="I204" s="74">
        <f t="shared" si="204"/>
        <v>0</v>
      </c>
      <c r="J204" s="74">
        <f t="shared" si="204"/>
        <v>0</v>
      </c>
      <c r="K204" s="74">
        <f t="shared" si="204"/>
        <v>0</v>
      </c>
      <c r="L204" s="74">
        <f t="shared" si="204"/>
        <v>0</v>
      </c>
      <c r="M204" s="74">
        <f t="shared" si="204"/>
        <v>0</v>
      </c>
      <c r="N204" s="74">
        <f t="shared" si="204"/>
        <v>0</v>
      </c>
      <c r="O204" s="156">
        <f>SUM(O205:O213)</f>
        <v>0</v>
      </c>
      <c r="P204" s="183"/>
    </row>
    <row r="205" spans="1:16" hidden="1" x14ac:dyDescent="0.25">
      <c r="A205" s="27">
        <v>5211</v>
      </c>
      <c r="B205" s="40" t="s">
        <v>199</v>
      </c>
      <c r="C205" s="133">
        <f t="shared" si="165"/>
        <v>0</v>
      </c>
      <c r="D205" s="42"/>
      <c r="E205" s="42"/>
      <c r="F205" s="42">
        <f t="shared" ref="F205:F214" si="205">D205+E205</f>
        <v>0</v>
      </c>
      <c r="G205" s="42"/>
      <c r="H205" s="42"/>
      <c r="I205" s="42">
        <f t="shared" ref="I205:I214" si="206">G205+H205</f>
        <v>0</v>
      </c>
      <c r="J205" s="42"/>
      <c r="K205" s="42"/>
      <c r="L205" s="42">
        <f t="shared" ref="L205:L214" si="207">J205+K205</f>
        <v>0</v>
      </c>
      <c r="M205" s="42"/>
      <c r="N205" s="42"/>
      <c r="O205" s="358">
        <f t="shared" ref="O205:O214" si="208">M205+N205</f>
        <v>0</v>
      </c>
      <c r="P205" s="429"/>
    </row>
    <row r="206" spans="1:16" hidden="1" x14ac:dyDescent="0.25">
      <c r="A206" s="30">
        <v>5212</v>
      </c>
      <c r="B206" s="43" t="s">
        <v>200</v>
      </c>
      <c r="C206" s="134">
        <f t="shared" si="165"/>
        <v>0</v>
      </c>
      <c r="D206" s="45"/>
      <c r="E206" s="45"/>
      <c r="F206" s="45">
        <f t="shared" si="205"/>
        <v>0</v>
      </c>
      <c r="G206" s="45"/>
      <c r="H206" s="45"/>
      <c r="I206" s="45">
        <f t="shared" si="206"/>
        <v>0</v>
      </c>
      <c r="J206" s="45"/>
      <c r="K206" s="45"/>
      <c r="L206" s="45">
        <f t="shared" si="207"/>
        <v>0</v>
      </c>
      <c r="M206" s="45"/>
      <c r="N206" s="45"/>
      <c r="O206" s="359">
        <f t="shared" si="208"/>
        <v>0</v>
      </c>
      <c r="P206" s="430"/>
    </row>
    <row r="207" spans="1:16" hidden="1" x14ac:dyDescent="0.25">
      <c r="A207" s="30">
        <v>5213</v>
      </c>
      <c r="B207" s="43" t="s">
        <v>201</v>
      </c>
      <c r="C207" s="134">
        <f t="shared" si="165"/>
        <v>0</v>
      </c>
      <c r="D207" s="45"/>
      <c r="E207" s="45"/>
      <c r="F207" s="45">
        <f t="shared" si="205"/>
        <v>0</v>
      </c>
      <c r="G207" s="45"/>
      <c r="H207" s="45"/>
      <c r="I207" s="45">
        <f t="shared" si="206"/>
        <v>0</v>
      </c>
      <c r="J207" s="45"/>
      <c r="K207" s="45"/>
      <c r="L207" s="45">
        <f t="shared" si="207"/>
        <v>0</v>
      </c>
      <c r="M207" s="45"/>
      <c r="N207" s="45"/>
      <c r="O207" s="359">
        <f t="shared" si="208"/>
        <v>0</v>
      </c>
      <c r="P207" s="430"/>
    </row>
    <row r="208" spans="1:16" hidden="1" x14ac:dyDescent="0.25">
      <c r="A208" s="30">
        <v>5214</v>
      </c>
      <c r="B208" s="43" t="s">
        <v>202</v>
      </c>
      <c r="C208" s="134">
        <f t="shared" si="165"/>
        <v>0</v>
      </c>
      <c r="D208" s="45"/>
      <c r="E208" s="45"/>
      <c r="F208" s="45">
        <f t="shared" si="205"/>
        <v>0</v>
      </c>
      <c r="G208" s="45"/>
      <c r="H208" s="45"/>
      <c r="I208" s="45">
        <f t="shared" si="206"/>
        <v>0</v>
      </c>
      <c r="J208" s="45"/>
      <c r="K208" s="45"/>
      <c r="L208" s="45">
        <f t="shared" si="207"/>
        <v>0</v>
      </c>
      <c r="M208" s="45"/>
      <c r="N208" s="45"/>
      <c r="O208" s="359">
        <f t="shared" si="208"/>
        <v>0</v>
      </c>
      <c r="P208" s="430"/>
    </row>
    <row r="209" spans="1:16" hidden="1" x14ac:dyDescent="0.25">
      <c r="A209" s="30">
        <v>5215</v>
      </c>
      <c r="B209" s="43" t="s">
        <v>203</v>
      </c>
      <c r="C209" s="134">
        <f t="shared" si="165"/>
        <v>0</v>
      </c>
      <c r="D209" s="45"/>
      <c r="E209" s="45"/>
      <c r="F209" s="45">
        <f t="shared" si="205"/>
        <v>0</v>
      </c>
      <c r="G209" s="45"/>
      <c r="H209" s="45"/>
      <c r="I209" s="45">
        <f t="shared" si="206"/>
        <v>0</v>
      </c>
      <c r="J209" s="45"/>
      <c r="K209" s="45"/>
      <c r="L209" s="45">
        <f t="shared" si="207"/>
        <v>0</v>
      </c>
      <c r="M209" s="45"/>
      <c r="N209" s="45"/>
      <c r="O209" s="359">
        <f t="shared" si="208"/>
        <v>0</v>
      </c>
      <c r="P209" s="430"/>
    </row>
    <row r="210" spans="1:16" ht="24" hidden="1" x14ac:dyDescent="0.25">
      <c r="A210" s="30">
        <v>5216</v>
      </c>
      <c r="B210" s="43" t="s">
        <v>204</v>
      </c>
      <c r="C210" s="134">
        <f t="shared" si="165"/>
        <v>0</v>
      </c>
      <c r="D210" s="45"/>
      <c r="E210" s="45"/>
      <c r="F210" s="45">
        <f t="shared" si="205"/>
        <v>0</v>
      </c>
      <c r="G210" s="45"/>
      <c r="H210" s="45"/>
      <c r="I210" s="45">
        <f t="shared" si="206"/>
        <v>0</v>
      </c>
      <c r="J210" s="45"/>
      <c r="K210" s="45"/>
      <c r="L210" s="45">
        <f t="shared" si="207"/>
        <v>0</v>
      </c>
      <c r="M210" s="45"/>
      <c r="N210" s="45"/>
      <c r="O210" s="359">
        <f t="shared" si="208"/>
        <v>0</v>
      </c>
      <c r="P210" s="430"/>
    </row>
    <row r="211" spans="1:16" hidden="1" x14ac:dyDescent="0.25">
      <c r="A211" s="30">
        <v>5217</v>
      </c>
      <c r="B211" s="43" t="s">
        <v>205</v>
      </c>
      <c r="C211" s="134">
        <f t="shared" si="165"/>
        <v>0</v>
      </c>
      <c r="D211" s="45"/>
      <c r="E211" s="45"/>
      <c r="F211" s="45">
        <f t="shared" si="205"/>
        <v>0</v>
      </c>
      <c r="G211" s="45"/>
      <c r="H211" s="45"/>
      <c r="I211" s="45">
        <f t="shared" si="206"/>
        <v>0</v>
      </c>
      <c r="J211" s="45"/>
      <c r="K211" s="45"/>
      <c r="L211" s="45">
        <f t="shared" si="207"/>
        <v>0</v>
      </c>
      <c r="M211" s="45"/>
      <c r="N211" s="45"/>
      <c r="O211" s="359">
        <f t="shared" si="208"/>
        <v>0</v>
      </c>
      <c r="P211" s="430"/>
    </row>
    <row r="212" spans="1:16" hidden="1" x14ac:dyDescent="0.25">
      <c r="A212" s="30">
        <v>5218</v>
      </c>
      <c r="B212" s="43" t="s">
        <v>206</v>
      </c>
      <c r="C212" s="134">
        <f t="shared" si="165"/>
        <v>0</v>
      </c>
      <c r="D212" s="45"/>
      <c r="E212" s="45"/>
      <c r="F212" s="45">
        <f t="shared" si="205"/>
        <v>0</v>
      </c>
      <c r="G212" s="45"/>
      <c r="H212" s="45"/>
      <c r="I212" s="45">
        <f t="shared" si="206"/>
        <v>0</v>
      </c>
      <c r="J212" s="45"/>
      <c r="K212" s="45"/>
      <c r="L212" s="45">
        <f t="shared" si="207"/>
        <v>0</v>
      </c>
      <c r="M212" s="45"/>
      <c r="N212" s="45"/>
      <c r="O212" s="359">
        <f t="shared" si="208"/>
        <v>0</v>
      </c>
      <c r="P212" s="430"/>
    </row>
    <row r="213" spans="1:16" hidden="1" x14ac:dyDescent="0.25">
      <c r="A213" s="30">
        <v>5219</v>
      </c>
      <c r="B213" s="43" t="s">
        <v>207</v>
      </c>
      <c r="C213" s="134">
        <f t="shared" si="165"/>
        <v>0</v>
      </c>
      <c r="D213" s="45"/>
      <c r="E213" s="45"/>
      <c r="F213" s="45">
        <f t="shared" si="205"/>
        <v>0</v>
      </c>
      <c r="G213" s="45"/>
      <c r="H213" s="45"/>
      <c r="I213" s="45">
        <f t="shared" si="206"/>
        <v>0</v>
      </c>
      <c r="J213" s="45"/>
      <c r="K213" s="45"/>
      <c r="L213" s="45">
        <f t="shared" si="207"/>
        <v>0</v>
      </c>
      <c r="M213" s="45"/>
      <c r="N213" s="45"/>
      <c r="O213" s="359">
        <f t="shared" si="208"/>
        <v>0</v>
      </c>
      <c r="P213" s="430"/>
    </row>
    <row r="214" spans="1:16" ht="13.5" hidden="1" customHeight="1" x14ac:dyDescent="0.25">
      <c r="A214" s="75">
        <v>5220</v>
      </c>
      <c r="B214" s="43" t="s">
        <v>208</v>
      </c>
      <c r="C214" s="134">
        <f t="shared" si="165"/>
        <v>0</v>
      </c>
      <c r="D214" s="45"/>
      <c r="E214" s="45"/>
      <c r="F214" s="45">
        <f t="shared" si="205"/>
        <v>0</v>
      </c>
      <c r="G214" s="45"/>
      <c r="H214" s="45"/>
      <c r="I214" s="45">
        <f t="shared" si="206"/>
        <v>0</v>
      </c>
      <c r="J214" s="45"/>
      <c r="K214" s="45"/>
      <c r="L214" s="45">
        <f t="shared" si="207"/>
        <v>0</v>
      </c>
      <c r="M214" s="45"/>
      <c r="N214" s="45"/>
      <c r="O214" s="359">
        <f t="shared" si="208"/>
        <v>0</v>
      </c>
      <c r="P214" s="430"/>
    </row>
    <row r="215" spans="1:16" hidden="1" x14ac:dyDescent="0.25">
      <c r="A215" s="75">
        <v>5230</v>
      </c>
      <c r="B215" s="43" t="s">
        <v>209</v>
      </c>
      <c r="C215" s="134">
        <f t="shared" si="165"/>
        <v>0</v>
      </c>
      <c r="D215" s="76">
        <f t="shared" ref="D215:E215" si="209">SUM(D216:D223)</f>
        <v>0</v>
      </c>
      <c r="E215" s="76">
        <f t="shared" si="209"/>
        <v>0</v>
      </c>
      <c r="F215" s="76">
        <f>SUM(F216:F223)</f>
        <v>0</v>
      </c>
      <c r="G215" s="76">
        <f t="shared" ref="G215:N215" si="210">SUM(G216:G223)</f>
        <v>0</v>
      </c>
      <c r="H215" s="76">
        <f t="shared" si="210"/>
        <v>0</v>
      </c>
      <c r="I215" s="76">
        <f t="shared" si="210"/>
        <v>0</v>
      </c>
      <c r="J215" s="76">
        <f t="shared" si="210"/>
        <v>0</v>
      </c>
      <c r="K215" s="76">
        <f t="shared" si="210"/>
        <v>0</v>
      </c>
      <c r="L215" s="76">
        <f t="shared" si="210"/>
        <v>0</v>
      </c>
      <c r="M215" s="76">
        <f t="shared" si="210"/>
        <v>0</v>
      </c>
      <c r="N215" s="76">
        <f t="shared" si="210"/>
        <v>0</v>
      </c>
      <c r="O215" s="91">
        <f>SUM(O216:O223)</f>
        <v>0</v>
      </c>
      <c r="P215" s="95"/>
    </row>
    <row r="216" spans="1:16" hidden="1" x14ac:dyDescent="0.25">
      <c r="A216" s="30">
        <v>5231</v>
      </c>
      <c r="B216" s="43" t="s">
        <v>210</v>
      </c>
      <c r="C216" s="134">
        <f t="shared" si="165"/>
        <v>0</v>
      </c>
      <c r="D216" s="45"/>
      <c r="E216" s="45"/>
      <c r="F216" s="45">
        <f t="shared" ref="F216:F225" si="211">D216+E216</f>
        <v>0</v>
      </c>
      <c r="G216" s="45"/>
      <c r="H216" s="45"/>
      <c r="I216" s="45">
        <f t="shared" ref="I216:I225" si="212">G216+H216</f>
        <v>0</v>
      </c>
      <c r="J216" s="45"/>
      <c r="K216" s="45"/>
      <c r="L216" s="45">
        <f t="shared" ref="L216:L225" si="213">J216+K216</f>
        <v>0</v>
      </c>
      <c r="M216" s="45"/>
      <c r="N216" s="45"/>
      <c r="O216" s="359">
        <f t="shared" ref="O216:O225" si="214">M216+N216</f>
        <v>0</v>
      </c>
      <c r="P216" s="430"/>
    </row>
    <row r="217" spans="1:16" hidden="1" x14ac:dyDescent="0.25">
      <c r="A217" s="30">
        <v>5232</v>
      </c>
      <c r="B217" s="43" t="s">
        <v>211</v>
      </c>
      <c r="C217" s="134">
        <f t="shared" si="165"/>
        <v>0</v>
      </c>
      <c r="D217" s="45"/>
      <c r="E217" s="45"/>
      <c r="F217" s="45">
        <f t="shared" si="211"/>
        <v>0</v>
      </c>
      <c r="G217" s="45"/>
      <c r="H217" s="45"/>
      <c r="I217" s="45">
        <f t="shared" si="212"/>
        <v>0</v>
      </c>
      <c r="J217" s="45"/>
      <c r="K217" s="45"/>
      <c r="L217" s="45">
        <f t="shared" si="213"/>
        <v>0</v>
      </c>
      <c r="M217" s="45"/>
      <c r="N217" s="45"/>
      <c r="O217" s="359">
        <f t="shared" si="214"/>
        <v>0</v>
      </c>
      <c r="P217" s="430"/>
    </row>
    <row r="218" spans="1:16" hidden="1" x14ac:dyDescent="0.25">
      <c r="A218" s="30">
        <v>5233</v>
      </c>
      <c r="B218" s="43" t="s">
        <v>212</v>
      </c>
      <c r="C218" s="134">
        <f t="shared" si="165"/>
        <v>0</v>
      </c>
      <c r="D218" s="45"/>
      <c r="E218" s="45"/>
      <c r="F218" s="45">
        <f t="shared" si="211"/>
        <v>0</v>
      </c>
      <c r="G218" s="45"/>
      <c r="H218" s="45"/>
      <c r="I218" s="45">
        <f t="shared" si="212"/>
        <v>0</v>
      </c>
      <c r="J218" s="45"/>
      <c r="K218" s="45"/>
      <c r="L218" s="45">
        <f t="shared" si="213"/>
        <v>0</v>
      </c>
      <c r="M218" s="45"/>
      <c r="N218" s="45"/>
      <c r="O218" s="359">
        <f t="shared" si="214"/>
        <v>0</v>
      </c>
      <c r="P218" s="430"/>
    </row>
    <row r="219" spans="1:16" ht="24" hidden="1" x14ac:dyDescent="0.25">
      <c r="A219" s="30">
        <v>5234</v>
      </c>
      <c r="B219" s="43" t="s">
        <v>213</v>
      </c>
      <c r="C219" s="134">
        <f t="shared" si="165"/>
        <v>0</v>
      </c>
      <c r="D219" s="45"/>
      <c r="E219" s="45"/>
      <c r="F219" s="45">
        <f t="shared" si="211"/>
        <v>0</v>
      </c>
      <c r="G219" s="45"/>
      <c r="H219" s="45"/>
      <c r="I219" s="45">
        <f t="shared" si="212"/>
        <v>0</v>
      </c>
      <c r="J219" s="45"/>
      <c r="K219" s="45"/>
      <c r="L219" s="45">
        <f t="shared" si="213"/>
        <v>0</v>
      </c>
      <c r="M219" s="45"/>
      <c r="N219" s="45"/>
      <c r="O219" s="359">
        <f t="shared" si="214"/>
        <v>0</v>
      </c>
      <c r="P219" s="430"/>
    </row>
    <row r="220" spans="1:16" ht="14.25" hidden="1" customHeight="1" x14ac:dyDescent="0.25">
      <c r="A220" s="30">
        <v>5236</v>
      </c>
      <c r="B220" s="43" t="s">
        <v>214</v>
      </c>
      <c r="C220" s="134">
        <f t="shared" si="165"/>
        <v>0</v>
      </c>
      <c r="D220" s="45"/>
      <c r="E220" s="45"/>
      <c r="F220" s="45">
        <f t="shared" si="211"/>
        <v>0</v>
      </c>
      <c r="G220" s="45"/>
      <c r="H220" s="45"/>
      <c r="I220" s="45">
        <f t="shared" si="212"/>
        <v>0</v>
      </c>
      <c r="J220" s="45"/>
      <c r="K220" s="45"/>
      <c r="L220" s="45">
        <f t="shared" si="213"/>
        <v>0</v>
      </c>
      <c r="M220" s="45"/>
      <c r="N220" s="45"/>
      <c r="O220" s="359">
        <f t="shared" si="214"/>
        <v>0</v>
      </c>
      <c r="P220" s="430"/>
    </row>
    <row r="221" spans="1:16" ht="14.25" hidden="1" customHeight="1" x14ac:dyDescent="0.25">
      <c r="A221" s="30">
        <v>5237</v>
      </c>
      <c r="B221" s="43" t="s">
        <v>215</v>
      </c>
      <c r="C221" s="134">
        <f t="shared" si="165"/>
        <v>0</v>
      </c>
      <c r="D221" s="45"/>
      <c r="E221" s="45"/>
      <c r="F221" s="45">
        <f t="shared" si="211"/>
        <v>0</v>
      </c>
      <c r="G221" s="45"/>
      <c r="H221" s="45"/>
      <c r="I221" s="45">
        <f t="shared" si="212"/>
        <v>0</v>
      </c>
      <c r="J221" s="45"/>
      <c r="K221" s="45"/>
      <c r="L221" s="45">
        <f t="shared" si="213"/>
        <v>0</v>
      </c>
      <c r="M221" s="45"/>
      <c r="N221" s="45"/>
      <c r="O221" s="359">
        <f t="shared" si="214"/>
        <v>0</v>
      </c>
      <c r="P221" s="430"/>
    </row>
    <row r="222" spans="1:16" ht="24" hidden="1" x14ac:dyDescent="0.25">
      <c r="A222" s="30">
        <v>5238</v>
      </c>
      <c r="B222" s="43" t="s">
        <v>216</v>
      </c>
      <c r="C222" s="134">
        <f t="shared" si="165"/>
        <v>0</v>
      </c>
      <c r="D222" s="45"/>
      <c r="E222" s="45"/>
      <c r="F222" s="45">
        <f t="shared" si="211"/>
        <v>0</v>
      </c>
      <c r="G222" s="45"/>
      <c r="H222" s="45"/>
      <c r="I222" s="45">
        <f t="shared" si="212"/>
        <v>0</v>
      </c>
      <c r="J222" s="45"/>
      <c r="K222" s="45"/>
      <c r="L222" s="45">
        <f t="shared" si="213"/>
        <v>0</v>
      </c>
      <c r="M222" s="45"/>
      <c r="N222" s="45"/>
      <c r="O222" s="359">
        <f t="shared" si="214"/>
        <v>0</v>
      </c>
      <c r="P222" s="430"/>
    </row>
    <row r="223" spans="1:16" ht="24" hidden="1" x14ac:dyDescent="0.25">
      <c r="A223" s="30">
        <v>5239</v>
      </c>
      <c r="B223" s="43" t="s">
        <v>217</v>
      </c>
      <c r="C223" s="134">
        <f t="shared" si="165"/>
        <v>0</v>
      </c>
      <c r="D223" s="45"/>
      <c r="E223" s="45"/>
      <c r="F223" s="45">
        <f t="shared" si="211"/>
        <v>0</v>
      </c>
      <c r="G223" s="45"/>
      <c r="H223" s="45"/>
      <c r="I223" s="45">
        <f t="shared" si="212"/>
        <v>0</v>
      </c>
      <c r="J223" s="45"/>
      <c r="K223" s="45"/>
      <c r="L223" s="45">
        <f t="shared" si="213"/>
        <v>0</v>
      </c>
      <c r="M223" s="45"/>
      <c r="N223" s="45"/>
      <c r="O223" s="359">
        <f t="shared" si="214"/>
        <v>0</v>
      </c>
      <c r="P223" s="430"/>
    </row>
    <row r="224" spans="1:16" ht="24" hidden="1" x14ac:dyDescent="0.25">
      <c r="A224" s="75">
        <v>5240</v>
      </c>
      <c r="B224" s="43" t="s">
        <v>218</v>
      </c>
      <c r="C224" s="134">
        <f t="shared" si="165"/>
        <v>0</v>
      </c>
      <c r="D224" s="45"/>
      <c r="E224" s="45"/>
      <c r="F224" s="45">
        <f t="shared" si="211"/>
        <v>0</v>
      </c>
      <c r="G224" s="45"/>
      <c r="H224" s="45"/>
      <c r="I224" s="45">
        <f t="shared" si="212"/>
        <v>0</v>
      </c>
      <c r="J224" s="45"/>
      <c r="K224" s="45"/>
      <c r="L224" s="45">
        <f t="shared" si="213"/>
        <v>0</v>
      </c>
      <c r="M224" s="45"/>
      <c r="N224" s="45"/>
      <c r="O224" s="359">
        <f t="shared" si="214"/>
        <v>0</v>
      </c>
      <c r="P224" s="430"/>
    </row>
    <row r="225" spans="1:16" hidden="1" x14ac:dyDescent="0.25">
      <c r="A225" s="75">
        <v>5250</v>
      </c>
      <c r="B225" s="43" t="s">
        <v>219</v>
      </c>
      <c r="C225" s="134">
        <f t="shared" si="165"/>
        <v>0</v>
      </c>
      <c r="D225" s="45"/>
      <c r="E225" s="45"/>
      <c r="F225" s="45">
        <f t="shared" si="211"/>
        <v>0</v>
      </c>
      <c r="G225" s="45"/>
      <c r="H225" s="45"/>
      <c r="I225" s="45">
        <f t="shared" si="212"/>
        <v>0</v>
      </c>
      <c r="J225" s="45"/>
      <c r="K225" s="45"/>
      <c r="L225" s="45">
        <f t="shared" si="213"/>
        <v>0</v>
      </c>
      <c r="M225" s="45"/>
      <c r="N225" s="45"/>
      <c r="O225" s="359">
        <f t="shared" si="214"/>
        <v>0</v>
      </c>
      <c r="P225" s="430"/>
    </row>
    <row r="226" spans="1:16" hidden="1" x14ac:dyDescent="0.25">
      <c r="A226" s="75">
        <v>5260</v>
      </c>
      <c r="B226" s="43" t="s">
        <v>220</v>
      </c>
      <c r="C226" s="134">
        <f t="shared" si="165"/>
        <v>0</v>
      </c>
      <c r="D226" s="76">
        <f t="shared" ref="D226:E226" si="215">SUM(D227)</f>
        <v>0</v>
      </c>
      <c r="E226" s="76">
        <f t="shared" si="215"/>
        <v>0</v>
      </c>
      <c r="F226" s="76">
        <f>SUM(F227)</f>
        <v>0</v>
      </c>
      <c r="G226" s="76">
        <f t="shared" ref="G226:N226" si="216">SUM(G227)</f>
        <v>0</v>
      </c>
      <c r="H226" s="76">
        <f t="shared" si="216"/>
        <v>0</v>
      </c>
      <c r="I226" s="76">
        <f t="shared" si="216"/>
        <v>0</v>
      </c>
      <c r="J226" s="76">
        <f t="shared" si="216"/>
        <v>0</v>
      </c>
      <c r="K226" s="76">
        <f t="shared" si="216"/>
        <v>0</v>
      </c>
      <c r="L226" s="76">
        <f t="shared" si="216"/>
        <v>0</v>
      </c>
      <c r="M226" s="76">
        <f t="shared" si="216"/>
        <v>0</v>
      </c>
      <c r="N226" s="76">
        <f t="shared" si="216"/>
        <v>0</v>
      </c>
      <c r="O226" s="91">
        <f>SUM(O227)</f>
        <v>0</v>
      </c>
      <c r="P226" s="95"/>
    </row>
    <row r="227" spans="1:16" ht="24" hidden="1" x14ac:dyDescent="0.25">
      <c r="A227" s="30">
        <v>5269</v>
      </c>
      <c r="B227" s="43" t="s">
        <v>221</v>
      </c>
      <c r="C227" s="134">
        <f t="shared" si="165"/>
        <v>0</v>
      </c>
      <c r="D227" s="45"/>
      <c r="E227" s="45"/>
      <c r="F227" s="45">
        <f t="shared" ref="F227:F228" si="217">D227+E227</f>
        <v>0</v>
      </c>
      <c r="G227" s="45"/>
      <c r="H227" s="45"/>
      <c r="I227" s="45">
        <f t="shared" ref="I227:I228" si="218">G227+H227</f>
        <v>0</v>
      </c>
      <c r="J227" s="45"/>
      <c r="K227" s="45"/>
      <c r="L227" s="45">
        <f t="shared" ref="L227:L228" si="219">J227+K227</f>
        <v>0</v>
      </c>
      <c r="M227" s="45"/>
      <c r="N227" s="45"/>
      <c r="O227" s="359">
        <f t="shared" ref="O227:O228" si="220">M227+N227</f>
        <v>0</v>
      </c>
      <c r="P227" s="430"/>
    </row>
    <row r="228" spans="1:16" ht="24" hidden="1" x14ac:dyDescent="0.25">
      <c r="A228" s="73">
        <v>5270</v>
      </c>
      <c r="B228" s="58" t="s">
        <v>222</v>
      </c>
      <c r="C228" s="86">
        <f t="shared" si="165"/>
        <v>0</v>
      </c>
      <c r="D228" s="77"/>
      <c r="E228" s="77"/>
      <c r="F228" s="77">
        <f t="shared" si="217"/>
        <v>0</v>
      </c>
      <c r="G228" s="77"/>
      <c r="H228" s="77"/>
      <c r="I228" s="77">
        <f t="shared" si="218"/>
        <v>0</v>
      </c>
      <c r="J228" s="77"/>
      <c r="K228" s="77"/>
      <c r="L228" s="77">
        <f t="shared" si="219"/>
        <v>0</v>
      </c>
      <c r="M228" s="77"/>
      <c r="N228" s="77"/>
      <c r="O228" s="356">
        <f t="shared" si="220"/>
        <v>0</v>
      </c>
      <c r="P228" s="431"/>
    </row>
    <row r="229" spans="1:16" hidden="1" x14ac:dyDescent="0.25">
      <c r="A229" s="70">
        <v>6000</v>
      </c>
      <c r="B229" s="70" t="s">
        <v>223</v>
      </c>
      <c r="C229" s="139">
        <f t="shared" si="165"/>
        <v>0</v>
      </c>
      <c r="D229" s="71">
        <f t="shared" ref="D229:E229" si="221">D230+D250+D258</f>
        <v>0</v>
      </c>
      <c r="E229" s="71">
        <f t="shared" si="221"/>
        <v>0</v>
      </c>
      <c r="F229" s="71">
        <f>F230+F250+F258</f>
        <v>0</v>
      </c>
      <c r="G229" s="71">
        <f t="shared" ref="G229:N229" si="222">G230+G250+G258</f>
        <v>0</v>
      </c>
      <c r="H229" s="71">
        <f t="shared" si="222"/>
        <v>0</v>
      </c>
      <c r="I229" s="71">
        <f t="shared" si="222"/>
        <v>0</v>
      </c>
      <c r="J229" s="71">
        <f t="shared" si="222"/>
        <v>0</v>
      </c>
      <c r="K229" s="71">
        <f t="shared" si="222"/>
        <v>0</v>
      </c>
      <c r="L229" s="71">
        <f t="shared" si="222"/>
        <v>0</v>
      </c>
      <c r="M229" s="71">
        <f t="shared" si="222"/>
        <v>0</v>
      </c>
      <c r="N229" s="71">
        <f t="shared" si="222"/>
        <v>0</v>
      </c>
      <c r="O229" s="127">
        <f>O230+O250+O258</f>
        <v>0</v>
      </c>
      <c r="P229" s="181"/>
    </row>
    <row r="230" spans="1:16" ht="14.25" hidden="1" customHeight="1" x14ac:dyDescent="0.25">
      <c r="A230" s="51">
        <v>6200</v>
      </c>
      <c r="B230" s="82" t="s">
        <v>224</v>
      </c>
      <c r="C230" s="140">
        <f t="shared" si="165"/>
        <v>0</v>
      </c>
      <c r="D230" s="85">
        <f t="shared" ref="D230:E230" si="223">SUM(D231,D232,D234,D237,D243,D244,D245)</f>
        <v>0</v>
      </c>
      <c r="E230" s="85">
        <f t="shared" si="223"/>
        <v>0</v>
      </c>
      <c r="F230" s="85">
        <f>SUM(F231,F232,F234,F237,F243,F244,F245)</f>
        <v>0</v>
      </c>
      <c r="G230" s="85">
        <f t="shared" ref="G230:N230" si="224">SUM(G231,G232,G234,G237,G243,G244,G245)</f>
        <v>0</v>
      </c>
      <c r="H230" s="85">
        <f t="shared" si="224"/>
        <v>0</v>
      </c>
      <c r="I230" s="85">
        <f t="shared" si="224"/>
        <v>0</v>
      </c>
      <c r="J230" s="85">
        <f t="shared" si="224"/>
        <v>0</v>
      </c>
      <c r="K230" s="85">
        <f t="shared" si="224"/>
        <v>0</v>
      </c>
      <c r="L230" s="85">
        <f t="shared" si="224"/>
        <v>0</v>
      </c>
      <c r="M230" s="8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182"/>
    </row>
    <row r="231" spans="1:16" ht="24" hidden="1" x14ac:dyDescent="0.25">
      <c r="A231" s="404">
        <v>6220</v>
      </c>
      <c r="B231" s="40" t="s">
        <v>225</v>
      </c>
      <c r="C231" s="133">
        <f t="shared" si="165"/>
        <v>0</v>
      </c>
      <c r="D231" s="42"/>
      <c r="E231" s="42"/>
      <c r="F231" s="42">
        <f>D231+E231</f>
        <v>0</v>
      </c>
      <c r="G231" s="42"/>
      <c r="H231" s="42"/>
      <c r="I231" s="42">
        <f>G231+H231</f>
        <v>0</v>
      </c>
      <c r="J231" s="42"/>
      <c r="K231" s="42"/>
      <c r="L231" s="42">
        <f>J231+K231</f>
        <v>0</v>
      </c>
      <c r="M231" s="42"/>
      <c r="N231" s="42"/>
      <c r="O231" s="358">
        <f>M231+N231</f>
        <v>0</v>
      </c>
      <c r="P231" s="429"/>
    </row>
    <row r="232" spans="1:16" hidden="1" x14ac:dyDescent="0.25">
      <c r="A232" s="75">
        <v>6230</v>
      </c>
      <c r="B232" s="43" t="s">
        <v>226</v>
      </c>
      <c r="C232" s="134">
        <f t="shared" si="165"/>
        <v>0</v>
      </c>
      <c r="D232" s="76">
        <f t="shared" ref="D232:O232" si="225">SUM(D233)</f>
        <v>0</v>
      </c>
      <c r="E232" s="76">
        <f t="shared" si="225"/>
        <v>0</v>
      </c>
      <c r="F232" s="76">
        <f t="shared" si="225"/>
        <v>0</v>
      </c>
      <c r="G232" s="76">
        <f t="shared" si="225"/>
        <v>0</v>
      </c>
      <c r="H232" s="76">
        <f t="shared" si="225"/>
        <v>0</v>
      </c>
      <c r="I232" s="76">
        <f t="shared" si="225"/>
        <v>0</v>
      </c>
      <c r="J232" s="76">
        <f t="shared" si="225"/>
        <v>0</v>
      </c>
      <c r="K232" s="76">
        <f t="shared" si="225"/>
        <v>0</v>
      </c>
      <c r="L232" s="76">
        <f t="shared" si="225"/>
        <v>0</v>
      </c>
      <c r="M232" s="76">
        <f t="shared" si="225"/>
        <v>0</v>
      </c>
      <c r="N232" s="76">
        <f t="shared" si="225"/>
        <v>0</v>
      </c>
      <c r="O232" s="91">
        <f t="shared" si="225"/>
        <v>0</v>
      </c>
      <c r="P232" s="95"/>
    </row>
    <row r="233" spans="1:16" ht="24" hidden="1" x14ac:dyDescent="0.25">
      <c r="A233" s="30">
        <v>6239</v>
      </c>
      <c r="B233" s="40" t="s">
        <v>227</v>
      </c>
      <c r="C233" s="134">
        <f t="shared" si="165"/>
        <v>0</v>
      </c>
      <c r="D233" s="42"/>
      <c r="E233" s="42"/>
      <c r="F233" s="42">
        <f>D233+E233</f>
        <v>0</v>
      </c>
      <c r="G233" s="42"/>
      <c r="H233" s="42"/>
      <c r="I233" s="42">
        <f>G233+H233</f>
        <v>0</v>
      </c>
      <c r="J233" s="42"/>
      <c r="K233" s="42"/>
      <c r="L233" s="42">
        <f>J233+K233</f>
        <v>0</v>
      </c>
      <c r="M233" s="42"/>
      <c r="N233" s="42"/>
      <c r="O233" s="358">
        <f>M233+N233</f>
        <v>0</v>
      </c>
      <c r="P233" s="429"/>
    </row>
    <row r="234" spans="1:16" ht="24" hidden="1" x14ac:dyDescent="0.25">
      <c r="A234" s="75">
        <v>6240</v>
      </c>
      <c r="B234" s="43" t="s">
        <v>228</v>
      </c>
      <c r="C234" s="134">
        <f t="shared" si="165"/>
        <v>0</v>
      </c>
      <c r="D234" s="76">
        <f t="shared" ref="D234:E234" si="226">SUM(D235:D236)</f>
        <v>0</v>
      </c>
      <c r="E234" s="76">
        <f t="shared" si="226"/>
        <v>0</v>
      </c>
      <c r="F234" s="76">
        <f>SUM(F235:F236)</f>
        <v>0</v>
      </c>
      <c r="G234" s="76">
        <f t="shared" ref="G234:N234" si="227">SUM(G235:G236)</f>
        <v>0</v>
      </c>
      <c r="H234" s="76">
        <f t="shared" si="227"/>
        <v>0</v>
      </c>
      <c r="I234" s="76">
        <f t="shared" si="227"/>
        <v>0</v>
      </c>
      <c r="J234" s="76">
        <f t="shared" si="227"/>
        <v>0</v>
      </c>
      <c r="K234" s="76">
        <f t="shared" si="227"/>
        <v>0</v>
      </c>
      <c r="L234" s="76">
        <f t="shared" si="227"/>
        <v>0</v>
      </c>
      <c r="M234" s="76">
        <f t="shared" si="227"/>
        <v>0</v>
      </c>
      <c r="N234" s="76">
        <f t="shared" si="227"/>
        <v>0</v>
      </c>
      <c r="O234" s="91">
        <f>SUM(O235:O236)</f>
        <v>0</v>
      </c>
      <c r="P234" s="95"/>
    </row>
    <row r="235" spans="1:16" hidden="1" x14ac:dyDescent="0.25">
      <c r="A235" s="30">
        <v>6241</v>
      </c>
      <c r="B235" s="43" t="s">
        <v>229</v>
      </c>
      <c r="C235" s="134">
        <f t="shared" si="165"/>
        <v>0</v>
      </c>
      <c r="D235" s="45"/>
      <c r="E235" s="45"/>
      <c r="F235" s="45">
        <f t="shared" ref="F235:F236" si="228">D235+E235</f>
        <v>0</v>
      </c>
      <c r="G235" s="45"/>
      <c r="H235" s="45"/>
      <c r="I235" s="45">
        <f t="shared" ref="I235:I236" si="229">G235+H235</f>
        <v>0</v>
      </c>
      <c r="J235" s="45"/>
      <c r="K235" s="45"/>
      <c r="L235" s="45">
        <f t="shared" ref="L235:L236" si="230">J235+K235</f>
        <v>0</v>
      </c>
      <c r="M235" s="45"/>
      <c r="N235" s="45"/>
      <c r="O235" s="359">
        <f t="shared" ref="O235:O236" si="231">M235+N235</f>
        <v>0</v>
      </c>
      <c r="P235" s="430"/>
    </row>
    <row r="236" spans="1:16" hidden="1" x14ac:dyDescent="0.25">
      <c r="A236" s="30">
        <v>6242</v>
      </c>
      <c r="B236" s="43" t="s">
        <v>230</v>
      </c>
      <c r="C236" s="134">
        <f t="shared" si="165"/>
        <v>0</v>
      </c>
      <c r="D236" s="45"/>
      <c r="E236" s="45"/>
      <c r="F236" s="45">
        <f t="shared" si="228"/>
        <v>0</v>
      </c>
      <c r="G236" s="45"/>
      <c r="H236" s="45"/>
      <c r="I236" s="45">
        <f t="shared" si="229"/>
        <v>0</v>
      </c>
      <c r="J236" s="45"/>
      <c r="K236" s="45"/>
      <c r="L236" s="45">
        <f t="shared" si="230"/>
        <v>0</v>
      </c>
      <c r="M236" s="45"/>
      <c r="N236" s="45"/>
      <c r="O236" s="359">
        <f t="shared" si="231"/>
        <v>0</v>
      </c>
      <c r="P236" s="430"/>
    </row>
    <row r="237" spans="1:16" ht="25.5" hidden="1" customHeight="1" x14ac:dyDescent="0.25">
      <c r="A237" s="75">
        <v>6250</v>
      </c>
      <c r="B237" s="43" t="s">
        <v>231</v>
      </c>
      <c r="C237" s="134">
        <f t="shared" si="165"/>
        <v>0</v>
      </c>
      <c r="D237" s="76">
        <f t="shared" ref="D237:E237" si="232">SUM(D238:D242)</f>
        <v>0</v>
      </c>
      <c r="E237" s="76">
        <f t="shared" si="232"/>
        <v>0</v>
      </c>
      <c r="F237" s="76">
        <f>SUM(F238:F242)</f>
        <v>0</v>
      </c>
      <c r="G237" s="76">
        <f t="shared" ref="G237:N237" si="233">SUM(G238:G242)</f>
        <v>0</v>
      </c>
      <c r="H237" s="76">
        <f t="shared" si="233"/>
        <v>0</v>
      </c>
      <c r="I237" s="76">
        <f t="shared" si="233"/>
        <v>0</v>
      </c>
      <c r="J237" s="76">
        <f t="shared" si="233"/>
        <v>0</v>
      </c>
      <c r="K237" s="76">
        <f t="shared" si="233"/>
        <v>0</v>
      </c>
      <c r="L237" s="76">
        <f t="shared" si="233"/>
        <v>0</v>
      </c>
      <c r="M237" s="76">
        <f t="shared" si="233"/>
        <v>0</v>
      </c>
      <c r="N237" s="76">
        <f t="shared" si="233"/>
        <v>0</v>
      </c>
      <c r="O237" s="91">
        <f>SUM(O238:O242)</f>
        <v>0</v>
      </c>
      <c r="P237" s="95"/>
    </row>
    <row r="238" spans="1:16" ht="14.25" hidden="1" customHeight="1" x14ac:dyDescent="0.25">
      <c r="A238" s="30">
        <v>6252</v>
      </c>
      <c r="B238" s="43" t="s">
        <v>232</v>
      </c>
      <c r="C238" s="134">
        <f t="shared" si="165"/>
        <v>0</v>
      </c>
      <c r="D238" s="45"/>
      <c r="E238" s="45"/>
      <c r="F238" s="45">
        <f t="shared" ref="F238:F244" si="234">D238+E238</f>
        <v>0</v>
      </c>
      <c r="G238" s="45"/>
      <c r="H238" s="45"/>
      <c r="I238" s="45">
        <f t="shared" ref="I238:I244" si="235">G238+H238</f>
        <v>0</v>
      </c>
      <c r="J238" s="45"/>
      <c r="K238" s="45"/>
      <c r="L238" s="45">
        <f t="shared" ref="L238:L244" si="236">J238+K238</f>
        <v>0</v>
      </c>
      <c r="M238" s="45"/>
      <c r="N238" s="45"/>
      <c r="O238" s="359">
        <f t="shared" ref="O238:O244" si="237">M238+N238</f>
        <v>0</v>
      </c>
      <c r="P238" s="430"/>
    </row>
    <row r="239" spans="1:16" ht="14.25" hidden="1" customHeight="1" x14ac:dyDescent="0.25">
      <c r="A239" s="30">
        <v>6253</v>
      </c>
      <c r="B239" s="43" t="s">
        <v>233</v>
      </c>
      <c r="C239" s="134">
        <f t="shared" si="165"/>
        <v>0</v>
      </c>
      <c r="D239" s="45"/>
      <c r="E239" s="45"/>
      <c r="F239" s="45">
        <f t="shared" si="234"/>
        <v>0</v>
      </c>
      <c r="G239" s="45"/>
      <c r="H239" s="45"/>
      <c r="I239" s="45">
        <f t="shared" si="235"/>
        <v>0</v>
      </c>
      <c r="J239" s="45"/>
      <c r="K239" s="45"/>
      <c r="L239" s="45">
        <f t="shared" si="236"/>
        <v>0</v>
      </c>
      <c r="M239" s="45"/>
      <c r="N239" s="45"/>
      <c r="O239" s="359">
        <f t="shared" si="237"/>
        <v>0</v>
      </c>
      <c r="P239" s="430"/>
    </row>
    <row r="240" spans="1:16" ht="24" hidden="1" x14ac:dyDescent="0.25">
      <c r="A240" s="30">
        <v>6254</v>
      </c>
      <c r="B240" s="43" t="s">
        <v>234</v>
      </c>
      <c r="C240" s="134">
        <f t="shared" si="165"/>
        <v>0</v>
      </c>
      <c r="D240" s="45"/>
      <c r="E240" s="45"/>
      <c r="F240" s="45">
        <f t="shared" si="234"/>
        <v>0</v>
      </c>
      <c r="G240" s="45"/>
      <c r="H240" s="45"/>
      <c r="I240" s="45">
        <f t="shared" si="235"/>
        <v>0</v>
      </c>
      <c r="J240" s="45"/>
      <c r="K240" s="45"/>
      <c r="L240" s="45">
        <f t="shared" si="236"/>
        <v>0</v>
      </c>
      <c r="M240" s="45"/>
      <c r="N240" s="45"/>
      <c r="O240" s="359">
        <f t="shared" si="237"/>
        <v>0</v>
      </c>
      <c r="P240" s="430"/>
    </row>
    <row r="241" spans="1:16" ht="24" hidden="1" x14ac:dyDescent="0.25">
      <c r="A241" s="30">
        <v>6255</v>
      </c>
      <c r="B241" s="43" t="s">
        <v>235</v>
      </c>
      <c r="C241" s="134">
        <f t="shared" ref="C241:C295" si="238">SUM(F241,I241,L241,O241)</f>
        <v>0</v>
      </c>
      <c r="D241" s="45"/>
      <c r="E241" s="45"/>
      <c r="F241" s="45">
        <f t="shared" si="234"/>
        <v>0</v>
      </c>
      <c r="G241" s="45"/>
      <c r="H241" s="45"/>
      <c r="I241" s="45">
        <f t="shared" si="235"/>
        <v>0</v>
      </c>
      <c r="J241" s="45"/>
      <c r="K241" s="45"/>
      <c r="L241" s="45">
        <f t="shared" si="236"/>
        <v>0</v>
      </c>
      <c r="M241" s="45"/>
      <c r="N241" s="45"/>
      <c r="O241" s="359">
        <f t="shared" si="237"/>
        <v>0</v>
      </c>
      <c r="P241" s="430"/>
    </row>
    <row r="242" spans="1:16" hidden="1" x14ac:dyDescent="0.25">
      <c r="A242" s="30">
        <v>6259</v>
      </c>
      <c r="B242" s="43" t="s">
        <v>236</v>
      </c>
      <c r="C242" s="134">
        <f t="shared" si="238"/>
        <v>0</v>
      </c>
      <c r="D242" s="45"/>
      <c r="E242" s="45"/>
      <c r="F242" s="45">
        <f t="shared" si="234"/>
        <v>0</v>
      </c>
      <c r="G242" s="45"/>
      <c r="H242" s="45"/>
      <c r="I242" s="45">
        <f t="shared" si="235"/>
        <v>0</v>
      </c>
      <c r="J242" s="45"/>
      <c r="K242" s="45"/>
      <c r="L242" s="45">
        <f t="shared" si="236"/>
        <v>0</v>
      </c>
      <c r="M242" s="45"/>
      <c r="N242" s="45"/>
      <c r="O242" s="359">
        <f t="shared" si="237"/>
        <v>0</v>
      </c>
      <c r="P242" s="430"/>
    </row>
    <row r="243" spans="1:16" ht="24" hidden="1" x14ac:dyDescent="0.25">
      <c r="A243" s="75">
        <v>6260</v>
      </c>
      <c r="B243" s="43" t="s">
        <v>237</v>
      </c>
      <c r="C243" s="134">
        <f t="shared" si="238"/>
        <v>0</v>
      </c>
      <c r="D243" s="45"/>
      <c r="E243" s="45"/>
      <c r="F243" s="45">
        <f t="shared" si="234"/>
        <v>0</v>
      </c>
      <c r="G243" s="45"/>
      <c r="H243" s="45"/>
      <c r="I243" s="45">
        <f t="shared" si="235"/>
        <v>0</v>
      </c>
      <c r="J243" s="45"/>
      <c r="K243" s="45"/>
      <c r="L243" s="45">
        <f t="shared" si="236"/>
        <v>0</v>
      </c>
      <c r="M243" s="45"/>
      <c r="N243" s="45"/>
      <c r="O243" s="359">
        <f t="shared" si="237"/>
        <v>0</v>
      </c>
      <c r="P243" s="430"/>
    </row>
    <row r="244" spans="1:16" hidden="1" x14ac:dyDescent="0.25">
      <c r="A244" s="75">
        <v>6270</v>
      </c>
      <c r="B244" s="43" t="s">
        <v>238</v>
      </c>
      <c r="C244" s="134">
        <f t="shared" si="238"/>
        <v>0</v>
      </c>
      <c r="D244" s="45"/>
      <c r="E244" s="45"/>
      <c r="F244" s="45">
        <f t="shared" si="234"/>
        <v>0</v>
      </c>
      <c r="G244" s="45"/>
      <c r="H244" s="45"/>
      <c r="I244" s="45">
        <f t="shared" si="235"/>
        <v>0</v>
      </c>
      <c r="J244" s="45"/>
      <c r="K244" s="45"/>
      <c r="L244" s="45">
        <f t="shared" si="236"/>
        <v>0</v>
      </c>
      <c r="M244" s="45"/>
      <c r="N244" s="45"/>
      <c r="O244" s="359">
        <f t="shared" si="237"/>
        <v>0</v>
      </c>
      <c r="P244" s="430"/>
    </row>
    <row r="245" spans="1:16" ht="24" hidden="1" x14ac:dyDescent="0.25">
      <c r="A245" s="404">
        <v>6290</v>
      </c>
      <c r="B245" s="40" t="s">
        <v>239</v>
      </c>
      <c r="C245" s="436">
        <f t="shared" si="238"/>
        <v>0</v>
      </c>
      <c r="D245" s="79">
        <f t="shared" ref="D245:E245" si="239">SUM(D246:D249)</f>
        <v>0</v>
      </c>
      <c r="E245" s="79">
        <f t="shared" si="239"/>
        <v>0</v>
      </c>
      <c r="F245" s="79">
        <f>SUM(F246:F249)</f>
        <v>0</v>
      </c>
      <c r="G245" s="79">
        <f t="shared" ref="G245:O245" si="240">SUM(G246:G249)</f>
        <v>0</v>
      </c>
      <c r="H245" s="79">
        <f t="shared" si="240"/>
        <v>0</v>
      </c>
      <c r="I245" s="79">
        <f t="shared" si="240"/>
        <v>0</v>
      </c>
      <c r="J245" s="79">
        <f t="shared" si="240"/>
        <v>0</v>
      </c>
      <c r="K245" s="79">
        <f t="shared" si="240"/>
        <v>0</v>
      </c>
      <c r="L245" s="79">
        <f t="shared" si="240"/>
        <v>0</v>
      </c>
      <c r="M245" s="79">
        <f t="shared" si="240"/>
        <v>0</v>
      </c>
      <c r="N245" s="79">
        <f t="shared" si="240"/>
        <v>0</v>
      </c>
      <c r="O245" s="79">
        <f t="shared" si="240"/>
        <v>0</v>
      </c>
      <c r="P245" s="343"/>
    </row>
    <row r="246" spans="1:16" hidden="1" x14ac:dyDescent="0.25">
      <c r="A246" s="30">
        <v>6291</v>
      </c>
      <c r="B246" s="43" t="s">
        <v>240</v>
      </c>
      <c r="C246" s="134">
        <f t="shared" si="238"/>
        <v>0</v>
      </c>
      <c r="D246" s="45"/>
      <c r="E246" s="45"/>
      <c r="F246" s="45">
        <f t="shared" ref="F246:F249" si="241">D246+E246</f>
        <v>0</v>
      </c>
      <c r="G246" s="45"/>
      <c r="H246" s="45"/>
      <c r="I246" s="45">
        <f t="shared" ref="I246:I249" si="242">G246+H246</f>
        <v>0</v>
      </c>
      <c r="J246" s="45"/>
      <c r="K246" s="45"/>
      <c r="L246" s="45">
        <f t="shared" ref="L246:L249" si="243">J246+K246</f>
        <v>0</v>
      </c>
      <c r="M246" s="45"/>
      <c r="N246" s="45"/>
      <c r="O246" s="359">
        <f t="shared" ref="O246:O249" si="244">M246+N246</f>
        <v>0</v>
      </c>
      <c r="P246" s="430"/>
    </row>
    <row r="247" spans="1:16" hidden="1" x14ac:dyDescent="0.25">
      <c r="A247" s="30">
        <v>6292</v>
      </c>
      <c r="B247" s="43" t="s">
        <v>241</v>
      </c>
      <c r="C247" s="134">
        <f t="shared" si="238"/>
        <v>0</v>
      </c>
      <c r="D247" s="45"/>
      <c r="E247" s="45"/>
      <c r="F247" s="45">
        <f t="shared" si="241"/>
        <v>0</v>
      </c>
      <c r="G247" s="45"/>
      <c r="H247" s="45"/>
      <c r="I247" s="45">
        <f t="shared" si="242"/>
        <v>0</v>
      </c>
      <c r="J247" s="45"/>
      <c r="K247" s="45"/>
      <c r="L247" s="45">
        <f t="shared" si="243"/>
        <v>0</v>
      </c>
      <c r="M247" s="45"/>
      <c r="N247" s="45"/>
      <c r="O247" s="359">
        <f t="shared" si="244"/>
        <v>0</v>
      </c>
      <c r="P247" s="430"/>
    </row>
    <row r="248" spans="1:16" ht="72" hidden="1" x14ac:dyDescent="0.25">
      <c r="A248" s="30">
        <v>6296</v>
      </c>
      <c r="B248" s="43" t="s">
        <v>242</v>
      </c>
      <c r="C248" s="134">
        <f t="shared" si="238"/>
        <v>0</v>
      </c>
      <c r="D248" s="45"/>
      <c r="E248" s="45"/>
      <c r="F248" s="45">
        <f t="shared" si="241"/>
        <v>0</v>
      </c>
      <c r="G248" s="45"/>
      <c r="H248" s="45"/>
      <c r="I248" s="45">
        <f t="shared" si="242"/>
        <v>0</v>
      </c>
      <c r="J248" s="45"/>
      <c r="K248" s="45"/>
      <c r="L248" s="45">
        <f t="shared" si="243"/>
        <v>0</v>
      </c>
      <c r="M248" s="45"/>
      <c r="N248" s="45"/>
      <c r="O248" s="359">
        <f t="shared" si="244"/>
        <v>0</v>
      </c>
      <c r="P248" s="430"/>
    </row>
    <row r="249" spans="1:16" ht="39.75" hidden="1" customHeight="1" x14ac:dyDescent="0.25">
      <c r="A249" s="30">
        <v>6299</v>
      </c>
      <c r="B249" s="43" t="s">
        <v>243</v>
      </c>
      <c r="C249" s="134">
        <f t="shared" si="238"/>
        <v>0</v>
      </c>
      <c r="D249" s="45"/>
      <c r="E249" s="45"/>
      <c r="F249" s="45">
        <f t="shared" si="241"/>
        <v>0</v>
      </c>
      <c r="G249" s="45"/>
      <c r="H249" s="45"/>
      <c r="I249" s="45">
        <f t="shared" si="242"/>
        <v>0</v>
      </c>
      <c r="J249" s="45"/>
      <c r="K249" s="45"/>
      <c r="L249" s="45">
        <f t="shared" si="243"/>
        <v>0</v>
      </c>
      <c r="M249" s="45"/>
      <c r="N249" s="45"/>
      <c r="O249" s="359">
        <f t="shared" si="244"/>
        <v>0</v>
      </c>
      <c r="P249" s="430"/>
    </row>
    <row r="250" spans="1:16" hidden="1" x14ac:dyDescent="0.25">
      <c r="A250" s="35">
        <v>6300</v>
      </c>
      <c r="B250" s="72" t="s">
        <v>244</v>
      </c>
      <c r="C250" s="132">
        <f t="shared" si="238"/>
        <v>0</v>
      </c>
      <c r="D250" s="38">
        <f t="shared" ref="D250:E250" si="245">SUM(D251,D256,D257)</f>
        <v>0</v>
      </c>
      <c r="E250" s="38">
        <f t="shared" si="245"/>
        <v>0</v>
      </c>
      <c r="F250" s="38">
        <f>SUM(F251,F256,F257)</f>
        <v>0</v>
      </c>
      <c r="G250" s="38">
        <f t="shared" ref="G250:O250" si="246">SUM(G251,G256,G257)</f>
        <v>0</v>
      </c>
      <c r="H250" s="38">
        <f t="shared" si="246"/>
        <v>0</v>
      </c>
      <c r="I250" s="38">
        <f t="shared" si="246"/>
        <v>0</v>
      </c>
      <c r="J250" s="38">
        <f t="shared" si="246"/>
        <v>0</v>
      </c>
      <c r="K250" s="38">
        <f t="shared" si="246"/>
        <v>0</v>
      </c>
      <c r="L250" s="38">
        <f t="shared" si="246"/>
        <v>0</v>
      </c>
      <c r="M250" s="38">
        <f t="shared" si="246"/>
        <v>0</v>
      </c>
      <c r="N250" s="38">
        <f t="shared" si="246"/>
        <v>0</v>
      </c>
      <c r="O250" s="38">
        <f t="shared" si="246"/>
        <v>0</v>
      </c>
      <c r="P250" s="186"/>
    </row>
    <row r="251" spans="1:16" ht="24" hidden="1" x14ac:dyDescent="0.25">
      <c r="A251" s="404">
        <v>6320</v>
      </c>
      <c r="B251" s="40" t="s">
        <v>245</v>
      </c>
      <c r="C251" s="436">
        <f t="shared" si="238"/>
        <v>0</v>
      </c>
      <c r="D251" s="79">
        <f t="shared" ref="D251:E251" si="247">SUM(D252:D255)</f>
        <v>0</v>
      </c>
      <c r="E251" s="79">
        <f t="shared" si="247"/>
        <v>0</v>
      </c>
      <c r="F251" s="79">
        <f>SUM(F252:F255)</f>
        <v>0</v>
      </c>
      <c r="G251" s="79">
        <f t="shared" ref="G251:O251" si="248">SUM(G252:G255)</f>
        <v>0</v>
      </c>
      <c r="H251" s="79">
        <f t="shared" si="248"/>
        <v>0</v>
      </c>
      <c r="I251" s="79">
        <f t="shared" si="248"/>
        <v>0</v>
      </c>
      <c r="J251" s="79">
        <f t="shared" si="248"/>
        <v>0</v>
      </c>
      <c r="K251" s="79">
        <f t="shared" si="248"/>
        <v>0</v>
      </c>
      <c r="L251" s="79">
        <f t="shared" si="248"/>
        <v>0</v>
      </c>
      <c r="M251" s="79">
        <f t="shared" si="248"/>
        <v>0</v>
      </c>
      <c r="N251" s="79">
        <f t="shared" si="248"/>
        <v>0</v>
      </c>
      <c r="O251" s="79">
        <f t="shared" si="248"/>
        <v>0</v>
      </c>
      <c r="P251" s="185"/>
    </row>
    <row r="252" spans="1:16" hidden="1" x14ac:dyDescent="0.25">
      <c r="A252" s="30">
        <v>6322</v>
      </c>
      <c r="B252" s="43" t="s">
        <v>246</v>
      </c>
      <c r="C252" s="134">
        <f t="shared" si="238"/>
        <v>0</v>
      </c>
      <c r="D252" s="45"/>
      <c r="E252" s="45"/>
      <c r="F252" s="45">
        <f t="shared" ref="F252:F257" si="249">D252+E252</f>
        <v>0</v>
      </c>
      <c r="G252" s="45"/>
      <c r="H252" s="45"/>
      <c r="I252" s="45">
        <f t="shared" ref="I252:I257" si="250">G252+H252</f>
        <v>0</v>
      </c>
      <c r="J252" s="45"/>
      <c r="K252" s="45"/>
      <c r="L252" s="45">
        <f t="shared" ref="L252:L257" si="251">J252+K252</f>
        <v>0</v>
      </c>
      <c r="M252" s="45"/>
      <c r="N252" s="45"/>
      <c r="O252" s="359">
        <f t="shared" ref="O252:O257" si="252">M252+N252</f>
        <v>0</v>
      </c>
      <c r="P252" s="430"/>
    </row>
    <row r="253" spans="1:16" ht="24" hidden="1" x14ac:dyDescent="0.25">
      <c r="A253" s="30">
        <v>6323</v>
      </c>
      <c r="B253" s="43" t="s">
        <v>247</v>
      </c>
      <c r="C253" s="134">
        <f t="shared" si="238"/>
        <v>0</v>
      </c>
      <c r="D253" s="45"/>
      <c r="E253" s="45"/>
      <c r="F253" s="45">
        <f t="shared" si="249"/>
        <v>0</v>
      </c>
      <c r="G253" s="45"/>
      <c r="H253" s="45"/>
      <c r="I253" s="45">
        <f t="shared" si="250"/>
        <v>0</v>
      </c>
      <c r="J253" s="45"/>
      <c r="K253" s="45"/>
      <c r="L253" s="45">
        <f t="shared" si="251"/>
        <v>0</v>
      </c>
      <c r="M253" s="45"/>
      <c r="N253" s="45"/>
      <c r="O253" s="359">
        <f t="shared" si="252"/>
        <v>0</v>
      </c>
      <c r="P253" s="430"/>
    </row>
    <row r="254" spans="1:16" ht="24" hidden="1" x14ac:dyDescent="0.25">
      <c r="A254" s="30">
        <v>6324</v>
      </c>
      <c r="B254" s="43" t="s">
        <v>303</v>
      </c>
      <c r="C254" s="134">
        <f t="shared" si="238"/>
        <v>0</v>
      </c>
      <c r="D254" s="45"/>
      <c r="E254" s="45"/>
      <c r="F254" s="45">
        <f t="shared" si="249"/>
        <v>0</v>
      </c>
      <c r="G254" s="45"/>
      <c r="H254" s="45"/>
      <c r="I254" s="45">
        <f t="shared" si="250"/>
        <v>0</v>
      </c>
      <c r="J254" s="45"/>
      <c r="K254" s="45"/>
      <c r="L254" s="45">
        <f t="shared" si="251"/>
        <v>0</v>
      </c>
      <c r="M254" s="45"/>
      <c r="N254" s="45"/>
      <c r="O254" s="359">
        <f t="shared" si="252"/>
        <v>0</v>
      </c>
      <c r="P254" s="430"/>
    </row>
    <row r="255" spans="1:16" hidden="1" x14ac:dyDescent="0.25">
      <c r="A255" s="27">
        <v>6329</v>
      </c>
      <c r="B255" s="40" t="s">
        <v>304</v>
      </c>
      <c r="C255" s="133">
        <f t="shared" si="238"/>
        <v>0</v>
      </c>
      <c r="D255" s="42"/>
      <c r="E255" s="42"/>
      <c r="F255" s="42">
        <f t="shared" si="249"/>
        <v>0</v>
      </c>
      <c r="G255" s="42"/>
      <c r="H255" s="42"/>
      <c r="I255" s="42">
        <f t="shared" si="250"/>
        <v>0</v>
      </c>
      <c r="J255" s="42"/>
      <c r="K255" s="42"/>
      <c r="L255" s="42">
        <f t="shared" si="251"/>
        <v>0</v>
      </c>
      <c r="M255" s="42"/>
      <c r="N255" s="42"/>
      <c r="O255" s="358">
        <f t="shared" si="252"/>
        <v>0</v>
      </c>
      <c r="P255" s="429"/>
    </row>
    <row r="256" spans="1:16" ht="24" hidden="1" x14ac:dyDescent="0.25">
      <c r="A256" s="92">
        <v>6330</v>
      </c>
      <c r="B256" s="93" t="s">
        <v>248</v>
      </c>
      <c r="C256" s="436">
        <f t="shared" si="238"/>
        <v>0</v>
      </c>
      <c r="D256" s="84"/>
      <c r="E256" s="84"/>
      <c r="F256" s="84">
        <f t="shared" si="249"/>
        <v>0</v>
      </c>
      <c r="G256" s="84"/>
      <c r="H256" s="84"/>
      <c r="I256" s="84">
        <f t="shared" si="250"/>
        <v>0</v>
      </c>
      <c r="J256" s="84"/>
      <c r="K256" s="84"/>
      <c r="L256" s="84">
        <f t="shared" si="251"/>
        <v>0</v>
      </c>
      <c r="M256" s="84"/>
      <c r="N256" s="84"/>
      <c r="O256" s="437">
        <f t="shared" si="252"/>
        <v>0</v>
      </c>
      <c r="P256" s="438"/>
    </row>
    <row r="257" spans="1:16" hidden="1" x14ac:dyDescent="0.25">
      <c r="A257" s="75">
        <v>6360</v>
      </c>
      <c r="B257" s="43" t="s">
        <v>249</v>
      </c>
      <c r="C257" s="134">
        <f t="shared" si="238"/>
        <v>0</v>
      </c>
      <c r="D257" s="45"/>
      <c r="E257" s="45"/>
      <c r="F257" s="45">
        <f t="shared" si="249"/>
        <v>0</v>
      </c>
      <c r="G257" s="45"/>
      <c r="H257" s="45"/>
      <c r="I257" s="45">
        <f t="shared" si="250"/>
        <v>0</v>
      </c>
      <c r="J257" s="45"/>
      <c r="K257" s="45"/>
      <c r="L257" s="45">
        <f t="shared" si="251"/>
        <v>0</v>
      </c>
      <c r="M257" s="45"/>
      <c r="N257" s="45"/>
      <c r="O257" s="359">
        <f t="shared" si="252"/>
        <v>0</v>
      </c>
      <c r="P257" s="430"/>
    </row>
    <row r="258" spans="1:16" ht="36" hidden="1" x14ac:dyDescent="0.25">
      <c r="A258" s="35">
        <v>6400</v>
      </c>
      <c r="B258" s="72" t="s">
        <v>250</v>
      </c>
      <c r="C258" s="132">
        <f t="shared" si="238"/>
        <v>0</v>
      </c>
      <c r="D258" s="38">
        <f t="shared" ref="D258:E258" si="253">SUM(D259,D263)</f>
        <v>0</v>
      </c>
      <c r="E258" s="38">
        <f t="shared" si="253"/>
        <v>0</v>
      </c>
      <c r="F258" s="38">
        <f>SUM(F259,F263)</f>
        <v>0</v>
      </c>
      <c r="G258" s="38">
        <f t="shared" ref="G258:O258" si="254">SUM(G259,G263)</f>
        <v>0</v>
      </c>
      <c r="H258" s="38">
        <f t="shared" si="254"/>
        <v>0</v>
      </c>
      <c r="I258" s="38">
        <f t="shared" si="254"/>
        <v>0</v>
      </c>
      <c r="J258" s="38">
        <f t="shared" si="254"/>
        <v>0</v>
      </c>
      <c r="K258" s="38">
        <f t="shared" si="254"/>
        <v>0</v>
      </c>
      <c r="L258" s="38">
        <f t="shared" si="254"/>
        <v>0</v>
      </c>
      <c r="M258" s="38">
        <f t="shared" si="254"/>
        <v>0</v>
      </c>
      <c r="N258" s="38">
        <f t="shared" si="254"/>
        <v>0</v>
      </c>
      <c r="O258" s="38">
        <f t="shared" si="254"/>
        <v>0</v>
      </c>
      <c r="P258" s="186"/>
    </row>
    <row r="259" spans="1:16" ht="24" hidden="1" x14ac:dyDescent="0.25">
      <c r="A259" s="404">
        <v>6410</v>
      </c>
      <c r="B259" s="40" t="s">
        <v>251</v>
      </c>
      <c r="C259" s="133">
        <f t="shared" si="238"/>
        <v>0</v>
      </c>
      <c r="D259" s="79">
        <f t="shared" ref="D259:E259" si="255">SUM(D260:D262)</f>
        <v>0</v>
      </c>
      <c r="E259" s="79">
        <f t="shared" si="255"/>
        <v>0</v>
      </c>
      <c r="F259" s="79">
        <f>SUM(F260:F262)</f>
        <v>0</v>
      </c>
      <c r="G259" s="79">
        <f t="shared" ref="G259:O259" si="256">SUM(G260:G262)</f>
        <v>0</v>
      </c>
      <c r="H259" s="79">
        <f t="shared" si="256"/>
        <v>0</v>
      </c>
      <c r="I259" s="79">
        <f t="shared" si="256"/>
        <v>0</v>
      </c>
      <c r="J259" s="79">
        <f t="shared" si="256"/>
        <v>0</v>
      </c>
      <c r="K259" s="79">
        <f t="shared" si="256"/>
        <v>0</v>
      </c>
      <c r="L259" s="79">
        <f t="shared" si="256"/>
        <v>0</v>
      </c>
      <c r="M259" s="79">
        <f t="shared" si="256"/>
        <v>0</v>
      </c>
      <c r="N259" s="79">
        <f t="shared" si="256"/>
        <v>0</v>
      </c>
      <c r="O259" s="157">
        <f t="shared" si="256"/>
        <v>0</v>
      </c>
      <c r="P259" s="344"/>
    </row>
    <row r="260" spans="1:16" hidden="1" x14ac:dyDescent="0.25">
      <c r="A260" s="30">
        <v>6411</v>
      </c>
      <c r="B260" s="94" t="s">
        <v>252</v>
      </c>
      <c r="C260" s="134">
        <f t="shared" si="238"/>
        <v>0</v>
      </c>
      <c r="D260" s="45"/>
      <c r="E260" s="45"/>
      <c r="F260" s="45">
        <f t="shared" ref="F260:F262" si="257">D260+E260</f>
        <v>0</v>
      </c>
      <c r="G260" s="45"/>
      <c r="H260" s="45"/>
      <c r="I260" s="45">
        <f t="shared" ref="I260:I262" si="258">G260+H260</f>
        <v>0</v>
      </c>
      <c r="J260" s="45"/>
      <c r="K260" s="45"/>
      <c r="L260" s="45">
        <f t="shared" ref="L260:L262" si="259">J260+K260</f>
        <v>0</v>
      </c>
      <c r="M260" s="45"/>
      <c r="N260" s="45"/>
      <c r="O260" s="359">
        <f t="shared" ref="O260:O262" si="260">M260+N260</f>
        <v>0</v>
      </c>
      <c r="P260" s="430"/>
    </row>
    <row r="261" spans="1:16" ht="36" hidden="1" x14ac:dyDescent="0.25">
      <c r="A261" s="30">
        <v>6412</v>
      </c>
      <c r="B261" s="43" t="s">
        <v>253</v>
      </c>
      <c r="C261" s="134">
        <f t="shared" si="238"/>
        <v>0</v>
      </c>
      <c r="D261" s="45"/>
      <c r="E261" s="45"/>
      <c r="F261" s="45">
        <f t="shared" si="257"/>
        <v>0</v>
      </c>
      <c r="G261" s="45"/>
      <c r="H261" s="45"/>
      <c r="I261" s="45">
        <f t="shared" si="258"/>
        <v>0</v>
      </c>
      <c r="J261" s="45"/>
      <c r="K261" s="45"/>
      <c r="L261" s="45">
        <f t="shared" si="259"/>
        <v>0</v>
      </c>
      <c r="M261" s="45"/>
      <c r="N261" s="45"/>
      <c r="O261" s="359">
        <f t="shared" si="260"/>
        <v>0</v>
      </c>
      <c r="P261" s="430"/>
    </row>
    <row r="262" spans="1:16" ht="36" hidden="1" x14ac:dyDescent="0.25">
      <c r="A262" s="30">
        <v>6419</v>
      </c>
      <c r="B262" s="43" t="s">
        <v>254</v>
      </c>
      <c r="C262" s="134">
        <f t="shared" si="238"/>
        <v>0</v>
      </c>
      <c r="D262" s="45"/>
      <c r="E262" s="45"/>
      <c r="F262" s="45">
        <f t="shared" si="257"/>
        <v>0</v>
      </c>
      <c r="G262" s="45"/>
      <c r="H262" s="45"/>
      <c r="I262" s="45">
        <f t="shared" si="258"/>
        <v>0</v>
      </c>
      <c r="J262" s="45"/>
      <c r="K262" s="45"/>
      <c r="L262" s="45">
        <f t="shared" si="259"/>
        <v>0</v>
      </c>
      <c r="M262" s="45"/>
      <c r="N262" s="45"/>
      <c r="O262" s="359">
        <f t="shared" si="260"/>
        <v>0</v>
      </c>
      <c r="P262" s="430"/>
    </row>
    <row r="263" spans="1:16" ht="36" hidden="1" x14ac:dyDescent="0.25">
      <c r="A263" s="75">
        <v>6420</v>
      </c>
      <c r="B263" s="43" t="s">
        <v>255</v>
      </c>
      <c r="C263" s="134">
        <f t="shared" si="238"/>
        <v>0</v>
      </c>
      <c r="D263" s="76">
        <f t="shared" ref="D263:E263" si="261">SUM(D264:D267)</f>
        <v>0</v>
      </c>
      <c r="E263" s="76">
        <f t="shared" si="261"/>
        <v>0</v>
      </c>
      <c r="F263" s="76">
        <f>SUM(F264:F267)</f>
        <v>0</v>
      </c>
      <c r="G263" s="76">
        <f t="shared" ref="G263:N263" si="262">SUM(G264:G267)</f>
        <v>0</v>
      </c>
      <c r="H263" s="76">
        <f t="shared" si="262"/>
        <v>0</v>
      </c>
      <c r="I263" s="76">
        <f t="shared" si="262"/>
        <v>0</v>
      </c>
      <c r="J263" s="76">
        <f t="shared" si="262"/>
        <v>0</v>
      </c>
      <c r="K263" s="76">
        <f t="shared" si="262"/>
        <v>0</v>
      </c>
      <c r="L263" s="76">
        <f t="shared" si="262"/>
        <v>0</v>
      </c>
      <c r="M263" s="76">
        <f t="shared" si="262"/>
        <v>0</v>
      </c>
      <c r="N263" s="76">
        <f t="shared" si="262"/>
        <v>0</v>
      </c>
      <c r="O263" s="91">
        <f>SUM(O264:O267)</f>
        <v>0</v>
      </c>
      <c r="P263" s="95"/>
    </row>
    <row r="264" spans="1:16" hidden="1" x14ac:dyDescent="0.25">
      <c r="A264" s="30">
        <v>6421</v>
      </c>
      <c r="B264" s="43" t="s">
        <v>256</v>
      </c>
      <c r="C264" s="134">
        <f t="shared" si="238"/>
        <v>0</v>
      </c>
      <c r="D264" s="45"/>
      <c r="E264" s="45"/>
      <c r="F264" s="45">
        <f t="shared" ref="F264:F267" si="263">D264+E264</f>
        <v>0</v>
      </c>
      <c r="G264" s="45"/>
      <c r="H264" s="45"/>
      <c r="I264" s="45">
        <f t="shared" ref="I264:I267" si="264">G264+H264</f>
        <v>0</v>
      </c>
      <c r="J264" s="45"/>
      <c r="K264" s="45"/>
      <c r="L264" s="45">
        <f t="shared" ref="L264:L267" si="265">J264+K264</f>
        <v>0</v>
      </c>
      <c r="M264" s="45"/>
      <c r="N264" s="45"/>
      <c r="O264" s="359">
        <f t="shared" ref="O264:O267" si="266">M264+N264</f>
        <v>0</v>
      </c>
      <c r="P264" s="430"/>
    </row>
    <row r="265" spans="1:16" hidden="1" x14ac:dyDescent="0.25">
      <c r="A265" s="30">
        <v>6422</v>
      </c>
      <c r="B265" s="43" t="s">
        <v>257</v>
      </c>
      <c r="C265" s="134">
        <f t="shared" si="238"/>
        <v>0</v>
      </c>
      <c r="D265" s="45"/>
      <c r="E265" s="45"/>
      <c r="F265" s="45">
        <f t="shared" si="263"/>
        <v>0</v>
      </c>
      <c r="G265" s="45"/>
      <c r="H265" s="45"/>
      <c r="I265" s="45">
        <f t="shared" si="264"/>
        <v>0</v>
      </c>
      <c r="J265" s="45"/>
      <c r="K265" s="45"/>
      <c r="L265" s="45">
        <f t="shared" si="265"/>
        <v>0</v>
      </c>
      <c r="M265" s="45"/>
      <c r="N265" s="45"/>
      <c r="O265" s="359">
        <f t="shared" si="266"/>
        <v>0</v>
      </c>
      <c r="P265" s="430"/>
    </row>
    <row r="266" spans="1:16" ht="24" hidden="1" x14ac:dyDescent="0.25">
      <c r="A266" s="30">
        <v>6423</v>
      </c>
      <c r="B266" s="43" t="s">
        <v>258</v>
      </c>
      <c r="C266" s="134">
        <f t="shared" si="238"/>
        <v>0</v>
      </c>
      <c r="D266" s="45"/>
      <c r="E266" s="45"/>
      <c r="F266" s="45">
        <f t="shared" si="263"/>
        <v>0</v>
      </c>
      <c r="G266" s="45"/>
      <c r="H266" s="45"/>
      <c r="I266" s="45">
        <f t="shared" si="264"/>
        <v>0</v>
      </c>
      <c r="J266" s="45"/>
      <c r="K266" s="45"/>
      <c r="L266" s="45">
        <f t="shared" si="265"/>
        <v>0</v>
      </c>
      <c r="M266" s="45"/>
      <c r="N266" s="45"/>
      <c r="O266" s="359">
        <f t="shared" si="266"/>
        <v>0</v>
      </c>
      <c r="P266" s="430"/>
    </row>
    <row r="267" spans="1:16" ht="36" hidden="1" x14ac:dyDescent="0.25">
      <c r="A267" s="30">
        <v>6424</v>
      </c>
      <c r="B267" s="43" t="s">
        <v>259</v>
      </c>
      <c r="C267" s="134">
        <f t="shared" si="238"/>
        <v>0</v>
      </c>
      <c r="D267" s="45"/>
      <c r="E267" s="45"/>
      <c r="F267" s="45">
        <f t="shared" si="263"/>
        <v>0</v>
      </c>
      <c r="G267" s="45"/>
      <c r="H267" s="45"/>
      <c r="I267" s="45">
        <f t="shared" si="264"/>
        <v>0</v>
      </c>
      <c r="J267" s="45"/>
      <c r="K267" s="45"/>
      <c r="L267" s="45">
        <f t="shared" si="265"/>
        <v>0</v>
      </c>
      <c r="M267" s="45"/>
      <c r="N267" s="45"/>
      <c r="O267" s="359">
        <f t="shared" si="266"/>
        <v>0</v>
      </c>
      <c r="P267" s="430"/>
    </row>
    <row r="268" spans="1:16" ht="36" hidden="1" x14ac:dyDescent="0.25">
      <c r="A268" s="97">
        <v>7000</v>
      </c>
      <c r="B268" s="97" t="s">
        <v>260</v>
      </c>
      <c r="C268" s="141">
        <f>SUM(F268,I268,L268,O268)</f>
        <v>0</v>
      </c>
      <c r="D268" s="98">
        <f t="shared" ref="D268:E268" si="267">SUM(D269,D279)</f>
        <v>0</v>
      </c>
      <c r="E268" s="98">
        <f t="shared" si="267"/>
        <v>0</v>
      </c>
      <c r="F268" s="98">
        <f>SUM(F269,F279)</f>
        <v>0</v>
      </c>
      <c r="G268" s="98">
        <f t="shared" ref="G268:N268" si="268">SUM(G269,G279)</f>
        <v>0</v>
      </c>
      <c r="H268" s="98">
        <f t="shared" si="268"/>
        <v>0</v>
      </c>
      <c r="I268" s="98">
        <f t="shared" si="268"/>
        <v>0</v>
      </c>
      <c r="J268" s="98">
        <f t="shared" si="268"/>
        <v>0</v>
      </c>
      <c r="K268" s="98">
        <f t="shared" si="268"/>
        <v>0</v>
      </c>
      <c r="L268" s="98">
        <f t="shared" si="268"/>
        <v>0</v>
      </c>
      <c r="M268" s="98">
        <f t="shared" si="268"/>
        <v>0</v>
      </c>
      <c r="N268" s="98">
        <f t="shared" si="268"/>
        <v>0</v>
      </c>
      <c r="O268" s="160">
        <f>SUM(O269,O279)</f>
        <v>0</v>
      </c>
      <c r="P268" s="439"/>
    </row>
    <row r="269" spans="1:16" ht="24" hidden="1" x14ac:dyDescent="0.25">
      <c r="A269" s="35">
        <v>7200</v>
      </c>
      <c r="B269" s="72" t="s">
        <v>261</v>
      </c>
      <c r="C269" s="132">
        <f t="shared" si="238"/>
        <v>0</v>
      </c>
      <c r="D269" s="38">
        <f t="shared" ref="D269:E269" si="269">SUM(D270,D271,D274,D275,D278)</f>
        <v>0</v>
      </c>
      <c r="E269" s="38">
        <f t="shared" si="269"/>
        <v>0</v>
      </c>
      <c r="F269" s="38">
        <f>SUM(F270,F271,F274,F275,F278)</f>
        <v>0</v>
      </c>
      <c r="G269" s="38"/>
      <c r="H269" s="38"/>
      <c r="I269" s="38">
        <f>SUM(I270,I271,I274,I275,I278)</f>
        <v>0</v>
      </c>
      <c r="J269" s="38"/>
      <c r="K269" s="38"/>
      <c r="L269" s="38">
        <f>SUM(L270,L271,L274,L275,L278)</f>
        <v>0</v>
      </c>
      <c r="M269" s="38"/>
      <c r="N269" s="38"/>
      <c r="O269" s="126">
        <f>SUM(O270,O271,O274,O275,O278)</f>
        <v>0</v>
      </c>
      <c r="P269" s="182"/>
    </row>
    <row r="270" spans="1:16" ht="24" hidden="1" x14ac:dyDescent="0.25">
      <c r="A270" s="404">
        <v>7210</v>
      </c>
      <c r="B270" s="40" t="s">
        <v>262</v>
      </c>
      <c r="C270" s="133">
        <f t="shared" si="238"/>
        <v>0</v>
      </c>
      <c r="D270" s="42"/>
      <c r="E270" s="42"/>
      <c r="F270" s="42">
        <f>D270+E270</f>
        <v>0</v>
      </c>
      <c r="G270" s="42"/>
      <c r="H270" s="42"/>
      <c r="I270" s="42">
        <f>G270+H270</f>
        <v>0</v>
      </c>
      <c r="J270" s="42"/>
      <c r="K270" s="42"/>
      <c r="L270" s="42">
        <f>J270+K270</f>
        <v>0</v>
      </c>
      <c r="M270" s="42"/>
      <c r="N270" s="42"/>
      <c r="O270" s="358">
        <f>M270+N270</f>
        <v>0</v>
      </c>
      <c r="P270" s="429"/>
    </row>
    <row r="271" spans="1:16" s="96" customFormat="1" ht="36" hidden="1" x14ac:dyDescent="0.25">
      <c r="A271" s="75">
        <v>7220</v>
      </c>
      <c r="B271" s="43" t="s">
        <v>263</v>
      </c>
      <c r="C271" s="134">
        <f t="shared" si="238"/>
        <v>0</v>
      </c>
      <c r="D271" s="76">
        <f t="shared" ref="D271:E271" si="270">SUM(D272:D273)</f>
        <v>0</v>
      </c>
      <c r="E271" s="76">
        <f t="shared" si="270"/>
        <v>0</v>
      </c>
      <c r="F271" s="76">
        <f>SUM(F272:F273)</f>
        <v>0</v>
      </c>
      <c r="G271" s="76">
        <f t="shared" ref="G271:O271" si="271">SUM(G272:G273)</f>
        <v>0</v>
      </c>
      <c r="H271" s="76">
        <f t="shared" si="271"/>
        <v>0</v>
      </c>
      <c r="I271" s="76">
        <f t="shared" si="271"/>
        <v>0</v>
      </c>
      <c r="J271" s="76">
        <f t="shared" si="271"/>
        <v>0</v>
      </c>
      <c r="K271" s="76">
        <f t="shared" si="271"/>
        <v>0</v>
      </c>
      <c r="L271" s="76">
        <f t="shared" si="271"/>
        <v>0</v>
      </c>
      <c r="M271" s="76">
        <f t="shared" si="271"/>
        <v>0</v>
      </c>
      <c r="N271" s="76">
        <f t="shared" si="271"/>
        <v>0</v>
      </c>
      <c r="O271" s="76">
        <f t="shared" si="271"/>
        <v>0</v>
      </c>
      <c r="P271" s="95"/>
    </row>
    <row r="272" spans="1:16" s="96" customFormat="1" ht="36" hidden="1" x14ac:dyDescent="0.25">
      <c r="A272" s="30">
        <v>7221</v>
      </c>
      <c r="B272" s="43" t="s">
        <v>264</v>
      </c>
      <c r="C272" s="134">
        <f t="shared" si="238"/>
        <v>0</v>
      </c>
      <c r="D272" s="45"/>
      <c r="E272" s="45"/>
      <c r="F272" s="45">
        <f t="shared" ref="F272:F274" si="272">D272+E272</f>
        <v>0</v>
      </c>
      <c r="G272" s="45"/>
      <c r="H272" s="45"/>
      <c r="I272" s="45">
        <f t="shared" ref="I272:I274" si="273">G272+H272</f>
        <v>0</v>
      </c>
      <c r="J272" s="45"/>
      <c r="K272" s="45"/>
      <c r="L272" s="45">
        <f t="shared" ref="L272:L274" si="274">J272+K272</f>
        <v>0</v>
      </c>
      <c r="M272" s="45"/>
      <c r="N272" s="45"/>
      <c r="O272" s="359">
        <f t="shared" ref="O272:O274" si="275">M272+N272</f>
        <v>0</v>
      </c>
      <c r="P272" s="430"/>
    </row>
    <row r="273" spans="1:17" s="96" customFormat="1" ht="36" hidden="1" x14ac:dyDescent="0.25">
      <c r="A273" s="30">
        <v>7222</v>
      </c>
      <c r="B273" s="43" t="s">
        <v>265</v>
      </c>
      <c r="C273" s="134">
        <f t="shared" si="238"/>
        <v>0</v>
      </c>
      <c r="D273" s="45"/>
      <c r="E273" s="45"/>
      <c r="F273" s="45">
        <f t="shared" si="272"/>
        <v>0</v>
      </c>
      <c r="G273" s="45"/>
      <c r="H273" s="45"/>
      <c r="I273" s="45">
        <f t="shared" si="273"/>
        <v>0</v>
      </c>
      <c r="J273" s="45"/>
      <c r="K273" s="45"/>
      <c r="L273" s="45">
        <f t="shared" si="274"/>
        <v>0</v>
      </c>
      <c r="M273" s="45"/>
      <c r="N273" s="45"/>
      <c r="O273" s="359">
        <f t="shared" si="275"/>
        <v>0</v>
      </c>
      <c r="P273" s="430"/>
    </row>
    <row r="274" spans="1:17" ht="24" hidden="1" x14ac:dyDescent="0.25">
      <c r="A274" s="75">
        <v>7230</v>
      </c>
      <c r="B274" s="43" t="s">
        <v>310</v>
      </c>
      <c r="C274" s="134">
        <f t="shared" si="238"/>
        <v>0</v>
      </c>
      <c r="D274" s="45"/>
      <c r="E274" s="45"/>
      <c r="F274" s="45">
        <f t="shared" si="272"/>
        <v>0</v>
      </c>
      <c r="G274" s="45"/>
      <c r="H274" s="45"/>
      <c r="I274" s="45">
        <f t="shared" si="273"/>
        <v>0</v>
      </c>
      <c r="J274" s="45"/>
      <c r="K274" s="45"/>
      <c r="L274" s="45">
        <f t="shared" si="274"/>
        <v>0</v>
      </c>
      <c r="M274" s="45"/>
      <c r="N274" s="45"/>
      <c r="O274" s="359">
        <f t="shared" si="275"/>
        <v>0</v>
      </c>
      <c r="P274" s="430"/>
    </row>
    <row r="275" spans="1:17" ht="24" hidden="1" x14ac:dyDescent="0.25">
      <c r="A275" s="75">
        <v>7240</v>
      </c>
      <c r="B275" s="43" t="s">
        <v>266</v>
      </c>
      <c r="C275" s="134">
        <f t="shared" si="238"/>
        <v>0</v>
      </c>
      <c r="D275" s="76">
        <f t="shared" ref="D275:E275" si="276">SUM(D276:D277)</f>
        <v>0</v>
      </c>
      <c r="E275" s="76">
        <f t="shared" si="276"/>
        <v>0</v>
      </c>
      <c r="F275" s="76">
        <f>SUM(F276:F277)</f>
        <v>0</v>
      </c>
      <c r="G275" s="76">
        <f t="shared" ref="G275:O275" si="277">SUM(G276:G277)</f>
        <v>0</v>
      </c>
      <c r="H275" s="76">
        <f t="shared" si="277"/>
        <v>0</v>
      </c>
      <c r="I275" s="76">
        <f t="shared" si="277"/>
        <v>0</v>
      </c>
      <c r="J275" s="76">
        <f t="shared" si="277"/>
        <v>0</v>
      </c>
      <c r="K275" s="76">
        <f t="shared" si="277"/>
        <v>0</v>
      </c>
      <c r="L275" s="76">
        <f t="shared" si="277"/>
        <v>0</v>
      </c>
      <c r="M275" s="76">
        <f t="shared" si="277"/>
        <v>0</v>
      </c>
      <c r="N275" s="76">
        <f t="shared" si="277"/>
        <v>0</v>
      </c>
      <c r="O275" s="76">
        <f t="shared" si="277"/>
        <v>0</v>
      </c>
      <c r="P275" s="95"/>
    </row>
    <row r="276" spans="1:17" ht="48" hidden="1" x14ac:dyDescent="0.25">
      <c r="A276" s="30">
        <v>7245</v>
      </c>
      <c r="B276" s="43" t="s">
        <v>267</v>
      </c>
      <c r="C276" s="134">
        <f t="shared" si="238"/>
        <v>0</v>
      </c>
      <c r="D276" s="45"/>
      <c r="E276" s="45"/>
      <c r="F276" s="45">
        <f t="shared" ref="F276:F278" si="278">D276+E276</f>
        <v>0</v>
      </c>
      <c r="G276" s="45"/>
      <c r="H276" s="45"/>
      <c r="I276" s="45">
        <f t="shared" ref="I276:I278" si="279">G276+H276</f>
        <v>0</v>
      </c>
      <c r="J276" s="45"/>
      <c r="K276" s="45"/>
      <c r="L276" s="45">
        <f t="shared" ref="L276:L278" si="280">J276+K276</f>
        <v>0</v>
      </c>
      <c r="M276" s="45"/>
      <c r="N276" s="45"/>
      <c r="O276" s="359">
        <f t="shared" ref="O276:O278" si="281">M276+N276</f>
        <v>0</v>
      </c>
      <c r="P276" s="430"/>
    </row>
    <row r="277" spans="1:17" ht="96" hidden="1" x14ac:dyDescent="0.25">
      <c r="A277" s="30">
        <v>7246</v>
      </c>
      <c r="B277" s="43" t="s">
        <v>268</v>
      </c>
      <c r="C277" s="134">
        <f t="shared" si="238"/>
        <v>0</v>
      </c>
      <c r="D277" s="45"/>
      <c r="E277" s="45"/>
      <c r="F277" s="45">
        <f t="shared" si="278"/>
        <v>0</v>
      </c>
      <c r="G277" s="45"/>
      <c r="H277" s="45"/>
      <c r="I277" s="45">
        <f t="shared" si="279"/>
        <v>0</v>
      </c>
      <c r="J277" s="45"/>
      <c r="K277" s="45"/>
      <c r="L277" s="45">
        <f t="shared" si="280"/>
        <v>0</v>
      </c>
      <c r="M277" s="45"/>
      <c r="N277" s="45"/>
      <c r="O277" s="359">
        <f t="shared" si="281"/>
        <v>0</v>
      </c>
      <c r="P277" s="430"/>
    </row>
    <row r="278" spans="1:17" ht="24" hidden="1" x14ac:dyDescent="0.25">
      <c r="A278" s="92">
        <v>7260</v>
      </c>
      <c r="B278" s="40" t="s">
        <v>269</v>
      </c>
      <c r="C278" s="133">
        <f t="shared" si="238"/>
        <v>0</v>
      </c>
      <c r="D278" s="42"/>
      <c r="E278" s="42"/>
      <c r="F278" s="42">
        <f t="shared" si="278"/>
        <v>0</v>
      </c>
      <c r="G278" s="42"/>
      <c r="H278" s="42"/>
      <c r="I278" s="42">
        <f t="shared" si="279"/>
        <v>0</v>
      </c>
      <c r="J278" s="42"/>
      <c r="K278" s="42"/>
      <c r="L278" s="42">
        <f t="shared" si="280"/>
        <v>0</v>
      </c>
      <c r="M278" s="42"/>
      <c r="N278" s="42"/>
      <c r="O278" s="358">
        <f t="shared" si="281"/>
        <v>0</v>
      </c>
      <c r="P278" s="429"/>
    </row>
    <row r="279" spans="1:17" hidden="1" x14ac:dyDescent="0.25">
      <c r="A279" s="55">
        <v>7700</v>
      </c>
      <c r="B279" s="108" t="s">
        <v>300</v>
      </c>
      <c r="C279" s="142">
        <f t="shared" si="238"/>
        <v>0</v>
      </c>
      <c r="D279" s="109">
        <f t="shared" ref="D279:O279" si="282">D280</f>
        <v>0</v>
      </c>
      <c r="E279" s="109">
        <f t="shared" si="282"/>
        <v>0</v>
      </c>
      <c r="F279" s="109">
        <f t="shared" si="282"/>
        <v>0</v>
      </c>
      <c r="G279" s="109">
        <f t="shared" si="282"/>
        <v>0</v>
      </c>
      <c r="H279" s="109">
        <f t="shared" si="282"/>
        <v>0</v>
      </c>
      <c r="I279" s="109">
        <f t="shared" si="282"/>
        <v>0</v>
      </c>
      <c r="J279" s="109">
        <f t="shared" si="282"/>
        <v>0</v>
      </c>
      <c r="K279" s="109">
        <f t="shared" si="282"/>
        <v>0</v>
      </c>
      <c r="L279" s="109">
        <f t="shared" si="282"/>
        <v>0</v>
      </c>
      <c r="M279" s="109">
        <f t="shared" si="282"/>
        <v>0</v>
      </c>
      <c r="N279" s="109">
        <f t="shared" si="282"/>
        <v>0</v>
      </c>
      <c r="O279" s="109">
        <f t="shared" si="282"/>
        <v>0</v>
      </c>
      <c r="P279" s="186"/>
    </row>
    <row r="280" spans="1:17" hidden="1" x14ac:dyDescent="0.25">
      <c r="A280" s="73">
        <v>7720</v>
      </c>
      <c r="B280" s="40" t="s">
        <v>301</v>
      </c>
      <c r="C280" s="417">
        <f t="shared" si="238"/>
        <v>0</v>
      </c>
      <c r="D280" s="49"/>
      <c r="E280" s="49"/>
      <c r="F280" s="49">
        <f>D280+E280</f>
        <v>0</v>
      </c>
      <c r="G280" s="49"/>
      <c r="H280" s="49"/>
      <c r="I280" s="49">
        <f>G280+H280</f>
        <v>0</v>
      </c>
      <c r="J280" s="49"/>
      <c r="K280" s="49"/>
      <c r="L280" s="49">
        <f>J280+K280</f>
        <v>0</v>
      </c>
      <c r="M280" s="49"/>
      <c r="N280" s="49"/>
      <c r="O280" s="440">
        <f>M280+N280</f>
        <v>0</v>
      </c>
      <c r="P280" s="441"/>
    </row>
    <row r="281" spans="1:17" hidden="1" x14ac:dyDescent="0.25">
      <c r="A281" s="94"/>
      <c r="B281" s="43" t="s">
        <v>270</v>
      </c>
      <c r="C281" s="134">
        <f t="shared" si="238"/>
        <v>0</v>
      </c>
      <c r="D281" s="76">
        <f t="shared" ref="D281:E281" si="283">SUM(D282:D283)</f>
        <v>0</v>
      </c>
      <c r="E281" s="76">
        <f t="shared" si="283"/>
        <v>0</v>
      </c>
      <c r="F281" s="76">
        <f>SUM(F282:F283)</f>
        <v>0</v>
      </c>
      <c r="G281" s="76">
        <f t="shared" ref="G281:O281" si="284">SUM(G282:G283)</f>
        <v>0</v>
      </c>
      <c r="H281" s="76">
        <f t="shared" si="284"/>
        <v>0</v>
      </c>
      <c r="I281" s="76">
        <f t="shared" si="284"/>
        <v>0</v>
      </c>
      <c r="J281" s="76">
        <f t="shared" si="284"/>
        <v>0</v>
      </c>
      <c r="K281" s="76">
        <f t="shared" si="284"/>
        <v>0</v>
      </c>
      <c r="L281" s="76">
        <f t="shared" si="284"/>
        <v>0</v>
      </c>
      <c r="M281" s="76">
        <f t="shared" si="284"/>
        <v>0</v>
      </c>
      <c r="N281" s="76">
        <f t="shared" si="284"/>
        <v>0</v>
      </c>
      <c r="O281" s="76">
        <f t="shared" si="284"/>
        <v>0</v>
      </c>
      <c r="P281" s="95"/>
    </row>
    <row r="282" spans="1:17" hidden="1" x14ac:dyDescent="0.25">
      <c r="A282" s="94" t="s">
        <v>271</v>
      </c>
      <c r="B282" s="30" t="s">
        <v>272</v>
      </c>
      <c r="C282" s="134">
        <f t="shared" si="238"/>
        <v>0</v>
      </c>
      <c r="D282" s="45"/>
      <c r="E282" s="45"/>
      <c r="F282" s="45">
        <f>E282+D282</f>
        <v>0</v>
      </c>
      <c r="G282" s="45"/>
      <c r="H282" s="45"/>
      <c r="I282" s="45">
        <f>H282+G282</f>
        <v>0</v>
      </c>
      <c r="J282" s="45"/>
      <c r="K282" s="45"/>
      <c r="L282" s="45">
        <f>K282+J282</f>
        <v>0</v>
      </c>
      <c r="M282" s="45"/>
      <c r="N282" s="45"/>
      <c r="O282" s="359">
        <f>N282+M282</f>
        <v>0</v>
      </c>
      <c r="P282" s="430"/>
    </row>
    <row r="283" spans="1:17" ht="24" hidden="1" x14ac:dyDescent="0.25">
      <c r="A283" s="94" t="s">
        <v>273</v>
      </c>
      <c r="B283" s="99" t="s">
        <v>274</v>
      </c>
      <c r="C283" s="133">
        <f t="shared" si="238"/>
        <v>0</v>
      </c>
      <c r="D283" s="42"/>
      <c r="E283" s="42"/>
      <c r="F283" s="42">
        <f>E283+D283</f>
        <v>0</v>
      </c>
      <c r="G283" s="42"/>
      <c r="H283" s="42"/>
      <c r="I283" s="42">
        <f>H283+G283</f>
        <v>0</v>
      </c>
      <c r="J283" s="42"/>
      <c r="K283" s="42"/>
      <c r="L283" s="42">
        <f>K283+J283</f>
        <v>0</v>
      </c>
      <c r="M283" s="42"/>
      <c r="N283" s="42"/>
      <c r="O283" s="358">
        <f>N283+M283</f>
        <v>0</v>
      </c>
      <c r="P283" s="429"/>
    </row>
    <row r="284" spans="1:17" ht="12.75" thickBot="1" x14ac:dyDescent="0.3">
      <c r="A284" s="113"/>
      <c r="B284" s="113" t="s">
        <v>275</v>
      </c>
      <c r="C284" s="374">
        <f t="shared" si="238"/>
        <v>133196</v>
      </c>
      <c r="D284" s="249">
        <f t="shared" ref="D284:O284" si="285">SUM(D281,D268,D229,D194,D186,D172,D74,D52)</f>
        <v>141196</v>
      </c>
      <c r="E284" s="287">
        <f t="shared" si="285"/>
        <v>-8000</v>
      </c>
      <c r="F284" s="374">
        <f t="shared" si="285"/>
        <v>133196</v>
      </c>
      <c r="G284" s="249">
        <f t="shared" si="285"/>
        <v>0</v>
      </c>
      <c r="H284" s="287">
        <f t="shared" si="285"/>
        <v>0</v>
      </c>
      <c r="I284" s="374">
        <f t="shared" si="285"/>
        <v>0</v>
      </c>
      <c r="J284" s="249">
        <f t="shared" si="285"/>
        <v>0</v>
      </c>
      <c r="K284" s="287">
        <f t="shared" si="285"/>
        <v>0</v>
      </c>
      <c r="L284" s="374">
        <f t="shared" si="285"/>
        <v>0</v>
      </c>
      <c r="M284" s="249">
        <f t="shared" si="285"/>
        <v>0</v>
      </c>
      <c r="N284" s="287">
        <f t="shared" si="285"/>
        <v>0</v>
      </c>
      <c r="O284" s="374">
        <f t="shared" si="285"/>
        <v>0</v>
      </c>
      <c r="P284" s="442"/>
      <c r="Q284" s="306"/>
    </row>
    <row r="285" spans="1:17" s="19" customFormat="1" ht="13.5" hidden="1" thickTop="1" thickBot="1" x14ac:dyDescent="0.3">
      <c r="A285" s="871" t="s">
        <v>276</v>
      </c>
      <c r="B285" s="872"/>
      <c r="C285" s="144">
        <f t="shared" si="238"/>
        <v>0</v>
      </c>
      <c r="D285" s="117">
        <f t="shared" ref="D285:N285" si="286">SUM(D24,D25,D41)-D50</f>
        <v>0</v>
      </c>
      <c r="E285" s="117">
        <f t="shared" si="286"/>
        <v>0</v>
      </c>
      <c r="F285" s="117">
        <f>SUM(F24,F25,F41)-F50</f>
        <v>0</v>
      </c>
      <c r="G285" s="117">
        <f t="shared" si="286"/>
        <v>0</v>
      </c>
      <c r="H285" s="117">
        <f t="shared" si="286"/>
        <v>0</v>
      </c>
      <c r="I285" s="117">
        <f t="shared" si="286"/>
        <v>0</v>
      </c>
      <c r="J285" s="117">
        <f t="shared" si="286"/>
        <v>0</v>
      </c>
      <c r="K285" s="117">
        <f t="shared" si="286"/>
        <v>0</v>
      </c>
      <c r="L285" s="117">
        <f t="shared" si="286"/>
        <v>0</v>
      </c>
      <c r="M285" s="117">
        <f t="shared" si="286"/>
        <v>0</v>
      </c>
      <c r="N285" s="117">
        <f t="shared" si="286"/>
        <v>0</v>
      </c>
      <c r="O285" s="128">
        <f>O44-O50</f>
        <v>0</v>
      </c>
      <c r="P285" s="118"/>
    </row>
    <row r="286" spans="1:17" s="19" customFormat="1" ht="12.75" hidden="1" thickTop="1" x14ac:dyDescent="0.25">
      <c r="A286" s="886" t="s">
        <v>277</v>
      </c>
      <c r="B286" s="887"/>
      <c r="C286" s="145">
        <f t="shared" si="238"/>
        <v>0</v>
      </c>
      <c r="D286" s="103">
        <f t="shared" ref="D286:O286" si="287">SUM(D287,D288)-D295+D296</f>
        <v>0</v>
      </c>
      <c r="E286" s="103">
        <f t="shared" si="287"/>
        <v>0</v>
      </c>
      <c r="F286" s="103">
        <f t="shared" si="287"/>
        <v>0</v>
      </c>
      <c r="G286" s="103">
        <f t="shared" si="287"/>
        <v>0</v>
      </c>
      <c r="H286" s="103">
        <f t="shared" si="287"/>
        <v>0</v>
      </c>
      <c r="I286" s="103">
        <f t="shared" si="287"/>
        <v>0</v>
      </c>
      <c r="J286" s="103">
        <f t="shared" si="287"/>
        <v>0</v>
      </c>
      <c r="K286" s="103">
        <f t="shared" si="287"/>
        <v>0</v>
      </c>
      <c r="L286" s="103">
        <f t="shared" si="287"/>
        <v>0</v>
      </c>
      <c r="M286" s="103">
        <f t="shared" si="287"/>
        <v>0</v>
      </c>
      <c r="N286" s="103">
        <f t="shared" si="287"/>
        <v>0</v>
      </c>
      <c r="O286" s="116">
        <f t="shared" si="287"/>
        <v>0</v>
      </c>
      <c r="P286" s="112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136">
        <f t="shared" si="238"/>
        <v>0</v>
      </c>
      <c r="D287" s="64">
        <f t="shared" ref="D287:O287" si="288">D21-D281</f>
        <v>0</v>
      </c>
      <c r="E287" s="64">
        <f t="shared" si="288"/>
        <v>0</v>
      </c>
      <c r="F287" s="64">
        <f t="shared" si="288"/>
        <v>0</v>
      </c>
      <c r="G287" s="64">
        <f t="shared" si="288"/>
        <v>0</v>
      </c>
      <c r="H287" s="64">
        <f t="shared" si="288"/>
        <v>0</v>
      </c>
      <c r="I287" s="64">
        <f t="shared" si="288"/>
        <v>0</v>
      </c>
      <c r="J287" s="64">
        <f t="shared" si="288"/>
        <v>0</v>
      </c>
      <c r="K287" s="64">
        <f t="shared" si="288"/>
        <v>0</v>
      </c>
      <c r="L287" s="64">
        <f t="shared" si="288"/>
        <v>0</v>
      </c>
      <c r="M287" s="64">
        <f t="shared" si="288"/>
        <v>0</v>
      </c>
      <c r="N287" s="64">
        <f t="shared" si="288"/>
        <v>0</v>
      </c>
      <c r="O287" s="120">
        <f t="shared" si="288"/>
        <v>0</v>
      </c>
      <c r="P287" s="178"/>
    </row>
    <row r="288" spans="1:17" s="19" customFormat="1" ht="12.75" hidden="1" thickTop="1" x14ac:dyDescent="0.25">
      <c r="A288" s="119" t="s">
        <v>280</v>
      </c>
      <c r="B288" s="119" t="s">
        <v>281</v>
      </c>
      <c r="C288" s="145">
        <f t="shared" si="238"/>
        <v>0</v>
      </c>
      <c r="D288" s="103">
        <f t="shared" ref="D288:O288" si="289">SUM(D289,D291,D293)-SUM(D290,D292,D294)</f>
        <v>0</v>
      </c>
      <c r="E288" s="103">
        <f t="shared" si="289"/>
        <v>0</v>
      </c>
      <c r="F288" s="103">
        <f t="shared" si="289"/>
        <v>0</v>
      </c>
      <c r="G288" s="103">
        <f t="shared" si="289"/>
        <v>0</v>
      </c>
      <c r="H288" s="103">
        <f t="shared" si="289"/>
        <v>0</v>
      </c>
      <c r="I288" s="103">
        <f t="shared" si="289"/>
        <v>0</v>
      </c>
      <c r="J288" s="103">
        <f t="shared" si="289"/>
        <v>0</v>
      </c>
      <c r="K288" s="103">
        <f t="shared" si="289"/>
        <v>0</v>
      </c>
      <c r="L288" s="103">
        <f t="shared" si="289"/>
        <v>0</v>
      </c>
      <c r="M288" s="103">
        <f t="shared" si="289"/>
        <v>0</v>
      </c>
      <c r="N288" s="103">
        <f t="shared" si="289"/>
        <v>0</v>
      </c>
      <c r="O288" s="116">
        <f t="shared" si="289"/>
        <v>0</v>
      </c>
      <c r="P288" s="112"/>
    </row>
    <row r="289" spans="1:16" ht="12.75" hidden="1" thickTop="1" x14ac:dyDescent="0.25">
      <c r="A289" s="100" t="s">
        <v>282</v>
      </c>
      <c r="B289" s="60" t="s">
        <v>283</v>
      </c>
      <c r="C289" s="417">
        <f t="shared" si="238"/>
        <v>0</v>
      </c>
      <c r="D289" s="49"/>
      <c r="E289" s="49"/>
      <c r="F289" s="49">
        <f t="shared" ref="F289:F296" si="290">E289+D289</f>
        <v>0</v>
      </c>
      <c r="G289" s="49"/>
      <c r="H289" s="49"/>
      <c r="I289" s="49">
        <f t="shared" ref="I289:I296" si="291">H289+G289</f>
        <v>0</v>
      </c>
      <c r="J289" s="49"/>
      <c r="K289" s="49"/>
      <c r="L289" s="49">
        <f t="shared" ref="L289:L296" si="292">K289+J289</f>
        <v>0</v>
      </c>
      <c r="M289" s="49"/>
      <c r="N289" s="49"/>
      <c r="O289" s="440">
        <f t="shared" ref="O289:O296" si="293">N289+M289</f>
        <v>0</v>
      </c>
      <c r="P289" s="441"/>
    </row>
    <row r="290" spans="1:16" ht="24.75" hidden="1" thickTop="1" x14ac:dyDescent="0.25">
      <c r="A290" s="94" t="s">
        <v>284</v>
      </c>
      <c r="B290" s="29" t="s">
        <v>285</v>
      </c>
      <c r="C290" s="134">
        <f t="shared" si="238"/>
        <v>0</v>
      </c>
      <c r="D290" s="45"/>
      <c r="E290" s="45"/>
      <c r="F290" s="45">
        <f t="shared" si="290"/>
        <v>0</v>
      </c>
      <c r="G290" s="45"/>
      <c r="H290" s="45"/>
      <c r="I290" s="45">
        <f t="shared" si="291"/>
        <v>0</v>
      </c>
      <c r="J290" s="45"/>
      <c r="K290" s="45"/>
      <c r="L290" s="45">
        <f t="shared" si="292"/>
        <v>0</v>
      </c>
      <c r="M290" s="45"/>
      <c r="N290" s="45"/>
      <c r="O290" s="359">
        <f t="shared" si="293"/>
        <v>0</v>
      </c>
      <c r="P290" s="430"/>
    </row>
    <row r="291" spans="1:16" ht="12.75" hidden="1" thickTop="1" x14ac:dyDescent="0.25">
      <c r="A291" s="94" t="s">
        <v>286</v>
      </c>
      <c r="B291" s="29" t="s">
        <v>287</v>
      </c>
      <c r="C291" s="134">
        <f t="shared" si="238"/>
        <v>0</v>
      </c>
      <c r="D291" s="45"/>
      <c r="E291" s="45"/>
      <c r="F291" s="45">
        <f t="shared" si="290"/>
        <v>0</v>
      </c>
      <c r="G291" s="45"/>
      <c r="H291" s="45"/>
      <c r="I291" s="45">
        <f t="shared" si="291"/>
        <v>0</v>
      </c>
      <c r="J291" s="45"/>
      <c r="K291" s="45"/>
      <c r="L291" s="45">
        <f t="shared" si="292"/>
        <v>0</v>
      </c>
      <c r="M291" s="45"/>
      <c r="N291" s="45"/>
      <c r="O291" s="359">
        <f t="shared" si="293"/>
        <v>0</v>
      </c>
      <c r="P291" s="430"/>
    </row>
    <row r="292" spans="1:16" ht="24.75" hidden="1" thickTop="1" x14ac:dyDescent="0.25">
      <c r="A292" s="94" t="s">
        <v>288</v>
      </c>
      <c r="B292" s="29" t="s">
        <v>289</v>
      </c>
      <c r="C292" s="134">
        <f>SUM(F292,I292,L292,O292)</f>
        <v>0</v>
      </c>
      <c r="D292" s="45"/>
      <c r="E292" s="45"/>
      <c r="F292" s="45">
        <f t="shared" si="290"/>
        <v>0</v>
      </c>
      <c r="G292" s="45"/>
      <c r="H292" s="45"/>
      <c r="I292" s="45">
        <f t="shared" si="291"/>
        <v>0</v>
      </c>
      <c r="J292" s="45"/>
      <c r="K292" s="45"/>
      <c r="L292" s="45">
        <f t="shared" si="292"/>
        <v>0</v>
      </c>
      <c r="M292" s="45"/>
      <c r="N292" s="45"/>
      <c r="O292" s="359">
        <f t="shared" si="293"/>
        <v>0</v>
      </c>
      <c r="P292" s="430"/>
    </row>
    <row r="293" spans="1:16" ht="12.75" hidden="1" thickTop="1" x14ac:dyDescent="0.25">
      <c r="A293" s="94" t="s">
        <v>290</v>
      </c>
      <c r="B293" s="29" t="s">
        <v>291</v>
      </c>
      <c r="C293" s="134">
        <f t="shared" si="238"/>
        <v>0</v>
      </c>
      <c r="D293" s="45"/>
      <c r="E293" s="45"/>
      <c r="F293" s="45">
        <f t="shared" si="290"/>
        <v>0</v>
      </c>
      <c r="G293" s="45"/>
      <c r="H293" s="45"/>
      <c r="I293" s="45">
        <f t="shared" si="291"/>
        <v>0</v>
      </c>
      <c r="J293" s="45"/>
      <c r="K293" s="45"/>
      <c r="L293" s="45">
        <f t="shared" si="292"/>
        <v>0</v>
      </c>
      <c r="M293" s="45"/>
      <c r="N293" s="45"/>
      <c r="O293" s="359">
        <f t="shared" si="293"/>
        <v>0</v>
      </c>
      <c r="P293" s="430"/>
    </row>
    <row r="294" spans="1:16" ht="24.75" hidden="1" thickTop="1" x14ac:dyDescent="0.25">
      <c r="A294" s="101" t="s">
        <v>292</v>
      </c>
      <c r="B294" s="102" t="s">
        <v>293</v>
      </c>
      <c r="C294" s="436">
        <f t="shared" si="238"/>
        <v>0</v>
      </c>
      <c r="D294" s="84"/>
      <c r="E294" s="84"/>
      <c r="F294" s="84">
        <f t="shared" si="290"/>
        <v>0</v>
      </c>
      <c r="G294" s="84"/>
      <c r="H294" s="84"/>
      <c r="I294" s="84">
        <f t="shared" si="291"/>
        <v>0</v>
      </c>
      <c r="J294" s="84"/>
      <c r="K294" s="84"/>
      <c r="L294" s="84">
        <f t="shared" si="292"/>
        <v>0</v>
      </c>
      <c r="M294" s="84"/>
      <c r="N294" s="84"/>
      <c r="O294" s="437">
        <f t="shared" si="293"/>
        <v>0</v>
      </c>
      <c r="P294" s="438"/>
    </row>
    <row r="295" spans="1:16" s="19" customFormat="1" ht="13.5" hidden="1" thickTop="1" thickBot="1" x14ac:dyDescent="0.3">
      <c r="A295" s="121" t="s">
        <v>294</v>
      </c>
      <c r="B295" s="121" t="s">
        <v>295</v>
      </c>
      <c r="C295" s="144">
        <f t="shared" si="238"/>
        <v>0</v>
      </c>
      <c r="D295" s="122"/>
      <c r="E295" s="122"/>
      <c r="F295" s="122">
        <f t="shared" si="290"/>
        <v>0</v>
      </c>
      <c r="G295" s="122"/>
      <c r="H295" s="122"/>
      <c r="I295" s="122">
        <f t="shared" si="291"/>
        <v>0</v>
      </c>
      <c r="J295" s="122"/>
      <c r="K295" s="122"/>
      <c r="L295" s="122">
        <f t="shared" si="292"/>
        <v>0</v>
      </c>
      <c r="M295" s="122"/>
      <c r="N295" s="122"/>
      <c r="O295" s="443">
        <f t="shared" si="293"/>
        <v>0</v>
      </c>
      <c r="P295" s="444"/>
    </row>
    <row r="296" spans="1:16" s="19" customFormat="1" ht="48.75" hidden="1" thickTop="1" x14ac:dyDescent="0.25">
      <c r="A296" s="119" t="s">
        <v>296</v>
      </c>
      <c r="B296" s="104" t="s">
        <v>297</v>
      </c>
      <c r="C296" s="145">
        <f>SUM(F296,I296,L296,O296)</f>
        <v>0</v>
      </c>
      <c r="D296" s="189"/>
      <c r="E296" s="189"/>
      <c r="F296" s="80">
        <f t="shared" si="290"/>
        <v>0</v>
      </c>
      <c r="G296" s="80"/>
      <c r="H296" s="80"/>
      <c r="I296" s="80">
        <f t="shared" si="291"/>
        <v>0</v>
      </c>
      <c r="J296" s="80"/>
      <c r="K296" s="80"/>
      <c r="L296" s="80">
        <f t="shared" si="292"/>
        <v>0</v>
      </c>
      <c r="M296" s="80"/>
      <c r="N296" s="80"/>
      <c r="O296" s="355">
        <f t="shared" si="293"/>
        <v>0</v>
      </c>
      <c r="P296" s="43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vyiegaCaS1qhNDXGSL7xeOyugoBlDhrPxglS5nGXXBsXj2kTih1hME90X7FukHQTJLzbl0yx6xAokdkhlGg2ig==" saltValue="RUf1DsvCVTX4TtC0vdUxsw==" spinCount="100000" sheet="1" objects="1" scenarios="1" formatCells="0" formatColumns="0" formatRows="0"/>
  <autoFilter ref="A18:P296">
    <filterColumn colId="2">
      <filters>
        <filter val="133 19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30.pielikums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35"/>
  <sheetViews>
    <sheetView view="pageLayout" zoomScaleNormal="100" workbookViewId="0">
      <selection activeCell="J5" sqref="J5"/>
    </sheetView>
  </sheetViews>
  <sheetFormatPr defaultRowHeight="12" outlineLevelCol="1" x14ac:dyDescent="0.25"/>
  <cols>
    <col min="1" max="1" width="6.140625" style="545" customWidth="1"/>
    <col min="2" max="2" width="17.28515625" style="543" customWidth="1"/>
    <col min="3" max="3" width="22.140625" style="543" customWidth="1"/>
    <col min="4" max="4" width="10.5703125" style="543" customWidth="1"/>
    <col min="5" max="6" width="11.5703125" style="543" hidden="1" customWidth="1" outlineLevel="1"/>
    <col min="7" max="7" width="13.5703125" style="543" customWidth="1" outlineLevel="1"/>
    <col min="8" max="8" width="26.140625" style="543" hidden="1" customWidth="1" outlineLevel="1"/>
    <col min="9" max="9" width="16.85546875" style="543" customWidth="1" collapsed="1"/>
    <col min="10" max="10" width="10.28515625" style="543" customWidth="1"/>
    <col min="11" max="16384" width="9.140625" style="543"/>
  </cols>
  <sheetData>
    <row r="1" spans="1:9" x14ac:dyDescent="0.2">
      <c r="I1" s="520" t="s">
        <v>620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5">
      <c r="A4" s="937" t="s">
        <v>0</v>
      </c>
      <c r="B4" s="937"/>
      <c r="C4" s="937" t="s">
        <v>344</v>
      </c>
      <c r="D4" s="937"/>
      <c r="E4" s="937"/>
      <c r="F4" s="937"/>
      <c r="G4" s="937"/>
      <c r="H4" s="937"/>
      <c r="I4" s="937"/>
    </row>
    <row r="5" spans="1:9" x14ac:dyDescent="0.25">
      <c r="A5" s="937" t="s">
        <v>1</v>
      </c>
      <c r="B5" s="937"/>
      <c r="C5" s="937">
        <v>90000056357</v>
      </c>
      <c r="D5" s="937"/>
      <c r="E5" s="937"/>
      <c r="F5" s="937"/>
      <c r="G5" s="937"/>
      <c r="H5" s="937"/>
      <c r="I5" s="937"/>
    </row>
    <row r="6" spans="1:9" ht="15.75" x14ac:dyDescent="0.25">
      <c r="A6" s="938" t="s">
        <v>458</v>
      </c>
      <c r="B6" s="938"/>
      <c r="C6" s="938"/>
      <c r="D6" s="938"/>
      <c r="E6" s="938"/>
      <c r="F6" s="938"/>
      <c r="G6" s="938"/>
      <c r="H6" s="938"/>
      <c r="I6" s="938"/>
    </row>
    <row r="7" spans="1:9" ht="15.75" x14ac:dyDescent="0.25">
      <c r="A7" s="547"/>
      <c r="B7" s="547"/>
      <c r="C7" s="547"/>
      <c r="D7" s="547"/>
      <c r="E7" s="547"/>
      <c r="F7" s="547"/>
      <c r="G7" s="547"/>
      <c r="H7" s="547"/>
      <c r="I7" s="547"/>
    </row>
    <row r="8" spans="1:9" ht="15.75" x14ac:dyDescent="0.25">
      <c r="A8" s="937" t="s">
        <v>419</v>
      </c>
      <c r="B8" s="937"/>
      <c r="C8" s="939" t="s">
        <v>621</v>
      </c>
      <c r="D8" s="939"/>
      <c r="E8" s="939"/>
      <c r="F8" s="939"/>
      <c r="G8" s="939"/>
      <c r="H8" s="939"/>
      <c r="I8" s="939"/>
    </row>
    <row r="9" spans="1:9" x14ac:dyDescent="0.25">
      <c r="A9" s="937" t="s">
        <v>421</v>
      </c>
      <c r="B9" s="937"/>
      <c r="C9" s="937" t="s">
        <v>622</v>
      </c>
      <c r="D9" s="937"/>
      <c r="E9" s="937"/>
      <c r="F9" s="937"/>
      <c r="G9" s="937"/>
      <c r="H9" s="937"/>
      <c r="I9" s="937"/>
    </row>
    <row r="10" spans="1:9" x14ac:dyDescent="0.25">
      <c r="A10" s="937" t="s">
        <v>422</v>
      </c>
      <c r="B10" s="937"/>
      <c r="C10" s="979" t="s">
        <v>623</v>
      </c>
      <c r="D10" s="946"/>
      <c r="E10" s="946"/>
      <c r="F10" s="946"/>
      <c r="G10" s="946"/>
      <c r="H10" s="946"/>
      <c r="I10" s="946"/>
    </row>
    <row r="11" spans="1:9" ht="60" x14ac:dyDescent="0.25">
      <c r="A11" s="658" t="s">
        <v>424</v>
      </c>
      <c r="B11" s="923" t="s">
        <v>425</v>
      </c>
      <c r="C11" s="924"/>
      <c r="D11" s="627" t="s">
        <v>426</v>
      </c>
      <c r="E11" s="556" t="s">
        <v>427</v>
      </c>
      <c r="F11" s="556" t="s">
        <v>428</v>
      </c>
      <c r="G11" s="556" t="s">
        <v>429</v>
      </c>
      <c r="H11" s="556" t="s">
        <v>318</v>
      </c>
      <c r="I11" s="659" t="s">
        <v>430</v>
      </c>
    </row>
    <row r="12" spans="1:9" x14ac:dyDescent="0.25">
      <c r="A12" s="976" t="s">
        <v>462</v>
      </c>
      <c r="B12" s="977"/>
      <c r="C12" s="978"/>
      <c r="D12" s="532"/>
      <c r="E12" s="532">
        <f>SUM(E13:E28)</f>
        <v>2208908</v>
      </c>
      <c r="F12" s="532">
        <f t="shared" ref="F12:G12" si="0">SUM(F13:F28)</f>
        <v>0</v>
      </c>
      <c r="G12" s="532">
        <f t="shared" si="0"/>
        <v>2208908</v>
      </c>
      <c r="H12" s="532"/>
      <c r="I12" s="532"/>
    </row>
    <row r="13" spans="1:9" ht="36" x14ac:dyDescent="0.25">
      <c r="A13" s="565">
        <v>1</v>
      </c>
      <c r="B13" s="931" t="s">
        <v>624</v>
      </c>
      <c r="C13" s="932"/>
      <c r="D13" s="660">
        <v>2244</v>
      </c>
      <c r="E13" s="533">
        <v>615700</v>
      </c>
      <c r="F13" s="533"/>
      <c r="G13" s="533">
        <f>E13+F13</f>
        <v>615700</v>
      </c>
      <c r="H13" s="533"/>
      <c r="I13" s="661" t="s">
        <v>625</v>
      </c>
    </row>
    <row r="14" spans="1:9" x14ac:dyDescent="0.25">
      <c r="A14" s="565">
        <v>2</v>
      </c>
      <c r="B14" s="931" t="s">
        <v>626</v>
      </c>
      <c r="C14" s="932"/>
      <c r="D14" s="660">
        <v>2244</v>
      </c>
      <c r="E14" s="533">
        <v>300000</v>
      </c>
      <c r="F14" s="533"/>
      <c r="G14" s="533">
        <f t="shared" ref="G14:G28" si="1">E14+F14</f>
        <v>300000</v>
      </c>
      <c r="H14" s="533"/>
      <c r="I14" s="661" t="s">
        <v>627</v>
      </c>
    </row>
    <row r="15" spans="1:9" x14ac:dyDescent="0.25">
      <c r="A15" s="565">
        <v>3</v>
      </c>
      <c r="B15" s="931" t="s">
        <v>628</v>
      </c>
      <c r="C15" s="932"/>
      <c r="D15" s="660"/>
      <c r="E15" s="662"/>
      <c r="F15" s="662"/>
      <c r="G15" s="533">
        <f t="shared" si="1"/>
        <v>0</v>
      </c>
      <c r="H15" s="662"/>
      <c r="I15" s="661"/>
    </row>
    <row r="16" spans="1:9" x14ac:dyDescent="0.25">
      <c r="A16" s="663" t="s">
        <v>629</v>
      </c>
      <c r="B16" s="931" t="s">
        <v>630</v>
      </c>
      <c r="C16" s="932"/>
      <c r="D16" s="660">
        <v>5239</v>
      </c>
      <c r="E16" s="533">
        <v>28071</v>
      </c>
      <c r="F16" s="533"/>
      <c r="G16" s="533">
        <f t="shared" si="1"/>
        <v>28071</v>
      </c>
      <c r="H16" s="533"/>
      <c r="I16" s="661" t="s">
        <v>627</v>
      </c>
    </row>
    <row r="17" spans="1:9" x14ac:dyDescent="0.25">
      <c r="A17" s="565" t="s">
        <v>631</v>
      </c>
      <c r="B17" s="931" t="s">
        <v>632</v>
      </c>
      <c r="C17" s="932"/>
      <c r="D17" s="660">
        <v>2244</v>
      </c>
      <c r="E17" s="533">
        <v>23633</v>
      </c>
      <c r="F17" s="533"/>
      <c r="G17" s="533">
        <f t="shared" si="1"/>
        <v>23633</v>
      </c>
      <c r="H17" s="533"/>
      <c r="I17" s="661" t="s">
        <v>627</v>
      </c>
    </row>
    <row r="18" spans="1:9" x14ac:dyDescent="0.25">
      <c r="A18" s="565">
        <v>4</v>
      </c>
      <c r="B18" s="980" t="s">
        <v>633</v>
      </c>
      <c r="C18" s="981"/>
      <c r="D18" s="660">
        <v>2244</v>
      </c>
      <c r="E18" s="533">
        <v>8654</v>
      </c>
      <c r="F18" s="533"/>
      <c r="G18" s="533">
        <f t="shared" si="1"/>
        <v>8654</v>
      </c>
      <c r="H18" s="533"/>
      <c r="I18" s="661" t="s">
        <v>627</v>
      </c>
    </row>
    <row r="19" spans="1:9" x14ac:dyDescent="0.25">
      <c r="A19" s="565">
        <v>5</v>
      </c>
      <c r="B19" s="980" t="s">
        <v>634</v>
      </c>
      <c r="C19" s="981"/>
      <c r="D19" s="660">
        <v>2244</v>
      </c>
      <c r="E19" s="533">
        <v>192041</v>
      </c>
      <c r="F19" s="533"/>
      <c r="G19" s="533">
        <f t="shared" si="1"/>
        <v>192041</v>
      </c>
      <c r="H19" s="533"/>
      <c r="I19" s="661" t="s">
        <v>635</v>
      </c>
    </row>
    <row r="20" spans="1:9" ht="24" x14ac:dyDescent="0.25">
      <c r="A20" s="581">
        <v>6</v>
      </c>
      <c r="B20" s="980" t="s">
        <v>636</v>
      </c>
      <c r="C20" s="981"/>
      <c r="D20" s="664">
        <v>2244</v>
      </c>
      <c r="E20" s="533">
        <v>156646</v>
      </c>
      <c r="F20" s="533"/>
      <c r="G20" s="533">
        <f t="shared" si="1"/>
        <v>156646</v>
      </c>
      <c r="H20" s="533"/>
      <c r="I20" s="567" t="s">
        <v>637</v>
      </c>
    </row>
    <row r="21" spans="1:9" ht="24" x14ac:dyDescent="0.25">
      <c r="A21" s="581">
        <v>7</v>
      </c>
      <c r="B21" s="931" t="s">
        <v>638</v>
      </c>
      <c r="C21" s="932"/>
      <c r="D21" s="664">
        <v>2244</v>
      </c>
      <c r="E21" s="533">
        <v>130000</v>
      </c>
      <c r="F21" s="533"/>
      <c r="G21" s="533">
        <f t="shared" si="1"/>
        <v>130000</v>
      </c>
      <c r="H21" s="533"/>
      <c r="I21" s="567" t="s">
        <v>639</v>
      </c>
    </row>
    <row r="22" spans="1:9" x14ac:dyDescent="0.25">
      <c r="A22" s="565">
        <v>8</v>
      </c>
      <c r="B22" s="980" t="s">
        <v>640</v>
      </c>
      <c r="C22" s="981"/>
      <c r="D22" s="660">
        <v>2244</v>
      </c>
      <c r="E22" s="533">
        <v>458917</v>
      </c>
      <c r="F22" s="533"/>
      <c r="G22" s="533">
        <f t="shared" si="1"/>
        <v>458917</v>
      </c>
      <c r="H22" s="533"/>
      <c r="I22" s="661" t="s">
        <v>641</v>
      </c>
    </row>
    <row r="23" spans="1:9" x14ac:dyDescent="0.25">
      <c r="A23" s="565">
        <v>9</v>
      </c>
      <c r="B23" s="931" t="s">
        <v>642</v>
      </c>
      <c r="C23" s="932"/>
      <c r="D23" s="660">
        <v>2244</v>
      </c>
      <c r="E23" s="533">
        <v>150000</v>
      </c>
      <c r="F23" s="533"/>
      <c r="G23" s="533">
        <f t="shared" si="1"/>
        <v>150000</v>
      </c>
      <c r="H23" s="533"/>
      <c r="I23" s="661" t="s">
        <v>643</v>
      </c>
    </row>
    <row r="24" spans="1:9" x14ac:dyDescent="0.25">
      <c r="A24" s="565">
        <v>10</v>
      </c>
      <c r="B24" s="931" t="s">
        <v>644</v>
      </c>
      <c r="C24" s="932"/>
      <c r="D24" s="660">
        <v>2244</v>
      </c>
      <c r="E24" s="533">
        <v>78528</v>
      </c>
      <c r="F24" s="533"/>
      <c r="G24" s="533">
        <f t="shared" si="1"/>
        <v>78528</v>
      </c>
      <c r="H24" s="533"/>
      <c r="I24" s="661" t="s">
        <v>645</v>
      </c>
    </row>
    <row r="25" spans="1:9" x14ac:dyDescent="0.25">
      <c r="A25" s="565">
        <v>11</v>
      </c>
      <c r="B25" s="931" t="s">
        <v>646</v>
      </c>
      <c r="C25" s="932"/>
      <c r="D25" s="660">
        <v>2244</v>
      </c>
      <c r="E25" s="533">
        <v>9000</v>
      </c>
      <c r="F25" s="533"/>
      <c r="G25" s="533">
        <f t="shared" si="1"/>
        <v>9000</v>
      </c>
      <c r="H25" s="533"/>
      <c r="I25" s="661" t="s">
        <v>645</v>
      </c>
    </row>
    <row r="26" spans="1:9" x14ac:dyDescent="0.25">
      <c r="A26" s="565">
        <v>12</v>
      </c>
      <c r="B26" s="931" t="s">
        <v>647</v>
      </c>
      <c r="C26" s="932"/>
      <c r="D26" s="660">
        <v>2279</v>
      </c>
      <c r="E26" s="533">
        <v>17075</v>
      </c>
      <c r="F26" s="533"/>
      <c r="G26" s="533">
        <f t="shared" si="1"/>
        <v>17075</v>
      </c>
      <c r="H26" s="533"/>
      <c r="I26" s="661" t="s">
        <v>645</v>
      </c>
    </row>
    <row r="27" spans="1:9" x14ac:dyDescent="0.25">
      <c r="A27" s="565">
        <v>13</v>
      </c>
      <c r="B27" s="931" t="s">
        <v>648</v>
      </c>
      <c r="C27" s="932"/>
      <c r="D27" s="660">
        <v>2244</v>
      </c>
      <c r="E27" s="536">
        <v>19022</v>
      </c>
      <c r="F27" s="536"/>
      <c r="G27" s="533">
        <f t="shared" si="1"/>
        <v>19022</v>
      </c>
      <c r="H27" s="536"/>
      <c r="I27" s="661" t="s">
        <v>635</v>
      </c>
    </row>
    <row r="28" spans="1:9" x14ac:dyDescent="0.25">
      <c r="A28" s="565">
        <v>14</v>
      </c>
      <c r="B28" s="931" t="s">
        <v>649</v>
      </c>
      <c r="C28" s="932"/>
      <c r="D28" s="660">
        <v>2244</v>
      </c>
      <c r="E28" s="536">
        <v>21621</v>
      </c>
      <c r="F28" s="536"/>
      <c r="G28" s="533">
        <f t="shared" si="1"/>
        <v>21621</v>
      </c>
      <c r="H28" s="536"/>
      <c r="I28" s="661" t="s">
        <v>635</v>
      </c>
    </row>
    <row r="29" spans="1:9" x14ac:dyDescent="0.25">
      <c r="A29" s="644"/>
      <c r="B29" s="541"/>
      <c r="C29" s="541"/>
      <c r="D29" s="541"/>
      <c r="E29" s="541"/>
      <c r="F29" s="541"/>
      <c r="G29" s="541"/>
      <c r="H29" s="541"/>
      <c r="I29" s="541"/>
    </row>
    <row r="30" spans="1:9" x14ac:dyDescent="0.25">
      <c r="A30" s="937" t="s">
        <v>421</v>
      </c>
      <c r="B30" s="937"/>
      <c r="C30" s="937" t="s">
        <v>363</v>
      </c>
      <c r="D30" s="937"/>
      <c r="E30" s="937"/>
      <c r="F30" s="937"/>
      <c r="G30" s="937"/>
      <c r="H30" s="937"/>
      <c r="I30" s="937"/>
    </row>
    <row r="31" spans="1:9" x14ac:dyDescent="0.25">
      <c r="A31" s="937" t="s">
        <v>422</v>
      </c>
      <c r="B31" s="937"/>
      <c r="C31" s="982" t="s">
        <v>359</v>
      </c>
      <c r="D31" s="982"/>
      <c r="E31" s="982"/>
      <c r="F31" s="982"/>
      <c r="G31" s="982"/>
      <c r="H31" s="982"/>
      <c r="I31" s="982"/>
    </row>
    <row r="32" spans="1:9" ht="60" x14ac:dyDescent="0.25">
      <c r="A32" s="658" t="s">
        <v>424</v>
      </c>
      <c r="B32" s="923" t="s">
        <v>425</v>
      </c>
      <c r="C32" s="924"/>
      <c r="D32" s="627" t="s">
        <v>426</v>
      </c>
      <c r="E32" s="556" t="s">
        <v>427</v>
      </c>
      <c r="F32" s="556" t="s">
        <v>428</v>
      </c>
      <c r="G32" s="556" t="s">
        <v>429</v>
      </c>
      <c r="H32" s="556" t="s">
        <v>318</v>
      </c>
      <c r="I32" s="659" t="s">
        <v>430</v>
      </c>
    </row>
    <row r="33" spans="1:9" x14ac:dyDescent="0.25">
      <c r="A33" s="976" t="s">
        <v>462</v>
      </c>
      <c r="B33" s="977"/>
      <c r="C33" s="978"/>
      <c r="D33" s="532"/>
      <c r="E33" s="532">
        <f>SUM(E34:E50)</f>
        <v>81037</v>
      </c>
      <c r="F33" s="532">
        <f t="shared" ref="F33:G33" si="2">SUM(F34:F50)</f>
        <v>0</v>
      </c>
      <c r="G33" s="532">
        <f t="shared" si="2"/>
        <v>81037</v>
      </c>
      <c r="H33" s="532"/>
      <c r="I33" s="532"/>
    </row>
    <row r="34" spans="1:9" ht="27" customHeight="1" x14ac:dyDescent="0.25">
      <c r="A34" s="565">
        <v>1</v>
      </c>
      <c r="B34" s="931" t="s">
        <v>650</v>
      </c>
      <c r="C34" s="932"/>
      <c r="D34" s="665"/>
      <c r="E34" s="533"/>
      <c r="F34" s="533"/>
      <c r="G34" s="533"/>
      <c r="H34" s="533"/>
      <c r="I34" s="661"/>
    </row>
    <row r="35" spans="1:9" x14ac:dyDescent="0.25">
      <c r="A35" s="565" t="s">
        <v>651</v>
      </c>
      <c r="B35" s="931" t="s">
        <v>652</v>
      </c>
      <c r="C35" s="932"/>
      <c r="D35" s="665">
        <v>2243</v>
      </c>
      <c r="E35" s="533">
        <v>4839</v>
      </c>
      <c r="F35" s="533"/>
      <c r="G35" s="533">
        <f>E35+F35</f>
        <v>4839</v>
      </c>
      <c r="H35" s="533"/>
      <c r="I35" s="661" t="s">
        <v>627</v>
      </c>
    </row>
    <row r="36" spans="1:9" x14ac:dyDescent="0.25">
      <c r="A36" s="565" t="s">
        <v>653</v>
      </c>
      <c r="B36" s="931" t="s">
        <v>654</v>
      </c>
      <c r="C36" s="932"/>
      <c r="D36" s="665">
        <v>2312</v>
      </c>
      <c r="E36" s="533">
        <f>4839</f>
        <v>4839</v>
      </c>
      <c r="F36" s="533"/>
      <c r="G36" s="533">
        <f t="shared" ref="G36:G50" si="3">E36+F36</f>
        <v>4839</v>
      </c>
      <c r="H36" s="533"/>
      <c r="I36" s="661" t="s">
        <v>627</v>
      </c>
    </row>
    <row r="37" spans="1:9" ht="15" customHeight="1" x14ac:dyDescent="0.25">
      <c r="A37" s="950">
        <v>2</v>
      </c>
      <c r="B37" s="983" t="s">
        <v>655</v>
      </c>
      <c r="C37" s="984"/>
      <c r="D37" s="665">
        <v>2243</v>
      </c>
      <c r="E37" s="533">
        <v>11575</v>
      </c>
      <c r="F37" s="666">
        <v>-11575</v>
      </c>
      <c r="G37" s="533">
        <f t="shared" si="3"/>
        <v>0</v>
      </c>
      <c r="H37" s="533"/>
      <c r="I37" s="661" t="s">
        <v>627</v>
      </c>
    </row>
    <row r="38" spans="1:9" ht="36" x14ac:dyDescent="0.25">
      <c r="A38" s="951"/>
      <c r="B38" s="985"/>
      <c r="C38" s="986"/>
      <c r="D38" s="665">
        <v>5239</v>
      </c>
      <c r="E38" s="533">
        <v>0</v>
      </c>
      <c r="F38" s="666">
        <v>11575</v>
      </c>
      <c r="G38" s="533">
        <f t="shared" si="3"/>
        <v>11575</v>
      </c>
      <c r="H38" s="533" t="s">
        <v>656</v>
      </c>
      <c r="I38" s="661"/>
    </row>
    <row r="39" spans="1:9" ht="30.75" customHeight="1" x14ac:dyDescent="0.25">
      <c r="A39" s="565">
        <v>3</v>
      </c>
      <c r="B39" s="931" t="s">
        <v>657</v>
      </c>
      <c r="C39" s="932"/>
      <c r="D39" s="665"/>
      <c r="E39" s="533"/>
      <c r="F39" s="533"/>
      <c r="G39" s="533"/>
      <c r="H39" s="533"/>
      <c r="I39" s="661"/>
    </row>
    <row r="40" spans="1:9" x14ac:dyDescent="0.25">
      <c r="A40" s="581" t="s">
        <v>629</v>
      </c>
      <c r="B40" s="931" t="s">
        <v>658</v>
      </c>
      <c r="C40" s="932"/>
      <c r="D40" s="667">
        <v>2243</v>
      </c>
      <c r="E40" s="533">
        <v>25000</v>
      </c>
      <c r="F40" s="533"/>
      <c r="G40" s="533">
        <f t="shared" si="3"/>
        <v>25000</v>
      </c>
      <c r="H40" s="533"/>
      <c r="I40" s="661" t="s">
        <v>659</v>
      </c>
    </row>
    <row r="41" spans="1:9" x14ac:dyDescent="0.25">
      <c r="A41" s="581" t="s">
        <v>631</v>
      </c>
      <c r="B41" s="931" t="s">
        <v>660</v>
      </c>
      <c r="C41" s="932"/>
      <c r="D41" s="667">
        <v>2244</v>
      </c>
      <c r="E41" s="533">
        <v>1000</v>
      </c>
      <c r="F41" s="533"/>
      <c r="G41" s="533">
        <f t="shared" si="3"/>
        <v>1000</v>
      </c>
      <c r="H41" s="533"/>
      <c r="I41" s="661" t="s">
        <v>659</v>
      </c>
    </row>
    <row r="42" spans="1:9" x14ac:dyDescent="0.25">
      <c r="A42" s="565">
        <v>4</v>
      </c>
      <c r="B42" s="931" t="s">
        <v>661</v>
      </c>
      <c r="C42" s="932"/>
      <c r="D42" s="668">
        <v>5239</v>
      </c>
      <c r="E42" s="536">
        <v>5000</v>
      </c>
      <c r="F42" s="536"/>
      <c r="G42" s="533">
        <f t="shared" si="3"/>
        <v>5000</v>
      </c>
      <c r="H42" s="536"/>
      <c r="I42" s="661" t="s">
        <v>627</v>
      </c>
    </row>
    <row r="43" spans="1:9" x14ac:dyDescent="0.25">
      <c r="A43" s="565">
        <v>5</v>
      </c>
      <c r="B43" s="931" t="s">
        <v>662</v>
      </c>
      <c r="C43" s="932"/>
      <c r="D43" s="665">
        <v>2314</v>
      </c>
      <c r="E43" s="533">
        <v>1000</v>
      </c>
      <c r="F43" s="533"/>
      <c r="G43" s="533">
        <f t="shared" si="3"/>
        <v>1000</v>
      </c>
      <c r="H43" s="533"/>
      <c r="I43" s="661" t="s">
        <v>663</v>
      </c>
    </row>
    <row r="44" spans="1:9" x14ac:dyDescent="0.25">
      <c r="A44" s="950">
        <v>6</v>
      </c>
      <c r="B44" s="952" t="s">
        <v>664</v>
      </c>
      <c r="C44" s="953"/>
      <c r="D44" s="665">
        <v>2244</v>
      </c>
      <c r="E44" s="533">
        <v>2147</v>
      </c>
      <c r="F44" s="533"/>
      <c r="G44" s="533">
        <f t="shared" si="3"/>
        <v>2147</v>
      </c>
      <c r="H44" s="533"/>
      <c r="I44" s="990" t="s">
        <v>627</v>
      </c>
    </row>
    <row r="45" spans="1:9" x14ac:dyDescent="0.25">
      <c r="A45" s="987"/>
      <c r="B45" s="988"/>
      <c r="C45" s="989"/>
      <c r="D45" s="665">
        <v>2390</v>
      </c>
      <c r="E45" s="533">
        <v>900</v>
      </c>
      <c r="F45" s="533"/>
      <c r="G45" s="533">
        <f t="shared" si="3"/>
        <v>900</v>
      </c>
      <c r="H45" s="533"/>
      <c r="I45" s="991"/>
    </row>
    <row r="46" spans="1:9" x14ac:dyDescent="0.25">
      <c r="A46" s="987"/>
      <c r="B46" s="988"/>
      <c r="C46" s="989"/>
      <c r="D46" s="665">
        <v>2312</v>
      </c>
      <c r="E46" s="533">
        <v>1000</v>
      </c>
      <c r="F46" s="533"/>
      <c r="G46" s="533">
        <f t="shared" si="3"/>
        <v>1000</v>
      </c>
      <c r="H46" s="533"/>
      <c r="I46" s="991"/>
    </row>
    <row r="47" spans="1:9" x14ac:dyDescent="0.25">
      <c r="A47" s="951"/>
      <c r="B47" s="954"/>
      <c r="C47" s="955"/>
      <c r="D47" s="665">
        <v>5239</v>
      </c>
      <c r="E47" s="533">
        <v>2524</v>
      </c>
      <c r="F47" s="533"/>
      <c r="G47" s="533">
        <f t="shared" si="3"/>
        <v>2524</v>
      </c>
      <c r="H47" s="533"/>
      <c r="I47" s="992"/>
    </row>
    <row r="48" spans="1:9" x14ac:dyDescent="0.25">
      <c r="A48" s="950">
        <v>7</v>
      </c>
      <c r="B48" s="952" t="s">
        <v>665</v>
      </c>
      <c r="C48" s="953"/>
      <c r="D48" s="665">
        <v>2244</v>
      </c>
      <c r="E48" s="533">
        <v>11979</v>
      </c>
      <c r="F48" s="533"/>
      <c r="G48" s="533">
        <f t="shared" si="3"/>
        <v>11979</v>
      </c>
      <c r="H48" s="533"/>
      <c r="I48" s="990" t="s">
        <v>627</v>
      </c>
    </row>
    <row r="49" spans="1:9" x14ac:dyDescent="0.25">
      <c r="A49" s="987"/>
      <c r="B49" s="988"/>
      <c r="C49" s="989"/>
      <c r="D49" s="665">
        <v>2223</v>
      </c>
      <c r="E49" s="533">
        <v>3000</v>
      </c>
      <c r="F49" s="533"/>
      <c r="G49" s="533">
        <f t="shared" si="3"/>
        <v>3000</v>
      </c>
      <c r="H49" s="533"/>
      <c r="I49" s="991"/>
    </row>
    <row r="50" spans="1:9" x14ac:dyDescent="0.25">
      <c r="A50" s="951"/>
      <c r="B50" s="954"/>
      <c r="C50" s="955"/>
      <c r="D50" s="665">
        <v>2243</v>
      </c>
      <c r="E50" s="533">
        <v>6234</v>
      </c>
      <c r="F50" s="533"/>
      <c r="G50" s="533">
        <f t="shared" si="3"/>
        <v>6234</v>
      </c>
      <c r="H50" s="533"/>
      <c r="I50" s="992"/>
    </row>
    <row r="51" spans="1:9" x14ac:dyDescent="0.25">
      <c r="A51" s="644"/>
      <c r="B51" s="541"/>
      <c r="C51" s="541"/>
      <c r="D51" s="541"/>
      <c r="E51" s="645"/>
      <c r="F51" s="645"/>
      <c r="G51" s="645"/>
      <c r="H51" s="645"/>
      <c r="I51" s="645"/>
    </row>
    <row r="52" spans="1:9" x14ac:dyDescent="0.25">
      <c r="A52" s="937" t="s">
        <v>421</v>
      </c>
      <c r="B52" s="937"/>
      <c r="C52" s="543" t="s">
        <v>368</v>
      </c>
    </row>
    <row r="53" spans="1:9" x14ac:dyDescent="0.25">
      <c r="A53" s="937" t="s">
        <v>422</v>
      </c>
      <c r="B53" s="937"/>
      <c r="C53" s="982" t="s">
        <v>666</v>
      </c>
      <c r="D53" s="982"/>
      <c r="E53" s="982"/>
      <c r="F53" s="982"/>
      <c r="G53" s="982"/>
      <c r="H53" s="982"/>
      <c r="I53" s="982"/>
    </row>
    <row r="54" spans="1:9" ht="60" x14ac:dyDescent="0.25">
      <c r="A54" s="658" t="s">
        <v>424</v>
      </c>
      <c r="B54" s="923" t="s">
        <v>425</v>
      </c>
      <c r="C54" s="924"/>
      <c r="D54" s="627" t="s">
        <v>426</v>
      </c>
      <c r="E54" s="556" t="s">
        <v>427</v>
      </c>
      <c r="F54" s="556" t="s">
        <v>428</v>
      </c>
      <c r="G54" s="556" t="s">
        <v>429</v>
      </c>
      <c r="H54" s="556" t="s">
        <v>318</v>
      </c>
      <c r="I54" s="659" t="s">
        <v>430</v>
      </c>
    </row>
    <row r="55" spans="1:9" x14ac:dyDescent="0.25">
      <c r="A55" s="976" t="s">
        <v>462</v>
      </c>
      <c r="B55" s="977"/>
      <c r="C55" s="978"/>
      <c r="D55" s="532"/>
      <c r="E55" s="532">
        <f>SUM(E56:E62)</f>
        <v>129200</v>
      </c>
      <c r="F55" s="532">
        <f t="shared" ref="F55:G55" si="4">SUM(F56:F62)</f>
        <v>0</v>
      </c>
      <c r="G55" s="532">
        <f t="shared" si="4"/>
        <v>129200</v>
      </c>
      <c r="H55" s="532"/>
      <c r="I55" s="532"/>
    </row>
    <row r="56" spans="1:9" x14ac:dyDescent="0.25">
      <c r="A56" s="950">
        <v>1</v>
      </c>
      <c r="B56" s="952" t="s">
        <v>667</v>
      </c>
      <c r="C56" s="953"/>
      <c r="D56" s="660">
        <v>2244</v>
      </c>
      <c r="E56" s="533">
        <v>11000</v>
      </c>
      <c r="F56" s="533"/>
      <c r="G56" s="533">
        <f>E56+F56</f>
        <v>11000</v>
      </c>
      <c r="H56" s="533"/>
      <c r="I56" s="990" t="s">
        <v>668</v>
      </c>
    </row>
    <row r="57" spans="1:9" x14ac:dyDescent="0.25">
      <c r="A57" s="987"/>
      <c r="B57" s="988"/>
      <c r="C57" s="989"/>
      <c r="D57" s="660">
        <v>2312</v>
      </c>
      <c r="E57" s="533">
        <v>15000</v>
      </c>
      <c r="F57" s="533"/>
      <c r="G57" s="533">
        <f t="shared" ref="G57:G62" si="5">E57+F57</f>
        <v>15000</v>
      </c>
      <c r="H57" s="533"/>
      <c r="I57" s="991"/>
    </row>
    <row r="58" spans="1:9" x14ac:dyDescent="0.25">
      <c r="A58" s="951"/>
      <c r="B58" s="954"/>
      <c r="C58" s="955"/>
      <c r="D58" s="660">
        <v>2390</v>
      </c>
      <c r="E58" s="533">
        <v>200</v>
      </c>
      <c r="F58" s="533"/>
      <c r="G58" s="533">
        <f t="shared" si="5"/>
        <v>200</v>
      </c>
      <c r="H58" s="533"/>
      <c r="I58" s="992"/>
    </row>
    <row r="59" spans="1:9" ht="24" x14ac:dyDescent="0.25">
      <c r="A59" s="565">
        <v>2</v>
      </c>
      <c r="B59" s="931" t="s">
        <v>669</v>
      </c>
      <c r="C59" s="932"/>
      <c r="D59" s="664">
        <v>2244</v>
      </c>
      <c r="E59" s="533">
        <v>18000</v>
      </c>
      <c r="F59" s="533"/>
      <c r="G59" s="533">
        <f t="shared" si="5"/>
        <v>18000</v>
      </c>
      <c r="H59" s="533"/>
      <c r="I59" s="661" t="s">
        <v>670</v>
      </c>
    </row>
    <row r="60" spans="1:9" ht="24" x14ac:dyDescent="0.25">
      <c r="A60" s="581">
        <v>3</v>
      </c>
      <c r="B60" s="931" t="s">
        <v>671</v>
      </c>
      <c r="C60" s="932"/>
      <c r="D60" s="664">
        <v>2243</v>
      </c>
      <c r="E60" s="533">
        <v>14670</v>
      </c>
      <c r="F60" s="537"/>
      <c r="G60" s="533">
        <f t="shared" si="5"/>
        <v>14670</v>
      </c>
      <c r="H60" s="533"/>
      <c r="I60" s="661" t="s">
        <v>668</v>
      </c>
    </row>
    <row r="61" spans="1:9" ht="24" x14ac:dyDescent="0.25">
      <c r="A61" s="565">
        <v>4</v>
      </c>
      <c r="B61" s="931" t="s">
        <v>672</v>
      </c>
      <c r="C61" s="932"/>
      <c r="D61" s="660">
        <v>5239</v>
      </c>
      <c r="E61" s="536">
        <v>50330</v>
      </c>
      <c r="F61" s="537"/>
      <c r="G61" s="533">
        <f t="shared" si="5"/>
        <v>50330</v>
      </c>
      <c r="H61" s="536"/>
      <c r="I61" s="661" t="s">
        <v>668</v>
      </c>
    </row>
    <row r="62" spans="1:9" ht="42" customHeight="1" x14ac:dyDescent="0.25">
      <c r="A62" s="669" t="s">
        <v>673</v>
      </c>
      <c r="B62" s="931" t="s">
        <v>674</v>
      </c>
      <c r="C62" s="932"/>
      <c r="D62" s="660">
        <v>5240</v>
      </c>
      <c r="E62" s="536">
        <v>20000</v>
      </c>
      <c r="F62" s="537"/>
      <c r="G62" s="533">
        <f t="shared" si="5"/>
        <v>20000</v>
      </c>
      <c r="H62" s="536"/>
      <c r="I62" s="661" t="s">
        <v>675</v>
      </c>
    </row>
    <row r="63" spans="1:9" x14ac:dyDescent="0.25">
      <c r="A63" s="561"/>
      <c r="B63" s="670"/>
      <c r="C63" s="670"/>
      <c r="D63" s="671"/>
      <c r="E63" s="569"/>
      <c r="F63" s="569"/>
      <c r="G63" s="569"/>
      <c r="H63" s="569"/>
      <c r="I63" s="569"/>
    </row>
    <row r="64" spans="1:9" x14ac:dyDescent="0.25">
      <c r="A64" s="958" t="s">
        <v>445</v>
      </c>
      <c r="B64" s="958"/>
      <c r="C64" s="958"/>
    </row>
    <row r="65" spans="1:9" x14ac:dyDescent="0.25">
      <c r="A65" s="543" t="s">
        <v>676</v>
      </c>
    </row>
    <row r="66" spans="1:9" x14ac:dyDescent="0.25">
      <c r="A66" s="543"/>
      <c r="C66" s="543" t="s">
        <v>677</v>
      </c>
    </row>
    <row r="67" spans="1:9" x14ac:dyDescent="0.25">
      <c r="A67" s="543"/>
      <c r="C67" s="543" t="s">
        <v>678</v>
      </c>
    </row>
    <row r="68" spans="1:9" x14ac:dyDescent="0.25">
      <c r="A68" s="610"/>
      <c r="B68" s="610"/>
      <c r="C68" s="610"/>
    </row>
    <row r="69" spans="1:9" x14ac:dyDescent="0.2">
      <c r="A69" s="519" t="s">
        <v>679</v>
      </c>
    </row>
    <row r="70" spans="1:9" x14ac:dyDescent="0.2">
      <c r="B70" s="519" t="s">
        <v>680</v>
      </c>
      <c r="C70" s="672"/>
      <c r="D70" s="672"/>
      <c r="E70" s="672"/>
      <c r="F70" s="672"/>
      <c r="G70" s="672"/>
      <c r="H70" s="672"/>
      <c r="I70" s="672"/>
    </row>
    <row r="71" spans="1:9" x14ac:dyDescent="0.2">
      <c r="C71" s="993" t="s">
        <v>681</v>
      </c>
      <c r="D71" s="993"/>
      <c r="E71" s="993"/>
      <c r="F71" s="993"/>
      <c r="G71" s="993"/>
      <c r="H71" s="993"/>
      <c r="I71" s="993"/>
    </row>
    <row r="72" spans="1:9" x14ac:dyDescent="0.25">
      <c r="A72" s="543"/>
      <c r="C72" s="543" t="s">
        <v>682</v>
      </c>
    </row>
    <row r="73" spans="1:9" x14ac:dyDescent="0.25">
      <c r="A73" s="543"/>
      <c r="C73" s="543" t="s">
        <v>683</v>
      </c>
    </row>
    <row r="74" spans="1:9" x14ac:dyDescent="0.25">
      <c r="A74" s="543"/>
      <c r="B74" s="543" t="s">
        <v>684</v>
      </c>
    </row>
    <row r="75" spans="1:9" x14ac:dyDescent="0.25">
      <c r="A75" s="543"/>
      <c r="C75" s="543" t="s">
        <v>685</v>
      </c>
    </row>
    <row r="76" spans="1:9" x14ac:dyDescent="0.25">
      <c r="A76" s="543"/>
      <c r="B76" s="543" t="s">
        <v>686</v>
      </c>
    </row>
    <row r="77" spans="1:9" x14ac:dyDescent="0.25">
      <c r="A77" s="543"/>
      <c r="C77" s="543" t="s">
        <v>687</v>
      </c>
    </row>
    <row r="78" spans="1:9" x14ac:dyDescent="0.25">
      <c r="A78" s="543"/>
      <c r="C78" s="543" t="s">
        <v>688</v>
      </c>
    </row>
    <row r="79" spans="1:9" x14ac:dyDescent="0.25">
      <c r="A79" s="543"/>
      <c r="C79" s="543" t="s">
        <v>689</v>
      </c>
    </row>
    <row r="80" spans="1:9" x14ac:dyDescent="0.25">
      <c r="A80" s="543"/>
      <c r="C80" s="543" t="s">
        <v>690</v>
      </c>
    </row>
    <row r="81" spans="1:9" x14ac:dyDescent="0.25">
      <c r="A81" s="543"/>
      <c r="B81" s="543" t="s">
        <v>691</v>
      </c>
    </row>
    <row r="82" spans="1:9" x14ac:dyDescent="0.25">
      <c r="A82" s="543"/>
      <c r="C82" s="543" t="s">
        <v>692</v>
      </c>
    </row>
    <row r="83" spans="1:9" x14ac:dyDescent="0.25">
      <c r="A83" s="543"/>
    </row>
    <row r="84" spans="1:9" x14ac:dyDescent="0.25">
      <c r="A84" s="543" t="s">
        <v>693</v>
      </c>
    </row>
    <row r="85" spans="1:9" x14ac:dyDescent="0.25">
      <c r="A85" s="543"/>
      <c r="B85" s="543" t="s">
        <v>694</v>
      </c>
    </row>
    <row r="86" spans="1:9" x14ac:dyDescent="0.25">
      <c r="A86" s="543"/>
      <c r="C86" s="543" t="s">
        <v>695</v>
      </c>
    </row>
    <row r="87" spans="1:9" x14ac:dyDescent="0.25">
      <c r="A87" s="543"/>
      <c r="C87" s="543" t="s">
        <v>696</v>
      </c>
    </row>
    <row r="88" spans="1:9" x14ac:dyDescent="0.25">
      <c r="A88" s="543"/>
    </row>
    <row r="89" spans="1:9" customFormat="1" ht="18.75" x14ac:dyDescent="0.3">
      <c r="A89" s="971"/>
      <c r="B89" s="971"/>
      <c r="C89" s="971"/>
      <c r="D89" s="971"/>
      <c r="E89" s="971"/>
      <c r="F89" s="971"/>
      <c r="G89" s="971"/>
      <c r="H89" s="971"/>
      <c r="I89" s="519"/>
    </row>
    <row r="90" spans="1:9" customFormat="1" ht="15" x14ac:dyDescent="0.25">
      <c r="B90" s="655"/>
    </row>
    <row r="91" spans="1:9" s="652" customFormat="1" ht="12.75" x14ac:dyDescent="0.2">
      <c r="A91" s="655"/>
    </row>
    <row r="92" spans="1:9" customFormat="1" ht="15" x14ac:dyDescent="0.25">
      <c r="A92" s="655"/>
      <c r="B92" s="655"/>
    </row>
    <row r="93" spans="1:9" customFormat="1" ht="15" x14ac:dyDescent="0.25">
      <c r="B93" s="655"/>
    </row>
    <row r="94" spans="1:9" s="652" customFormat="1" ht="12.75" x14ac:dyDescent="0.2">
      <c r="A94" s="655"/>
    </row>
    <row r="95" spans="1:9" s="652" customFormat="1" x14ac:dyDescent="0.2"/>
    <row r="96" spans="1:9" s="652" customFormat="1" x14ac:dyDescent="0.2"/>
    <row r="97" spans="1:7" s="652" customFormat="1" ht="15.75" x14ac:dyDescent="0.25">
      <c r="A97" s="673"/>
      <c r="B97" s="673"/>
      <c r="C97" s="673"/>
      <c r="D97" s="674"/>
      <c r="G97" s="673"/>
    </row>
    <row r="98" spans="1:7" s="652" customFormat="1" ht="15.75" x14ac:dyDescent="0.25">
      <c r="A98" s="673"/>
      <c r="B98" s="673"/>
      <c r="C98" s="673"/>
      <c r="D98" s="674"/>
      <c r="G98" s="673"/>
    </row>
    <row r="99" spans="1:7" s="652" customFormat="1" ht="15.75" x14ac:dyDescent="0.25">
      <c r="A99" s="673"/>
      <c r="B99" s="673"/>
      <c r="C99" s="673"/>
      <c r="D99" s="674"/>
      <c r="G99" s="673"/>
    </row>
    <row r="100" spans="1:7" s="652" customFormat="1" ht="15.75" x14ac:dyDescent="0.25">
      <c r="A100" s="673"/>
      <c r="B100" s="673"/>
      <c r="C100" s="673"/>
      <c r="D100" s="674"/>
      <c r="G100" s="673"/>
    </row>
    <row r="101" spans="1:7" s="652" customFormat="1" ht="15.75" x14ac:dyDescent="0.25">
      <c r="A101" s="674"/>
      <c r="B101" s="674"/>
      <c r="C101" s="674"/>
      <c r="D101" s="674"/>
      <c r="G101" s="674"/>
    </row>
    <row r="102" spans="1:7" s="652" customFormat="1" ht="15.75" x14ac:dyDescent="0.25">
      <c r="A102" s="673"/>
      <c r="B102" s="673"/>
      <c r="C102" s="673"/>
      <c r="D102" s="674"/>
      <c r="G102" s="673"/>
    </row>
    <row r="103" spans="1:7" s="652" customFormat="1" ht="15.75" x14ac:dyDescent="0.25">
      <c r="A103" s="673"/>
      <c r="B103" s="673"/>
      <c r="C103" s="673"/>
      <c r="D103" s="674"/>
      <c r="G103" s="673"/>
    </row>
    <row r="104" spans="1:7" s="652" customFormat="1" ht="15.75" x14ac:dyDescent="0.25">
      <c r="A104" s="673"/>
      <c r="B104" s="673"/>
      <c r="C104" s="673"/>
      <c r="D104" s="674"/>
      <c r="G104" s="673"/>
    </row>
    <row r="105" spans="1:7" s="652" customFormat="1" ht="15.75" x14ac:dyDescent="0.25">
      <c r="A105" s="673"/>
      <c r="B105" s="673"/>
      <c r="C105" s="673"/>
      <c r="D105" s="674"/>
      <c r="G105" s="673"/>
    </row>
    <row r="106" spans="1:7" s="652" customFormat="1" ht="15.75" x14ac:dyDescent="0.25">
      <c r="A106" s="674"/>
      <c r="B106" s="674"/>
      <c r="C106" s="674"/>
      <c r="D106" s="674"/>
      <c r="G106" s="674"/>
    </row>
    <row r="107" spans="1:7" s="652" customFormat="1" ht="15.75" x14ac:dyDescent="0.25">
      <c r="A107" s="674"/>
      <c r="B107" s="674"/>
      <c r="C107" s="674"/>
      <c r="D107" s="674"/>
      <c r="G107" s="674"/>
    </row>
    <row r="108" spans="1:7" s="652" customFormat="1" ht="15.75" x14ac:dyDescent="0.25">
      <c r="A108" s="674"/>
      <c r="B108" s="674"/>
      <c r="C108" s="674"/>
      <c r="D108" s="674"/>
      <c r="G108" s="674"/>
    </row>
    <row r="109" spans="1:7" s="652" customFormat="1" ht="15.75" x14ac:dyDescent="0.25">
      <c r="A109" s="674"/>
      <c r="B109" s="674"/>
      <c r="C109" s="674"/>
      <c r="D109" s="674"/>
      <c r="G109" s="674"/>
    </row>
    <row r="110" spans="1:7" s="652" customFormat="1" ht="15.75" x14ac:dyDescent="0.25">
      <c r="A110" s="674"/>
      <c r="B110" s="674"/>
      <c r="C110" s="674"/>
      <c r="D110" s="674"/>
      <c r="G110" s="674"/>
    </row>
    <row r="111" spans="1:7" s="652" customFormat="1" ht="15.75" x14ac:dyDescent="0.25">
      <c r="A111" s="674"/>
      <c r="B111" s="674"/>
      <c r="C111" s="674"/>
      <c r="D111" s="674"/>
      <c r="G111" s="674"/>
    </row>
    <row r="112" spans="1:7" s="652" customFormat="1" ht="15.75" x14ac:dyDescent="0.25">
      <c r="A112" s="674"/>
      <c r="B112" s="674"/>
      <c r="C112" s="674"/>
      <c r="D112" s="674"/>
      <c r="G112" s="674"/>
    </row>
    <row r="113" spans="1:7" s="652" customFormat="1" ht="15.75" x14ac:dyDescent="0.25">
      <c r="A113" s="674"/>
      <c r="B113" s="674"/>
      <c r="C113" s="674"/>
      <c r="D113" s="674"/>
      <c r="G113" s="674"/>
    </row>
    <row r="114" spans="1:7" s="652" customFormat="1" ht="15.75" x14ac:dyDescent="0.25">
      <c r="A114" s="674"/>
      <c r="B114" s="674"/>
      <c r="C114" s="674"/>
      <c r="D114" s="674"/>
      <c r="G114" s="674"/>
    </row>
    <row r="115" spans="1:7" s="652" customFormat="1" ht="15.75" x14ac:dyDescent="0.25">
      <c r="A115" s="674"/>
      <c r="B115" s="674"/>
      <c r="C115" s="674"/>
      <c r="D115" s="674"/>
      <c r="G115" s="674"/>
    </row>
    <row r="116" spans="1:7" s="652" customFormat="1" ht="15.75" x14ac:dyDescent="0.25">
      <c r="A116" s="674"/>
      <c r="B116" s="674"/>
      <c r="C116" s="674"/>
      <c r="D116" s="674"/>
      <c r="G116" s="674"/>
    </row>
    <row r="117" spans="1:7" s="652" customFormat="1" ht="15.75" x14ac:dyDescent="0.25">
      <c r="A117" s="674"/>
      <c r="B117" s="674"/>
      <c r="C117" s="674"/>
      <c r="D117" s="674"/>
      <c r="G117" s="674"/>
    </row>
    <row r="118" spans="1:7" s="652" customFormat="1" ht="15.75" x14ac:dyDescent="0.25">
      <c r="A118" s="674"/>
      <c r="B118" s="674"/>
      <c r="C118" s="674"/>
      <c r="D118" s="674"/>
      <c r="E118" s="674"/>
      <c r="F118" s="674"/>
    </row>
    <row r="119" spans="1:7" s="652" customFormat="1" x14ac:dyDescent="0.2"/>
    <row r="120" spans="1:7" s="652" customFormat="1" x14ac:dyDescent="0.2"/>
    <row r="121" spans="1:7" x14ac:dyDescent="0.25">
      <c r="A121" s="543"/>
    </row>
    <row r="122" spans="1:7" x14ac:dyDescent="0.25">
      <c r="A122" s="543"/>
    </row>
    <row r="123" spans="1:7" x14ac:dyDescent="0.25">
      <c r="A123" s="543"/>
    </row>
    <row r="124" spans="1:7" x14ac:dyDescent="0.25">
      <c r="A124" s="543"/>
    </row>
    <row r="125" spans="1:7" x14ac:dyDescent="0.25">
      <c r="A125" s="543"/>
      <c r="B125" s="937"/>
      <c r="C125" s="937"/>
    </row>
    <row r="126" spans="1:7" x14ac:dyDescent="0.25">
      <c r="A126" s="543"/>
    </row>
    <row r="127" spans="1:7" x14ac:dyDescent="0.25">
      <c r="A127" s="543"/>
    </row>
    <row r="128" spans="1:7" x14ac:dyDescent="0.25">
      <c r="A128" s="543"/>
    </row>
    <row r="129" spans="1:1" x14ac:dyDescent="0.25">
      <c r="A129" s="543"/>
    </row>
    <row r="130" spans="1:1" x14ac:dyDescent="0.25">
      <c r="A130" s="543"/>
    </row>
    <row r="131" spans="1:1" x14ac:dyDescent="0.25">
      <c r="A131" s="543"/>
    </row>
    <row r="132" spans="1:1" x14ac:dyDescent="0.25">
      <c r="A132" s="543"/>
    </row>
    <row r="133" spans="1:1" x14ac:dyDescent="0.25">
      <c r="A133" s="543"/>
    </row>
    <row r="134" spans="1:1" x14ac:dyDescent="0.25">
      <c r="A134" s="543"/>
    </row>
    <row r="135" spans="1:1" x14ac:dyDescent="0.25">
      <c r="A135" s="543"/>
    </row>
  </sheetData>
  <sheetProtection algorithmName="SHA-512" hashValue="7Le2abvLiMr0sccDyd6QwDdGYRdiJqOUV8eklKrSUMr0bCV1p9IEoMZYCcken6zmV7aBgWq/sjJ4QLmTuxUl2Q==" saltValue="/yiZEJRbRpqAVJjjmmpEJg==" spinCount="100000" sheet="1" objects="1" scenarios="1" selectLockedCells="1" selectUnlockedCells="1"/>
  <mergeCells count="67">
    <mergeCell ref="A89:H89"/>
    <mergeCell ref="B125:C125"/>
    <mergeCell ref="B59:C59"/>
    <mergeCell ref="B60:C60"/>
    <mergeCell ref="B61:C61"/>
    <mergeCell ref="B62:C62"/>
    <mergeCell ref="A64:C64"/>
    <mergeCell ref="C71:I71"/>
    <mergeCell ref="A56:A58"/>
    <mergeCell ref="B56:C58"/>
    <mergeCell ref="I56:I58"/>
    <mergeCell ref="B42:C42"/>
    <mergeCell ref="B43:C43"/>
    <mergeCell ref="A44:A47"/>
    <mergeCell ref="B44:C47"/>
    <mergeCell ref="I44:I47"/>
    <mergeCell ref="A48:A50"/>
    <mergeCell ref="B48:C50"/>
    <mergeCell ref="I48:I50"/>
    <mergeCell ref="A52:B52"/>
    <mergeCell ref="A53:B53"/>
    <mergeCell ref="C53:I53"/>
    <mergeCell ref="B54:C54"/>
    <mergeCell ref="A55:C55"/>
    <mergeCell ref="B41:C41"/>
    <mergeCell ref="A31:B31"/>
    <mergeCell ref="C31:I31"/>
    <mergeCell ref="B32:C32"/>
    <mergeCell ref="A33:C33"/>
    <mergeCell ref="B34:C34"/>
    <mergeCell ref="B35:C35"/>
    <mergeCell ref="B36:C36"/>
    <mergeCell ref="A37:A38"/>
    <mergeCell ref="B37:C38"/>
    <mergeCell ref="B39:C39"/>
    <mergeCell ref="B40:C40"/>
    <mergeCell ref="B25:C25"/>
    <mergeCell ref="B26:C26"/>
    <mergeCell ref="B27:C27"/>
    <mergeCell ref="B28:C28"/>
    <mergeCell ref="A30:B30"/>
    <mergeCell ref="C30:I30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A12:C12"/>
    <mergeCell ref="A4:B4"/>
    <mergeCell ref="C4:I4"/>
    <mergeCell ref="A5:B5"/>
    <mergeCell ref="C5:I5"/>
    <mergeCell ref="A6:I6"/>
    <mergeCell ref="A8:B8"/>
    <mergeCell ref="C8:I8"/>
    <mergeCell ref="A9:B9"/>
    <mergeCell ref="C9:I9"/>
    <mergeCell ref="A10:B10"/>
    <mergeCell ref="C10:I10"/>
    <mergeCell ref="B11:C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57.pielikums Jūrmalas pilsētas domes
2017.gada 9.jūnija saistošajiem noteikumiem Nr.21
(protokols Nr.10, 2.punkts) 
 </firstHeader>
    <firstFooter>&amp;L&amp;9&amp;D; &amp;T&amp;R&amp;9&amp;P (&amp;N)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23"/>
  <sheetViews>
    <sheetView view="pageLayout" zoomScaleNormal="100" workbookViewId="0">
      <selection activeCell="J8" sqref="J8"/>
    </sheetView>
  </sheetViews>
  <sheetFormatPr defaultRowHeight="12" outlineLevelCol="1" x14ac:dyDescent="0.2"/>
  <cols>
    <col min="1" max="1" width="5.140625" style="742" customWidth="1"/>
    <col min="2" max="2" width="26.85546875" style="742" customWidth="1"/>
    <col min="3" max="3" width="6.28515625" style="742" customWidth="1"/>
    <col min="4" max="4" width="10.42578125" style="742" customWidth="1"/>
    <col min="5" max="5" width="12.42578125" style="748" hidden="1" customWidth="1" outlineLevel="1"/>
    <col min="6" max="6" width="11" style="748" hidden="1" customWidth="1" outlineLevel="1"/>
    <col min="7" max="7" width="13.7109375" style="748" customWidth="1" collapsed="1"/>
    <col min="8" max="8" width="30.85546875" style="748" hidden="1" customWidth="1" outlineLevel="1"/>
    <col min="9" max="9" width="19.28515625" style="742" customWidth="1" collapsed="1"/>
    <col min="10" max="16384" width="9.140625" style="742"/>
  </cols>
  <sheetData>
    <row r="1" spans="1:12" x14ac:dyDescent="0.2">
      <c r="I1" s="520" t="s">
        <v>985</v>
      </c>
    </row>
    <row r="2" spans="1:12" x14ac:dyDescent="0.2">
      <c r="I2" s="520" t="s">
        <v>416</v>
      </c>
    </row>
    <row r="3" spans="1:12" x14ac:dyDescent="0.2">
      <c r="I3" s="520" t="s">
        <v>417</v>
      </c>
    </row>
    <row r="4" spans="1:12" ht="12.75" x14ac:dyDescent="0.2">
      <c r="A4" s="994" t="s">
        <v>0</v>
      </c>
      <c r="B4" s="994"/>
      <c r="C4" s="995" t="s">
        <v>344</v>
      </c>
      <c r="D4" s="995"/>
      <c r="E4" s="995"/>
      <c r="F4" s="995"/>
      <c r="G4" s="995"/>
      <c r="H4" s="995"/>
      <c r="I4" s="995"/>
    </row>
    <row r="5" spans="1:12" ht="12.75" x14ac:dyDescent="0.2">
      <c r="A5" s="994" t="s">
        <v>1</v>
      </c>
      <c r="B5" s="994"/>
      <c r="C5" s="995">
        <v>90000056357</v>
      </c>
      <c r="D5" s="995"/>
      <c r="E5" s="995"/>
      <c r="F5" s="995"/>
      <c r="G5" s="995"/>
      <c r="H5" s="995"/>
      <c r="I5" s="995"/>
    </row>
    <row r="6" spans="1:12" ht="15.75" x14ac:dyDescent="0.25">
      <c r="A6" s="996" t="s">
        <v>809</v>
      </c>
      <c r="B6" s="996"/>
      <c r="C6" s="996"/>
      <c r="D6" s="996"/>
      <c r="E6" s="996"/>
      <c r="F6" s="996"/>
      <c r="G6" s="996"/>
      <c r="H6" s="996"/>
      <c r="I6" s="996"/>
    </row>
    <row r="7" spans="1:12" ht="12.75" customHeight="1" x14ac:dyDescent="0.25">
      <c r="A7" s="744"/>
      <c r="B7" s="744"/>
      <c r="C7" s="744"/>
      <c r="D7" s="744"/>
      <c r="E7" s="805"/>
      <c r="F7" s="805"/>
      <c r="G7" s="805"/>
      <c r="H7" s="805"/>
      <c r="I7" s="744"/>
    </row>
    <row r="8" spans="1:12" ht="15.75" x14ac:dyDescent="0.25">
      <c r="A8" s="994" t="s">
        <v>419</v>
      </c>
      <c r="B8" s="994"/>
      <c r="C8" s="997" t="s">
        <v>986</v>
      </c>
      <c r="D8" s="997"/>
      <c r="E8" s="997"/>
      <c r="F8" s="997"/>
      <c r="G8" s="997"/>
      <c r="H8" s="997"/>
      <c r="I8" s="997"/>
    </row>
    <row r="9" spans="1:12" x14ac:dyDescent="0.2">
      <c r="A9" s="994" t="s">
        <v>987</v>
      </c>
      <c r="B9" s="994"/>
      <c r="C9" s="994" t="s">
        <v>879</v>
      </c>
      <c r="D9" s="994"/>
      <c r="E9" s="994"/>
      <c r="F9" s="994"/>
      <c r="G9" s="994"/>
      <c r="H9" s="994"/>
      <c r="I9" s="994"/>
    </row>
    <row r="10" spans="1:12" x14ac:dyDescent="0.2">
      <c r="A10" s="994" t="s">
        <v>422</v>
      </c>
      <c r="B10" s="994"/>
      <c r="C10" s="998" t="s">
        <v>666</v>
      </c>
      <c r="D10" s="998"/>
      <c r="E10" s="998"/>
      <c r="F10" s="998"/>
      <c r="G10" s="998"/>
      <c r="H10" s="998"/>
      <c r="I10" s="998"/>
    </row>
    <row r="11" spans="1:12" ht="12" customHeight="1" x14ac:dyDescent="0.2">
      <c r="A11" s="921" t="s">
        <v>424</v>
      </c>
      <c r="B11" s="923" t="s">
        <v>425</v>
      </c>
      <c r="C11" s="924"/>
      <c r="D11" s="927" t="s">
        <v>426</v>
      </c>
      <c r="E11" s="929" t="s">
        <v>427</v>
      </c>
      <c r="F11" s="929" t="s">
        <v>428</v>
      </c>
      <c r="G11" s="929" t="s">
        <v>429</v>
      </c>
      <c r="H11" s="929" t="s">
        <v>318</v>
      </c>
      <c r="I11" s="933" t="s">
        <v>430</v>
      </c>
    </row>
    <row r="12" spans="1:12" ht="35.25" customHeight="1" x14ac:dyDescent="0.2">
      <c r="A12" s="922"/>
      <c r="B12" s="925"/>
      <c r="C12" s="926"/>
      <c r="D12" s="928"/>
      <c r="E12" s="930"/>
      <c r="F12" s="930"/>
      <c r="G12" s="930"/>
      <c r="H12" s="930"/>
      <c r="I12" s="934"/>
    </row>
    <row r="13" spans="1:12" ht="12.75" customHeight="1" x14ac:dyDescent="0.2">
      <c r="A13" s="1008" t="s">
        <v>462</v>
      </c>
      <c r="B13" s="1009"/>
      <c r="C13" s="1010"/>
      <c r="D13" s="749"/>
      <c r="E13" s="747">
        <f>SUM(E15:E50)</f>
        <v>966772</v>
      </c>
      <c r="F13" s="747">
        <f>SUM(F15:F50)</f>
        <v>0</v>
      </c>
      <c r="G13" s="747">
        <f>SUM(G15:G50)</f>
        <v>966772</v>
      </c>
      <c r="H13" s="747"/>
      <c r="I13" s="745"/>
      <c r="K13" s="801"/>
      <c r="L13" s="801"/>
    </row>
    <row r="14" spans="1:12" ht="12.75" customHeight="1" x14ac:dyDescent="0.2">
      <c r="A14" s="806">
        <v>1</v>
      </c>
      <c r="B14" s="1011" t="s">
        <v>988</v>
      </c>
      <c r="C14" s="1012"/>
      <c r="D14" s="745"/>
      <c r="E14" s="747"/>
      <c r="F14" s="747"/>
      <c r="G14" s="747"/>
      <c r="H14" s="747"/>
      <c r="I14" s="745"/>
      <c r="K14" s="801"/>
      <c r="L14" s="801"/>
    </row>
    <row r="15" spans="1:12" x14ac:dyDescent="0.2">
      <c r="A15" s="999">
        <v>1.1000000000000001</v>
      </c>
      <c r="B15" s="1002" t="s">
        <v>989</v>
      </c>
      <c r="C15" s="1003"/>
      <c r="D15" s="775">
        <v>2279</v>
      </c>
      <c r="E15" s="773">
        <v>17000</v>
      </c>
      <c r="F15" s="773"/>
      <c r="G15" s="773">
        <f>E15+F15</f>
        <v>17000</v>
      </c>
      <c r="H15" s="773"/>
      <c r="I15" s="1013" t="s">
        <v>990</v>
      </c>
      <c r="K15" s="801"/>
      <c r="L15" s="801"/>
    </row>
    <row r="16" spans="1:12" x14ac:dyDescent="0.2">
      <c r="A16" s="1001"/>
      <c r="B16" s="1006"/>
      <c r="C16" s="1007"/>
      <c r="D16" s="749">
        <v>6422</v>
      </c>
      <c r="E16" s="767">
        <v>2210</v>
      </c>
      <c r="F16" s="773"/>
      <c r="G16" s="773">
        <f t="shared" ref="G16:G50" si="0">E16+F16</f>
        <v>2210</v>
      </c>
      <c r="H16" s="767"/>
      <c r="I16" s="1013"/>
      <c r="K16" s="801"/>
      <c r="L16" s="801"/>
    </row>
    <row r="17" spans="1:12" x14ac:dyDescent="0.2">
      <c r="A17" s="785">
        <v>1.2</v>
      </c>
      <c r="B17" s="1006" t="s">
        <v>991</v>
      </c>
      <c r="C17" s="1007"/>
      <c r="D17" s="775">
        <v>2279</v>
      </c>
      <c r="E17" s="773">
        <v>10000</v>
      </c>
      <c r="F17" s="773"/>
      <c r="G17" s="773">
        <f t="shared" si="0"/>
        <v>10000</v>
      </c>
      <c r="H17" s="773"/>
      <c r="I17" s="790" t="s">
        <v>990</v>
      </c>
      <c r="K17" s="801"/>
      <c r="L17" s="801"/>
    </row>
    <row r="18" spans="1:12" ht="12.75" customHeight="1" x14ac:dyDescent="0.2">
      <c r="A18" s="807">
        <v>2</v>
      </c>
      <c r="B18" s="1023" t="s">
        <v>992</v>
      </c>
      <c r="C18" s="1024"/>
      <c r="D18" s="749"/>
      <c r="E18" s="767"/>
      <c r="F18" s="773"/>
      <c r="G18" s="773"/>
      <c r="H18" s="767"/>
      <c r="I18" s="790"/>
      <c r="K18" s="801"/>
      <c r="L18" s="801"/>
    </row>
    <row r="19" spans="1:12" ht="23.25" customHeight="1" x14ac:dyDescent="0.2">
      <c r="A19" s="785">
        <v>2.1</v>
      </c>
      <c r="B19" s="1004" t="s">
        <v>993</v>
      </c>
      <c r="C19" s="1005"/>
      <c r="D19" s="775">
        <v>2279</v>
      </c>
      <c r="E19" s="773">
        <v>3370</v>
      </c>
      <c r="F19" s="773"/>
      <c r="G19" s="773">
        <f t="shared" si="0"/>
        <v>3370</v>
      </c>
      <c r="H19" s="773"/>
      <c r="I19" s="790" t="s">
        <v>990</v>
      </c>
      <c r="K19" s="801"/>
      <c r="L19" s="801"/>
    </row>
    <row r="20" spans="1:12" x14ac:dyDescent="0.2">
      <c r="A20" s="807">
        <v>3</v>
      </c>
      <c r="B20" s="1023" t="s">
        <v>994</v>
      </c>
      <c r="C20" s="1024"/>
      <c r="D20" s="749"/>
      <c r="E20" s="767"/>
      <c r="F20" s="773"/>
      <c r="G20" s="773"/>
      <c r="H20" s="767"/>
      <c r="I20" s="790"/>
      <c r="K20" s="801"/>
      <c r="L20" s="801"/>
    </row>
    <row r="21" spans="1:12" ht="14.25" customHeight="1" x14ac:dyDescent="0.2">
      <c r="A21" s="999">
        <v>3.1</v>
      </c>
      <c r="B21" s="1002" t="s">
        <v>995</v>
      </c>
      <c r="C21" s="1003"/>
      <c r="D21" s="749">
        <v>2279</v>
      </c>
      <c r="E21" s="767">
        <v>700</v>
      </c>
      <c r="F21" s="808"/>
      <c r="G21" s="773">
        <f>2220-1520</f>
        <v>700</v>
      </c>
      <c r="H21" s="767"/>
      <c r="I21" s="1014" t="s">
        <v>990</v>
      </c>
      <c r="K21" s="801"/>
      <c r="L21" s="801"/>
    </row>
    <row r="22" spans="1:12" ht="15" customHeight="1" x14ac:dyDescent="0.2">
      <c r="A22" s="1000"/>
      <c r="B22" s="1004"/>
      <c r="C22" s="1005"/>
      <c r="D22" s="749">
        <v>2264</v>
      </c>
      <c r="E22" s="767">
        <v>600</v>
      </c>
      <c r="F22" s="773"/>
      <c r="G22" s="773">
        <v>600</v>
      </c>
      <c r="H22" s="767"/>
      <c r="I22" s="1015"/>
      <c r="K22" s="801"/>
      <c r="L22" s="801"/>
    </row>
    <row r="23" spans="1:12" ht="15" customHeight="1" x14ac:dyDescent="0.2">
      <c r="A23" s="1001"/>
      <c r="B23" s="1006"/>
      <c r="C23" s="1007"/>
      <c r="D23" s="772">
        <v>2314</v>
      </c>
      <c r="E23" s="809">
        <v>920</v>
      </c>
      <c r="F23" s="773"/>
      <c r="G23" s="773">
        <f t="shared" si="0"/>
        <v>920</v>
      </c>
      <c r="H23" s="767"/>
      <c r="I23" s="1016"/>
      <c r="K23" s="801"/>
      <c r="L23" s="801"/>
    </row>
    <row r="24" spans="1:12" ht="11.25" customHeight="1" x14ac:dyDescent="0.2">
      <c r="A24" s="807">
        <v>4</v>
      </c>
      <c r="B24" s="1017" t="s">
        <v>996</v>
      </c>
      <c r="C24" s="1018"/>
      <c r="D24" s="755"/>
      <c r="E24" s="767"/>
      <c r="F24" s="773"/>
      <c r="G24" s="773"/>
      <c r="H24" s="767"/>
      <c r="I24" s="790"/>
      <c r="K24" s="801"/>
      <c r="L24" s="801"/>
    </row>
    <row r="25" spans="1:12" x14ac:dyDescent="0.2">
      <c r="A25" s="751">
        <v>4.0999999999999996</v>
      </c>
      <c r="B25" s="1019" t="s">
        <v>997</v>
      </c>
      <c r="C25" s="1020"/>
      <c r="D25" s="761">
        <v>2279</v>
      </c>
      <c r="E25" s="773">
        <v>10000</v>
      </c>
      <c r="F25" s="773"/>
      <c r="G25" s="773">
        <f t="shared" si="0"/>
        <v>10000</v>
      </c>
      <c r="H25" s="773"/>
      <c r="I25" s="790" t="s">
        <v>990</v>
      </c>
      <c r="K25" s="801"/>
      <c r="L25" s="801"/>
    </row>
    <row r="26" spans="1:12" ht="24" customHeight="1" x14ac:dyDescent="0.2">
      <c r="A26" s="751">
        <v>4.2</v>
      </c>
      <c r="B26" s="1021" t="s">
        <v>998</v>
      </c>
      <c r="C26" s="1022"/>
      <c r="D26" s="761">
        <v>2279</v>
      </c>
      <c r="E26" s="773">
        <v>350000</v>
      </c>
      <c r="F26" s="773"/>
      <c r="G26" s="773">
        <f t="shared" si="0"/>
        <v>350000</v>
      </c>
      <c r="H26" s="773"/>
      <c r="I26" s="790" t="s">
        <v>990</v>
      </c>
      <c r="K26" s="801"/>
      <c r="L26" s="801"/>
    </row>
    <row r="27" spans="1:12" ht="24" customHeight="1" x14ac:dyDescent="0.2">
      <c r="A27" s="751">
        <v>4.3</v>
      </c>
      <c r="B27" s="1021" t="s">
        <v>999</v>
      </c>
      <c r="C27" s="1022"/>
      <c r="D27" s="761">
        <v>2279</v>
      </c>
      <c r="E27" s="773">
        <v>30000</v>
      </c>
      <c r="F27" s="773"/>
      <c r="G27" s="773">
        <f t="shared" si="0"/>
        <v>30000</v>
      </c>
      <c r="H27" s="773"/>
      <c r="I27" s="790" t="s">
        <v>990</v>
      </c>
      <c r="K27" s="801"/>
      <c r="L27" s="801"/>
    </row>
    <row r="28" spans="1:12" x14ac:dyDescent="0.2">
      <c r="A28" s="751">
        <v>4.4000000000000004</v>
      </c>
      <c r="B28" s="1021" t="s">
        <v>1000</v>
      </c>
      <c r="C28" s="1022"/>
      <c r="D28" s="761">
        <v>2279</v>
      </c>
      <c r="E28" s="773">
        <v>277</v>
      </c>
      <c r="F28" s="773"/>
      <c r="G28" s="773">
        <f t="shared" si="0"/>
        <v>277</v>
      </c>
      <c r="H28" s="773"/>
      <c r="I28" s="790" t="s">
        <v>990</v>
      </c>
      <c r="K28" s="801"/>
      <c r="L28" s="801"/>
    </row>
    <row r="29" spans="1:12" x14ac:dyDescent="0.2">
      <c r="A29" s="751">
        <v>4.5</v>
      </c>
      <c r="B29" s="1021" t="s">
        <v>1001</v>
      </c>
      <c r="C29" s="1022"/>
      <c r="D29" s="761">
        <v>2279</v>
      </c>
      <c r="E29" s="773">
        <v>90000</v>
      </c>
      <c r="F29" s="773"/>
      <c r="G29" s="773">
        <f t="shared" si="0"/>
        <v>90000</v>
      </c>
      <c r="H29" s="773"/>
      <c r="I29" s="790" t="s">
        <v>990</v>
      </c>
      <c r="K29" s="801"/>
      <c r="L29" s="801"/>
    </row>
    <row r="30" spans="1:12" x14ac:dyDescent="0.2">
      <c r="A30" s="760">
        <v>4.5999999999999996</v>
      </c>
      <c r="B30" s="1021" t="s">
        <v>1002</v>
      </c>
      <c r="C30" s="1022"/>
      <c r="D30" s="810">
        <v>2279</v>
      </c>
      <c r="E30" s="773">
        <f>90000+10000</f>
        <v>100000</v>
      </c>
      <c r="F30" s="773"/>
      <c r="G30" s="773">
        <f t="shared" si="0"/>
        <v>100000</v>
      </c>
      <c r="H30" s="773"/>
      <c r="I30" s="790" t="s">
        <v>990</v>
      </c>
      <c r="K30" s="801"/>
      <c r="L30" s="801"/>
    </row>
    <row r="31" spans="1:12" ht="12.75" customHeight="1" x14ac:dyDescent="0.2">
      <c r="A31" s="811">
        <v>5</v>
      </c>
      <c r="B31" s="1023" t="s">
        <v>1003</v>
      </c>
      <c r="C31" s="1024"/>
      <c r="D31" s="812"/>
      <c r="E31" s="767"/>
      <c r="F31" s="773"/>
      <c r="G31" s="773"/>
      <c r="H31" s="767"/>
      <c r="I31" s="813"/>
      <c r="K31" s="801"/>
      <c r="L31" s="801"/>
    </row>
    <row r="32" spans="1:12" ht="24" customHeight="1" x14ac:dyDescent="0.2">
      <c r="A32" s="760">
        <v>5.0999999999999996</v>
      </c>
      <c r="B32" s="1021" t="s">
        <v>1004</v>
      </c>
      <c r="C32" s="1022"/>
      <c r="D32" s="810">
        <v>2279</v>
      </c>
      <c r="E32" s="773">
        <v>15000</v>
      </c>
      <c r="F32" s="773"/>
      <c r="G32" s="773">
        <f t="shared" si="0"/>
        <v>15000</v>
      </c>
      <c r="H32" s="773"/>
      <c r="I32" s="790" t="s">
        <v>990</v>
      </c>
      <c r="K32" s="801"/>
      <c r="L32" s="801"/>
    </row>
    <row r="33" spans="1:12" ht="37.5" customHeight="1" x14ac:dyDescent="0.2">
      <c r="A33" s="760">
        <v>5.2</v>
      </c>
      <c r="B33" s="1021" t="s">
        <v>1005</v>
      </c>
      <c r="C33" s="1022"/>
      <c r="D33" s="810">
        <v>2279</v>
      </c>
      <c r="E33" s="773">
        <v>10000</v>
      </c>
      <c r="F33" s="773"/>
      <c r="G33" s="773">
        <f t="shared" si="0"/>
        <v>10000</v>
      </c>
      <c r="H33" s="773"/>
      <c r="I33" s="790" t="s">
        <v>990</v>
      </c>
      <c r="K33" s="801"/>
      <c r="L33" s="801"/>
    </row>
    <row r="34" spans="1:12" x14ac:dyDescent="0.2">
      <c r="A34" s="811">
        <v>6</v>
      </c>
      <c r="B34" s="1023" t="s">
        <v>1006</v>
      </c>
      <c r="C34" s="1024"/>
      <c r="D34" s="810"/>
      <c r="E34" s="773"/>
      <c r="F34" s="773"/>
      <c r="G34" s="773"/>
      <c r="H34" s="773"/>
      <c r="I34" s="813"/>
      <c r="K34" s="801"/>
      <c r="L34" s="801"/>
    </row>
    <row r="35" spans="1:12" x14ac:dyDescent="0.2">
      <c r="A35" s="814">
        <v>6.1</v>
      </c>
      <c r="B35" s="1021" t="s">
        <v>1007</v>
      </c>
      <c r="C35" s="1022"/>
      <c r="D35" s="810">
        <v>2279</v>
      </c>
      <c r="E35" s="773">
        <v>712</v>
      </c>
      <c r="F35" s="773"/>
      <c r="G35" s="773">
        <f t="shared" si="0"/>
        <v>712</v>
      </c>
      <c r="H35" s="773"/>
      <c r="I35" s="790" t="s">
        <v>990</v>
      </c>
      <c r="K35" s="801"/>
      <c r="L35" s="801"/>
    </row>
    <row r="36" spans="1:12" ht="36.75" customHeight="1" x14ac:dyDescent="0.2">
      <c r="A36" s="760">
        <v>6.2</v>
      </c>
      <c r="B36" s="1021" t="s">
        <v>1008</v>
      </c>
      <c r="C36" s="1022"/>
      <c r="D36" s="810">
        <v>2279</v>
      </c>
      <c r="E36" s="773">
        <v>20000</v>
      </c>
      <c r="F36" s="773"/>
      <c r="G36" s="773">
        <f t="shared" si="0"/>
        <v>20000</v>
      </c>
      <c r="H36" s="773"/>
      <c r="I36" s="790" t="s">
        <v>990</v>
      </c>
      <c r="K36" s="801"/>
      <c r="L36" s="801"/>
    </row>
    <row r="37" spans="1:12" x14ac:dyDescent="0.2">
      <c r="A37" s="760">
        <v>6.3</v>
      </c>
      <c r="B37" s="1021" t="s">
        <v>1009</v>
      </c>
      <c r="C37" s="1022"/>
      <c r="D37" s="810">
        <v>2279</v>
      </c>
      <c r="E37" s="773">
        <v>10000</v>
      </c>
      <c r="F37" s="773"/>
      <c r="G37" s="773">
        <f t="shared" si="0"/>
        <v>10000</v>
      </c>
      <c r="H37" s="773"/>
      <c r="I37" s="790" t="s">
        <v>990</v>
      </c>
      <c r="K37" s="801"/>
      <c r="L37" s="801"/>
    </row>
    <row r="38" spans="1:12" x14ac:dyDescent="0.2">
      <c r="A38" s="760">
        <v>6.4</v>
      </c>
      <c r="B38" s="1021" t="s">
        <v>1010</v>
      </c>
      <c r="C38" s="1022"/>
      <c r="D38" s="810">
        <v>2279</v>
      </c>
      <c r="E38" s="773">
        <v>12100</v>
      </c>
      <c r="F38" s="773"/>
      <c r="G38" s="773">
        <f t="shared" si="0"/>
        <v>12100</v>
      </c>
      <c r="H38" s="773"/>
      <c r="I38" s="790" t="s">
        <v>990</v>
      </c>
      <c r="K38" s="801"/>
      <c r="L38" s="801"/>
    </row>
    <row r="39" spans="1:12" x14ac:dyDescent="0.2">
      <c r="A39" s="760">
        <v>6.5</v>
      </c>
      <c r="B39" s="1021" t="s">
        <v>1011</v>
      </c>
      <c r="C39" s="1022"/>
      <c r="D39" s="810">
        <v>2279</v>
      </c>
      <c r="E39" s="773">
        <v>35000</v>
      </c>
      <c r="F39" s="773"/>
      <c r="G39" s="773">
        <f t="shared" si="0"/>
        <v>35000</v>
      </c>
      <c r="H39" s="773"/>
      <c r="I39" s="790" t="s">
        <v>990</v>
      </c>
      <c r="K39" s="801"/>
      <c r="L39" s="801"/>
    </row>
    <row r="40" spans="1:12" ht="23.25" customHeight="1" x14ac:dyDescent="0.2">
      <c r="A40" s="760">
        <v>6.6</v>
      </c>
      <c r="B40" s="1021" t="s">
        <v>1012</v>
      </c>
      <c r="C40" s="1022"/>
      <c r="D40" s="810">
        <v>2279</v>
      </c>
      <c r="E40" s="773">
        <v>15000</v>
      </c>
      <c r="F40" s="815">
        <v>-15000</v>
      </c>
      <c r="G40" s="773"/>
      <c r="H40" s="773" t="s">
        <v>1013</v>
      </c>
      <c r="I40" s="790" t="s">
        <v>990</v>
      </c>
      <c r="K40" s="801"/>
      <c r="L40" s="801"/>
    </row>
    <row r="41" spans="1:12" ht="23.25" customHeight="1" x14ac:dyDescent="0.2">
      <c r="A41" s="816" t="s">
        <v>1014</v>
      </c>
      <c r="B41" s="1021" t="s">
        <v>1015</v>
      </c>
      <c r="C41" s="1022"/>
      <c r="D41" s="810">
        <v>2279</v>
      </c>
      <c r="E41" s="773"/>
      <c r="F41" s="815">
        <v>15000</v>
      </c>
      <c r="G41" s="773">
        <v>15000</v>
      </c>
      <c r="H41" s="773" t="s">
        <v>1013</v>
      </c>
      <c r="I41" s="790" t="s">
        <v>990</v>
      </c>
      <c r="K41" s="801"/>
      <c r="L41" s="801"/>
    </row>
    <row r="42" spans="1:12" x14ac:dyDescent="0.2">
      <c r="A42" s="817">
        <v>6.7</v>
      </c>
      <c r="B42" s="1021" t="s">
        <v>1016</v>
      </c>
      <c r="C42" s="1022"/>
      <c r="D42" s="810">
        <v>2279</v>
      </c>
      <c r="E42" s="773">
        <v>30300</v>
      </c>
      <c r="F42" s="815"/>
      <c r="G42" s="773">
        <f t="shared" si="0"/>
        <v>30300</v>
      </c>
      <c r="H42" s="773"/>
      <c r="I42" s="790" t="s">
        <v>990</v>
      </c>
      <c r="K42" s="801"/>
      <c r="L42" s="801"/>
    </row>
    <row r="43" spans="1:12" x14ac:dyDescent="0.2">
      <c r="A43" s="760">
        <v>6.8</v>
      </c>
      <c r="B43" s="1021" t="s">
        <v>1017</v>
      </c>
      <c r="C43" s="1022"/>
      <c r="D43" s="810">
        <v>2279</v>
      </c>
      <c r="E43" s="773">
        <v>23000</v>
      </c>
      <c r="F43" s="815"/>
      <c r="G43" s="773">
        <f t="shared" si="0"/>
        <v>23000</v>
      </c>
      <c r="H43" s="773"/>
      <c r="I43" s="790" t="s">
        <v>990</v>
      </c>
      <c r="K43" s="801"/>
      <c r="L43" s="801"/>
    </row>
    <row r="44" spans="1:12" x14ac:dyDescent="0.2">
      <c r="A44" s="760">
        <v>6.9</v>
      </c>
      <c r="B44" s="1021" t="s">
        <v>1018</v>
      </c>
      <c r="C44" s="1022"/>
      <c r="D44" s="810">
        <v>2279</v>
      </c>
      <c r="E44" s="773">
        <v>3519</v>
      </c>
      <c r="F44" s="815"/>
      <c r="G44" s="773">
        <f t="shared" si="0"/>
        <v>3519</v>
      </c>
      <c r="H44" s="773"/>
      <c r="I44" s="790" t="s">
        <v>990</v>
      </c>
      <c r="K44" s="801"/>
      <c r="L44" s="801"/>
    </row>
    <row r="45" spans="1:12" ht="12.75" customHeight="1" x14ac:dyDescent="0.2">
      <c r="A45" s="818">
        <v>7</v>
      </c>
      <c r="B45" s="1023" t="s">
        <v>1019</v>
      </c>
      <c r="C45" s="1024"/>
      <c r="D45" s="810"/>
      <c r="E45" s="773"/>
      <c r="F45" s="815"/>
      <c r="G45" s="773"/>
      <c r="H45" s="773"/>
      <c r="I45" s="813"/>
      <c r="K45" s="801"/>
      <c r="L45" s="801"/>
    </row>
    <row r="46" spans="1:12" x14ac:dyDescent="0.2">
      <c r="A46" s="770">
        <v>7.1</v>
      </c>
      <c r="B46" s="1002" t="s">
        <v>1020</v>
      </c>
      <c r="C46" s="1003"/>
      <c r="D46" s="819">
        <v>2279</v>
      </c>
      <c r="E46" s="773">
        <v>2500</v>
      </c>
      <c r="F46" s="815"/>
      <c r="G46" s="773">
        <f t="shared" si="0"/>
        <v>2500</v>
      </c>
      <c r="H46" s="773"/>
      <c r="I46" s="790" t="s">
        <v>990</v>
      </c>
      <c r="K46" s="801"/>
      <c r="L46" s="801"/>
    </row>
    <row r="47" spans="1:12" ht="13.5" customHeight="1" x14ac:dyDescent="0.2">
      <c r="A47" s="818">
        <v>8</v>
      </c>
      <c r="B47" s="1023" t="s">
        <v>1021</v>
      </c>
      <c r="C47" s="1024"/>
      <c r="D47" s="810"/>
      <c r="E47" s="773"/>
      <c r="F47" s="815"/>
      <c r="G47" s="773"/>
      <c r="H47" s="773"/>
      <c r="I47" s="813"/>
      <c r="K47" s="801"/>
      <c r="L47" s="801"/>
    </row>
    <row r="48" spans="1:12" x14ac:dyDescent="0.2">
      <c r="A48" s="760">
        <v>8.1</v>
      </c>
      <c r="B48" s="1021" t="s">
        <v>1022</v>
      </c>
      <c r="C48" s="1022"/>
      <c r="D48" s="810">
        <v>2279</v>
      </c>
      <c r="E48" s="773">
        <v>48000</v>
      </c>
      <c r="F48" s="815"/>
      <c r="G48" s="773">
        <f t="shared" si="0"/>
        <v>48000</v>
      </c>
      <c r="H48" s="773"/>
      <c r="I48" s="790" t="s">
        <v>990</v>
      </c>
      <c r="K48" s="801"/>
      <c r="L48" s="801"/>
    </row>
    <row r="49" spans="1:12" x14ac:dyDescent="0.2">
      <c r="A49" s="760">
        <v>8.1999999999999993</v>
      </c>
      <c r="B49" s="1021" t="s">
        <v>1023</v>
      </c>
      <c r="C49" s="1022"/>
      <c r="D49" s="810">
        <v>2279</v>
      </c>
      <c r="E49" s="773">
        <v>48000</v>
      </c>
      <c r="F49" s="815"/>
      <c r="G49" s="773">
        <f t="shared" si="0"/>
        <v>48000</v>
      </c>
      <c r="H49" s="773"/>
      <c r="I49" s="790" t="s">
        <v>990</v>
      </c>
      <c r="K49" s="801"/>
      <c r="L49" s="801"/>
    </row>
    <row r="50" spans="1:12" x14ac:dyDescent="0.2">
      <c r="A50" s="818">
        <v>9</v>
      </c>
      <c r="B50" s="1023" t="s">
        <v>1024</v>
      </c>
      <c r="C50" s="1024"/>
      <c r="D50" s="810">
        <v>2279</v>
      </c>
      <c r="E50" s="773">
        <f>90000-11436</f>
        <v>78564</v>
      </c>
      <c r="F50" s="773"/>
      <c r="G50" s="773">
        <f t="shared" si="0"/>
        <v>78564</v>
      </c>
      <c r="H50" s="773"/>
      <c r="I50" s="790" t="s">
        <v>990</v>
      </c>
      <c r="K50" s="801"/>
      <c r="L50" s="801"/>
    </row>
    <row r="51" spans="1:12" x14ac:dyDescent="0.2">
      <c r="A51" s="774"/>
      <c r="B51" s="774"/>
      <c r="C51" s="774"/>
      <c r="D51" s="820"/>
      <c r="E51" s="821"/>
      <c r="F51" s="821"/>
      <c r="G51" s="821"/>
      <c r="H51" s="821"/>
      <c r="I51" s="822"/>
      <c r="K51" s="801"/>
      <c r="L51" s="801"/>
    </row>
    <row r="52" spans="1:12" x14ac:dyDescent="0.2">
      <c r="A52" s="994" t="s">
        <v>987</v>
      </c>
      <c r="B52" s="994"/>
      <c r="C52" s="795" t="s">
        <v>1025</v>
      </c>
      <c r="D52" s="774"/>
      <c r="E52" s="823"/>
      <c r="F52" s="823"/>
      <c r="G52" s="823"/>
      <c r="H52" s="823"/>
      <c r="I52" s="824"/>
      <c r="K52" s="801"/>
      <c r="L52" s="801"/>
    </row>
    <row r="53" spans="1:12" x14ac:dyDescent="0.2">
      <c r="A53" s="994" t="s">
        <v>422</v>
      </c>
      <c r="B53" s="994"/>
      <c r="C53" s="825" t="s">
        <v>666</v>
      </c>
      <c r="D53" s="795"/>
      <c r="E53" s="823"/>
      <c r="F53" s="823"/>
      <c r="G53" s="823"/>
      <c r="H53" s="823"/>
      <c r="I53" s="824"/>
      <c r="K53" s="801"/>
      <c r="L53" s="801"/>
    </row>
    <row r="54" spans="1:12" ht="12" customHeight="1" x14ac:dyDescent="0.2">
      <c r="A54" s="921" t="s">
        <v>424</v>
      </c>
      <c r="B54" s="923" t="s">
        <v>425</v>
      </c>
      <c r="C54" s="924"/>
      <c r="D54" s="927" t="s">
        <v>426</v>
      </c>
      <c r="E54" s="929" t="s">
        <v>427</v>
      </c>
      <c r="F54" s="929" t="s">
        <v>428</v>
      </c>
      <c r="G54" s="929" t="s">
        <v>429</v>
      </c>
      <c r="H54" s="929" t="s">
        <v>318</v>
      </c>
      <c r="I54" s="933" t="s">
        <v>430</v>
      </c>
      <c r="K54" s="801"/>
      <c r="L54" s="801"/>
    </row>
    <row r="55" spans="1:12" ht="33.75" customHeight="1" x14ac:dyDescent="0.2">
      <c r="A55" s="922"/>
      <c r="B55" s="925"/>
      <c r="C55" s="926"/>
      <c r="D55" s="928"/>
      <c r="E55" s="930"/>
      <c r="F55" s="930"/>
      <c r="G55" s="930"/>
      <c r="H55" s="930"/>
      <c r="I55" s="934"/>
      <c r="K55" s="801"/>
      <c r="L55" s="801"/>
    </row>
    <row r="56" spans="1:12" x14ac:dyDescent="0.2">
      <c r="A56" s="1008" t="s">
        <v>462</v>
      </c>
      <c r="B56" s="1009"/>
      <c r="C56" s="1010"/>
      <c r="D56" s="826"/>
      <c r="E56" s="747">
        <f>SUM(E57:E94)</f>
        <v>467413</v>
      </c>
      <c r="F56" s="747">
        <f>SUM(F57:F94)</f>
        <v>0</v>
      </c>
      <c r="G56" s="747">
        <f>SUM(G57:G94)</f>
        <v>467413</v>
      </c>
      <c r="H56" s="747"/>
      <c r="I56" s="749"/>
      <c r="K56" s="801"/>
      <c r="L56" s="801"/>
    </row>
    <row r="57" spans="1:12" x14ac:dyDescent="0.2">
      <c r="A57" s="751">
        <v>1</v>
      </c>
      <c r="B57" s="1021" t="s">
        <v>1026</v>
      </c>
      <c r="C57" s="1022"/>
      <c r="D57" s="775">
        <v>2279</v>
      </c>
      <c r="E57" s="773">
        <f>70000+1925</f>
        <v>71925</v>
      </c>
      <c r="F57" s="773"/>
      <c r="G57" s="773">
        <f>E57+F57</f>
        <v>71925</v>
      </c>
      <c r="H57" s="773"/>
      <c r="I57" s="790" t="s">
        <v>990</v>
      </c>
      <c r="K57" s="801"/>
      <c r="L57" s="801"/>
    </row>
    <row r="58" spans="1:12" x14ac:dyDescent="0.2">
      <c r="A58" s="751">
        <v>2</v>
      </c>
      <c r="B58" s="1021" t="s">
        <v>1027</v>
      </c>
      <c r="C58" s="1022"/>
      <c r="D58" s="761">
        <v>2279</v>
      </c>
      <c r="E58" s="773">
        <v>65000</v>
      </c>
      <c r="F58" s="773"/>
      <c r="G58" s="773">
        <f t="shared" ref="G58:G94" si="1">E58+F58</f>
        <v>65000</v>
      </c>
      <c r="H58" s="773"/>
      <c r="I58" s="790" t="s">
        <v>990</v>
      </c>
      <c r="K58" s="801"/>
      <c r="L58" s="801"/>
    </row>
    <row r="59" spans="1:12" x14ac:dyDescent="0.2">
      <c r="A59" s="751">
        <v>3</v>
      </c>
      <c r="B59" s="1021" t="s">
        <v>1028</v>
      </c>
      <c r="C59" s="1022"/>
      <c r="D59" s="761">
        <v>2279</v>
      </c>
      <c r="E59" s="773">
        <v>50000</v>
      </c>
      <c r="F59" s="773"/>
      <c r="G59" s="773">
        <f t="shared" si="1"/>
        <v>50000</v>
      </c>
      <c r="H59" s="773"/>
      <c r="I59" s="790" t="s">
        <v>990</v>
      </c>
      <c r="K59" s="801"/>
      <c r="L59" s="801"/>
    </row>
    <row r="60" spans="1:12" x14ac:dyDescent="0.2">
      <c r="A60" s="751">
        <v>4</v>
      </c>
      <c r="B60" s="1021" t="s">
        <v>1029</v>
      </c>
      <c r="C60" s="1022"/>
      <c r="D60" s="761">
        <v>2279</v>
      </c>
      <c r="E60" s="773">
        <v>20000</v>
      </c>
      <c r="F60" s="773"/>
      <c r="G60" s="773">
        <f t="shared" si="1"/>
        <v>20000</v>
      </c>
      <c r="H60" s="773"/>
      <c r="I60" s="790" t="s">
        <v>990</v>
      </c>
      <c r="K60" s="801"/>
      <c r="L60" s="801"/>
    </row>
    <row r="61" spans="1:12" x14ac:dyDescent="0.2">
      <c r="A61" s="751">
        <v>5</v>
      </c>
      <c r="B61" s="1021" t="s">
        <v>1030</v>
      </c>
      <c r="C61" s="1022"/>
      <c r="D61" s="761">
        <v>2279</v>
      </c>
      <c r="E61" s="773">
        <f>5000+700</f>
        <v>5700</v>
      </c>
      <c r="F61" s="773"/>
      <c r="G61" s="773">
        <f t="shared" si="1"/>
        <v>5700</v>
      </c>
      <c r="H61" s="773"/>
      <c r="I61" s="790" t="s">
        <v>990</v>
      </c>
      <c r="K61" s="801"/>
      <c r="L61" s="801"/>
    </row>
    <row r="62" spans="1:12" x14ac:dyDescent="0.2">
      <c r="A62" s="751">
        <v>6</v>
      </c>
      <c r="B62" s="1021" t="s">
        <v>1031</v>
      </c>
      <c r="C62" s="1022"/>
      <c r="D62" s="761">
        <v>2279</v>
      </c>
      <c r="E62" s="773">
        <v>5000</v>
      </c>
      <c r="F62" s="773"/>
      <c r="G62" s="773">
        <f t="shared" si="1"/>
        <v>5000</v>
      </c>
      <c r="H62" s="773"/>
      <c r="I62" s="790" t="s">
        <v>990</v>
      </c>
      <c r="K62" s="801"/>
      <c r="L62" s="801"/>
    </row>
    <row r="63" spans="1:12" ht="24" customHeight="1" x14ac:dyDescent="0.2">
      <c r="A63" s="751">
        <v>7</v>
      </c>
      <c r="B63" s="1021" t="s">
        <v>1032</v>
      </c>
      <c r="C63" s="1022"/>
      <c r="D63" s="761">
        <v>2279</v>
      </c>
      <c r="E63" s="773">
        <v>700</v>
      </c>
      <c r="F63" s="773"/>
      <c r="G63" s="773">
        <f t="shared" si="1"/>
        <v>700</v>
      </c>
      <c r="H63" s="773"/>
      <c r="I63" s="790" t="s">
        <v>990</v>
      </c>
      <c r="K63" s="801"/>
      <c r="L63" s="801"/>
    </row>
    <row r="64" spans="1:12" ht="23.25" customHeight="1" x14ac:dyDescent="0.2">
      <c r="A64" s="751">
        <v>8</v>
      </c>
      <c r="B64" s="1021" t="s">
        <v>1033</v>
      </c>
      <c r="C64" s="1022"/>
      <c r="D64" s="761">
        <v>2279</v>
      </c>
      <c r="E64" s="773">
        <v>730</v>
      </c>
      <c r="F64" s="773"/>
      <c r="G64" s="773">
        <f t="shared" si="1"/>
        <v>730</v>
      </c>
      <c r="H64" s="773"/>
      <c r="I64" s="790" t="s">
        <v>990</v>
      </c>
      <c r="K64" s="801"/>
      <c r="L64" s="801"/>
    </row>
    <row r="65" spans="1:12" ht="24.75" customHeight="1" x14ac:dyDescent="0.2">
      <c r="A65" s="751">
        <v>9</v>
      </c>
      <c r="B65" s="1021" t="s">
        <v>1034</v>
      </c>
      <c r="C65" s="1022"/>
      <c r="D65" s="761">
        <v>2279</v>
      </c>
      <c r="E65" s="773">
        <v>6000</v>
      </c>
      <c r="F65" s="773"/>
      <c r="G65" s="773">
        <f t="shared" si="1"/>
        <v>6000</v>
      </c>
      <c r="H65" s="773"/>
      <c r="I65" s="790" t="s">
        <v>990</v>
      </c>
      <c r="K65" s="801"/>
      <c r="L65" s="801"/>
    </row>
    <row r="66" spans="1:12" x14ac:dyDescent="0.2">
      <c r="A66" s="751">
        <v>10</v>
      </c>
      <c r="B66" s="1029" t="s">
        <v>1035</v>
      </c>
      <c r="C66" s="1030"/>
      <c r="D66" s="761">
        <v>2279</v>
      </c>
      <c r="E66" s="773">
        <v>756</v>
      </c>
      <c r="F66" s="773"/>
      <c r="G66" s="773">
        <f t="shared" si="1"/>
        <v>756</v>
      </c>
      <c r="H66" s="773"/>
      <c r="I66" s="790" t="s">
        <v>990</v>
      </c>
      <c r="K66" s="801"/>
      <c r="L66" s="801"/>
    </row>
    <row r="67" spans="1:12" ht="24" customHeight="1" x14ac:dyDescent="0.2">
      <c r="A67" s="751">
        <v>11</v>
      </c>
      <c r="B67" s="1021" t="s">
        <v>1036</v>
      </c>
      <c r="C67" s="1022"/>
      <c r="D67" s="761">
        <v>2279</v>
      </c>
      <c r="E67" s="773">
        <v>1000</v>
      </c>
      <c r="F67" s="773"/>
      <c r="G67" s="773">
        <f t="shared" si="1"/>
        <v>1000</v>
      </c>
      <c r="H67" s="773"/>
      <c r="I67" s="790" t="s">
        <v>990</v>
      </c>
      <c r="K67" s="801"/>
      <c r="L67" s="801"/>
    </row>
    <row r="68" spans="1:12" x14ac:dyDescent="0.2">
      <c r="A68" s="751">
        <v>12</v>
      </c>
      <c r="B68" s="1021" t="s">
        <v>1037</v>
      </c>
      <c r="C68" s="1022"/>
      <c r="D68" s="761">
        <v>2279</v>
      </c>
      <c r="E68" s="773">
        <v>10000</v>
      </c>
      <c r="F68" s="773"/>
      <c r="G68" s="773">
        <f t="shared" si="1"/>
        <v>10000</v>
      </c>
      <c r="H68" s="773"/>
      <c r="I68" s="790" t="s">
        <v>990</v>
      </c>
      <c r="K68" s="801"/>
      <c r="L68" s="801"/>
    </row>
    <row r="69" spans="1:12" x14ac:dyDescent="0.2">
      <c r="A69" s="751">
        <v>13</v>
      </c>
      <c r="B69" s="1021" t="s">
        <v>1038</v>
      </c>
      <c r="C69" s="1022"/>
      <c r="D69" s="761">
        <v>2279</v>
      </c>
      <c r="E69" s="773">
        <v>8100</v>
      </c>
      <c r="F69" s="773"/>
      <c r="G69" s="773">
        <f t="shared" si="1"/>
        <v>8100</v>
      </c>
      <c r="H69" s="773"/>
      <c r="I69" s="790" t="s">
        <v>990</v>
      </c>
      <c r="K69" s="801"/>
      <c r="L69" s="801"/>
    </row>
    <row r="70" spans="1:12" x14ac:dyDescent="0.2">
      <c r="A70" s="751">
        <v>14</v>
      </c>
      <c r="B70" s="1021" t="s">
        <v>1039</v>
      </c>
      <c r="C70" s="1022"/>
      <c r="D70" s="761">
        <v>2279</v>
      </c>
      <c r="E70" s="773">
        <v>242</v>
      </c>
      <c r="F70" s="773"/>
      <c r="G70" s="773">
        <f t="shared" si="1"/>
        <v>242</v>
      </c>
      <c r="H70" s="773"/>
      <c r="I70" s="790" t="s">
        <v>990</v>
      </c>
      <c r="K70" s="801"/>
      <c r="L70" s="801"/>
    </row>
    <row r="71" spans="1:12" ht="24" customHeight="1" x14ac:dyDescent="0.2">
      <c r="A71" s="751">
        <v>15</v>
      </c>
      <c r="B71" s="1021" t="s">
        <v>1040</v>
      </c>
      <c r="C71" s="1022"/>
      <c r="D71" s="761">
        <v>2279</v>
      </c>
      <c r="E71" s="773">
        <v>8000</v>
      </c>
      <c r="F71" s="773"/>
      <c r="G71" s="773">
        <f t="shared" si="1"/>
        <v>8000</v>
      </c>
      <c r="H71" s="773"/>
      <c r="I71" s="790" t="s">
        <v>990</v>
      </c>
      <c r="K71" s="801"/>
      <c r="L71" s="801"/>
    </row>
    <row r="72" spans="1:12" x14ac:dyDescent="0.2">
      <c r="A72" s="751">
        <v>16</v>
      </c>
      <c r="B72" s="1021" t="s">
        <v>1041</v>
      </c>
      <c r="C72" s="1022"/>
      <c r="D72" s="761">
        <v>2279</v>
      </c>
      <c r="E72" s="773">
        <v>500</v>
      </c>
      <c r="F72" s="773"/>
      <c r="G72" s="773">
        <f t="shared" si="1"/>
        <v>500</v>
      </c>
      <c r="H72" s="773"/>
      <c r="I72" s="790" t="s">
        <v>990</v>
      </c>
      <c r="K72" s="801"/>
      <c r="L72" s="801"/>
    </row>
    <row r="73" spans="1:12" x14ac:dyDescent="0.2">
      <c r="A73" s="827">
        <v>17</v>
      </c>
      <c r="B73" s="1025" t="s">
        <v>1042</v>
      </c>
      <c r="C73" s="1026"/>
      <c r="D73" s="772">
        <v>2279</v>
      </c>
      <c r="E73" s="773">
        <v>1423</v>
      </c>
      <c r="F73" s="773"/>
      <c r="G73" s="773">
        <f t="shared" si="1"/>
        <v>1423</v>
      </c>
      <c r="H73" s="773"/>
      <c r="I73" s="790" t="s">
        <v>990</v>
      </c>
      <c r="K73" s="801"/>
      <c r="L73" s="801"/>
    </row>
    <row r="74" spans="1:12" x14ac:dyDescent="0.2">
      <c r="A74" s="827">
        <v>18</v>
      </c>
      <c r="B74" s="1027" t="s">
        <v>1043</v>
      </c>
      <c r="C74" s="1028"/>
      <c r="D74" s="772">
        <v>2279</v>
      </c>
      <c r="E74" s="773">
        <v>1500</v>
      </c>
      <c r="F74" s="773"/>
      <c r="G74" s="773">
        <f t="shared" si="1"/>
        <v>1500</v>
      </c>
      <c r="H74" s="773"/>
      <c r="I74" s="790" t="s">
        <v>990</v>
      </c>
      <c r="K74" s="801"/>
      <c r="L74" s="801"/>
    </row>
    <row r="75" spans="1:12" x14ac:dyDescent="0.2">
      <c r="A75" s="751">
        <v>19</v>
      </c>
      <c r="B75" s="1021" t="s">
        <v>1044</v>
      </c>
      <c r="C75" s="1022"/>
      <c r="D75" s="761">
        <v>2279</v>
      </c>
      <c r="E75" s="773">
        <v>7140</v>
      </c>
      <c r="F75" s="773"/>
      <c r="G75" s="773">
        <f t="shared" si="1"/>
        <v>7140</v>
      </c>
      <c r="H75" s="773"/>
      <c r="I75" s="790" t="s">
        <v>990</v>
      </c>
      <c r="K75" s="801"/>
      <c r="L75" s="801"/>
    </row>
    <row r="76" spans="1:12" x14ac:dyDescent="0.2">
      <c r="A76" s="751">
        <v>20</v>
      </c>
      <c r="B76" s="1021" t="s">
        <v>1045</v>
      </c>
      <c r="C76" s="1022"/>
      <c r="D76" s="761">
        <v>2279</v>
      </c>
      <c r="E76" s="773">
        <v>6980</v>
      </c>
      <c r="F76" s="773"/>
      <c r="G76" s="773">
        <f t="shared" si="1"/>
        <v>6980</v>
      </c>
      <c r="H76" s="773"/>
      <c r="I76" s="790" t="s">
        <v>990</v>
      </c>
      <c r="K76" s="801"/>
      <c r="L76" s="801"/>
    </row>
    <row r="77" spans="1:12" x14ac:dyDescent="0.2">
      <c r="A77" s="751">
        <v>21</v>
      </c>
      <c r="B77" s="1021" t="s">
        <v>1046</v>
      </c>
      <c r="C77" s="1022"/>
      <c r="D77" s="761">
        <v>2279</v>
      </c>
      <c r="E77" s="773">
        <v>400</v>
      </c>
      <c r="F77" s="773"/>
      <c r="G77" s="773">
        <f t="shared" si="1"/>
        <v>400</v>
      </c>
      <c r="H77" s="773"/>
      <c r="I77" s="790" t="s">
        <v>990</v>
      </c>
      <c r="K77" s="801"/>
      <c r="L77" s="801"/>
    </row>
    <row r="78" spans="1:12" x14ac:dyDescent="0.2">
      <c r="A78" s="751">
        <v>22</v>
      </c>
      <c r="B78" s="1021" t="s">
        <v>1047</v>
      </c>
      <c r="C78" s="1022"/>
      <c r="D78" s="761">
        <v>2279</v>
      </c>
      <c r="E78" s="773">
        <v>150</v>
      </c>
      <c r="F78" s="773"/>
      <c r="G78" s="773">
        <f t="shared" si="1"/>
        <v>150</v>
      </c>
      <c r="H78" s="773"/>
      <c r="I78" s="790" t="s">
        <v>990</v>
      </c>
      <c r="K78" s="801"/>
      <c r="L78" s="801"/>
    </row>
    <row r="79" spans="1:12" x14ac:dyDescent="0.2">
      <c r="A79" s="751">
        <v>23</v>
      </c>
      <c r="B79" s="1021" t="s">
        <v>1048</v>
      </c>
      <c r="C79" s="1022"/>
      <c r="D79" s="761">
        <v>2279</v>
      </c>
      <c r="E79" s="773">
        <v>1542</v>
      </c>
      <c r="F79" s="773"/>
      <c r="G79" s="773">
        <f t="shared" si="1"/>
        <v>1542</v>
      </c>
      <c r="H79" s="773"/>
      <c r="I79" s="790" t="s">
        <v>990</v>
      </c>
      <c r="K79" s="801"/>
      <c r="L79" s="801"/>
    </row>
    <row r="80" spans="1:12" x14ac:dyDescent="0.2">
      <c r="A80" s="751">
        <v>24</v>
      </c>
      <c r="B80" s="1021" t="s">
        <v>1049</v>
      </c>
      <c r="C80" s="1022"/>
      <c r="D80" s="761">
        <v>2279</v>
      </c>
      <c r="E80" s="773">
        <v>75</v>
      </c>
      <c r="F80" s="773"/>
      <c r="G80" s="773">
        <f t="shared" si="1"/>
        <v>75</v>
      </c>
      <c r="H80" s="773"/>
      <c r="I80" s="790" t="s">
        <v>990</v>
      </c>
      <c r="K80" s="801"/>
      <c r="L80" s="801"/>
    </row>
    <row r="81" spans="1:12" x14ac:dyDescent="0.2">
      <c r="A81" s="751">
        <v>25</v>
      </c>
      <c r="B81" s="1021" t="s">
        <v>1050</v>
      </c>
      <c r="C81" s="1022"/>
      <c r="D81" s="761">
        <v>2279</v>
      </c>
      <c r="E81" s="773">
        <v>421</v>
      </c>
      <c r="F81" s="773"/>
      <c r="G81" s="773">
        <f t="shared" si="1"/>
        <v>421</v>
      </c>
      <c r="H81" s="773"/>
      <c r="I81" s="790" t="s">
        <v>990</v>
      </c>
      <c r="K81" s="801"/>
      <c r="L81" s="801"/>
    </row>
    <row r="82" spans="1:12" x14ac:dyDescent="0.2">
      <c r="A82" s="751">
        <v>26</v>
      </c>
      <c r="B82" s="1021" t="s">
        <v>1051</v>
      </c>
      <c r="C82" s="1022"/>
      <c r="D82" s="761">
        <v>2279</v>
      </c>
      <c r="E82" s="773">
        <v>14292</v>
      </c>
      <c r="F82" s="773"/>
      <c r="G82" s="773">
        <f t="shared" si="1"/>
        <v>14292</v>
      </c>
      <c r="H82" s="773"/>
      <c r="I82" s="790" t="s">
        <v>990</v>
      </c>
      <c r="K82" s="801"/>
      <c r="L82" s="801"/>
    </row>
    <row r="83" spans="1:12" ht="23.25" customHeight="1" x14ac:dyDescent="0.2">
      <c r="A83" s="751">
        <v>27</v>
      </c>
      <c r="B83" s="1021" t="s">
        <v>1052</v>
      </c>
      <c r="C83" s="1022"/>
      <c r="D83" s="761">
        <v>2279</v>
      </c>
      <c r="E83" s="773">
        <v>5000</v>
      </c>
      <c r="F83" s="773"/>
      <c r="G83" s="773">
        <f t="shared" si="1"/>
        <v>5000</v>
      </c>
      <c r="H83" s="773"/>
      <c r="I83" s="790" t="s">
        <v>990</v>
      </c>
      <c r="K83" s="801"/>
      <c r="L83" s="801"/>
    </row>
    <row r="84" spans="1:12" ht="24.75" customHeight="1" x14ac:dyDescent="0.2">
      <c r="A84" s="751">
        <v>28</v>
      </c>
      <c r="B84" s="1021" t="s">
        <v>1053</v>
      </c>
      <c r="C84" s="1022"/>
      <c r="D84" s="761">
        <v>2279</v>
      </c>
      <c r="E84" s="773">
        <v>1000</v>
      </c>
      <c r="F84" s="773"/>
      <c r="G84" s="773">
        <f t="shared" si="1"/>
        <v>1000</v>
      </c>
      <c r="H84" s="773"/>
      <c r="I84" s="790" t="s">
        <v>990</v>
      </c>
      <c r="K84" s="801"/>
      <c r="L84" s="801"/>
    </row>
    <row r="85" spans="1:12" ht="24" customHeight="1" x14ac:dyDescent="0.2">
      <c r="A85" s="760">
        <v>29</v>
      </c>
      <c r="B85" s="1021" t="s">
        <v>1054</v>
      </c>
      <c r="C85" s="1022"/>
      <c r="D85" s="761">
        <v>2279</v>
      </c>
      <c r="E85" s="773">
        <v>5000</v>
      </c>
      <c r="F85" s="773"/>
      <c r="G85" s="773">
        <f t="shared" si="1"/>
        <v>5000</v>
      </c>
      <c r="H85" s="773"/>
      <c r="I85" s="790" t="s">
        <v>990</v>
      </c>
      <c r="K85" s="801"/>
      <c r="L85" s="801"/>
    </row>
    <row r="86" spans="1:12" x14ac:dyDescent="0.2">
      <c r="A86" s="760">
        <v>30</v>
      </c>
      <c r="B86" s="1031" t="s">
        <v>1055</v>
      </c>
      <c r="C86" s="1032"/>
      <c r="D86" s="761">
        <v>2279</v>
      </c>
      <c r="E86" s="773">
        <v>3400</v>
      </c>
      <c r="F86" s="773"/>
      <c r="G86" s="773">
        <f t="shared" si="1"/>
        <v>3400</v>
      </c>
      <c r="H86" s="773"/>
      <c r="I86" s="790" t="s">
        <v>990</v>
      </c>
      <c r="K86" s="801"/>
      <c r="L86" s="801"/>
    </row>
    <row r="87" spans="1:12" x14ac:dyDescent="0.2">
      <c r="A87" s="760">
        <v>31</v>
      </c>
      <c r="B87" s="1021" t="s">
        <v>1056</v>
      </c>
      <c r="C87" s="1022"/>
      <c r="D87" s="761">
        <v>2279</v>
      </c>
      <c r="E87" s="773">
        <v>3400</v>
      </c>
      <c r="F87" s="773"/>
      <c r="G87" s="773">
        <f t="shared" si="1"/>
        <v>3400</v>
      </c>
      <c r="H87" s="773"/>
      <c r="I87" s="790" t="s">
        <v>990</v>
      </c>
      <c r="K87" s="801"/>
      <c r="L87" s="801"/>
    </row>
    <row r="88" spans="1:12" x14ac:dyDescent="0.2">
      <c r="A88" s="760">
        <v>32</v>
      </c>
      <c r="B88" s="1033" t="s">
        <v>1057</v>
      </c>
      <c r="C88" s="1034"/>
      <c r="D88" s="761">
        <v>2279</v>
      </c>
      <c r="E88" s="773">
        <f>90000-11436</f>
        <v>78564</v>
      </c>
      <c r="F88" s="773"/>
      <c r="G88" s="773">
        <f t="shared" si="1"/>
        <v>78564</v>
      </c>
      <c r="H88" s="773"/>
      <c r="I88" s="790" t="s">
        <v>990</v>
      </c>
      <c r="K88" s="801"/>
      <c r="L88" s="801"/>
    </row>
    <row r="89" spans="1:12" x14ac:dyDescent="0.2">
      <c r="A89" s="760">
        <v>33</v>
      </c>
      <c r="B89" s="1035" t="s">
        <v>1058</v>
      </c>
      <c r="C89" s="1036"/>
      <c r="D89" s="761">
        <v>6422</v>
      </c>
      <c r="E89" s="773">
        <v>37790</v>
      </c>
      <c r="F89" s="773"/>
      <c r="G89" s="773">
        <f t="shared" si="1"/>
        <v>37790</v>
      </c>
      <c r="H89" s="773"/>
      <c r="I89" s="790" t="s">
        <v>990</v>
      </c>
      <c r="K89" s="801"/>
      <c r="L89" s="801"/>
    </row>
    <row r="90" spans="1:12" x14ac:dyDescent="0.2">
      <c r="A90" s="1037">
        <v>34</v>
      </c>
      <c r="B90" s="1040" t="s">
        <v>1059</v>
      </c>
      <c r="C90" s="1041"/>
      <c r="D90" s="761">
        <v>2247</v>
      </c>
      <c r="E90" s="773">
        <v>500</v>
      </c>
      <c r="F90" s="773"/>
      <c r="G90" s="773">
        <f t="shared" si="1"/>
        <v>500</v>
      </c>
      <c r="H90" s="773"/>
      <c r="I90" s="1014" t="s">
        <v>990</v>
      </c>
      <c r="K90" s="801"/>
      <c r="L90" s="801"/>
    </row>
    <row r="91" spans="1:12" x14ac:dyDescent="0.2">
      <c r="A91" s="1038"/>
      <c r="B91" s="1042"/>
      <c r="C91" s="1043"/>
      <c r="D91" s="761">
        <v>2261</v>
      </c>
      <c r="E91" s="773">
        <v>8310</v>
      </c>
      <c r="F91" s="773"/>
      <c r="G91" s="773">
        <f t="shared" si="1"/>
        <v>8310</v>
      </c>
      <c r="H91" s="773"/>
      <c r="I91" s="1015"/>
      <c r="K91" s="801"/>
      <c r="L91" s="801"/>
    </row>
    <row r="92" spans="1:12" x14ac:dyDescent="0.2">
      <c r="A92" s="1038"/>
      <c r="B92" s="1042"/>
      <c r="C92" s="1043"/>
      <c r="D92" s="761">
        <v>2262</v>
      </c>
      <c r="E92" s="773">
        <v>10248</v>
      </c>
      <c r="F92" s="773"/>
      <c r="G92" s="773">
        <f t="shared" si="1"/>
        <v>10248</v>
      </c>
      <c r="H92" s="773"/>
      <c r="I92" s="1015"/>
      <c r="K92" s="801"/>
      <c r="L92" s="801"/>
    </row>
    <row r="93" spans="1:12" x14ac:dyDescent="0.2">
      <c r="A93" s="1038"/>
      <c r="B93" s="1042"/>
      <c r="C93" s="1043"/>
      <c r="D93" s="761">
        <v>2361</v>
      </c>
      <c r="E93" s="773">
        <v>18750</v>
      </c>
      <c r="F93" s="773"/>
      <c r="G93" s="773">
        <f t="shared" si="1"/>
        <v>18750</v>
      </c>
      <c r="H93" s="773"/>
      <c r="I93" s="1015"/>
      <c r="K93" s="801"/>
      <c r="L93" s="801"/>
    </row>
    <row r="94" spans="1:12" x14ac:dyDescent="0.2">
      <c r="A94" s="1039"/>
      <c r="B94" s="1044"/>
      <c r="C94" s="1045"/>
      <c r="D94" s="761">
        <v>2363</v>
      </c>
      <c r="E94" s="773">
        <v>7875</v>
      </c>
      <c r="F94" s="773"/>
      <c r="G94" s="773">
        <f t="shared" si="1"/>
        <v>7875</v>
      </c>
      <c r="H94" s="773"/>
      <c r="I94" s="1016"/>
      <c r="K94" s="801"/>
      <c r="L94" s="801"/>
    </row>
    <row r="95" spans="1:12" x14ac:dyDescent="0.2">
      <c r="A95" s="828"/>
      <c r="B95" s="782"/>
      <c r="C95" s="782"/>
      <c r="D95" s="829"/>
      <c r="E95" s="830"/>
      <c r="F95" s="830"/>
      <c r="G95" s="830"/>
      <c r="H95" s="830"/>
      <c r="I95" s="783"/>
      <c r="K95" s="801"/>
      <c r="L95" s="801"/>
    </row>
    <row r="96" spans="1:12" x14ac:dyDescent="0.2">
      <c r="A96" s="831" t="s">
        <v>421</v>
      </c>
      <c r="C96" s="831" t="s">
        <v>1060</v>
      </c>
      <c r="E96" s="832"/>
      <c r="F96" s="832"/>
      <c r="G96" s="832"/>
      <c r="H96" s="832"/>
      <c r="I96" s="833"/>
      <c r="K96" s="801"/>
      <c r="L96" s="801"/>
    </row>
    <row r="97" spans="1:12" x14ac:dyDescent="0.2">
      <c r="A97" s="834" t="s">
        <v>422</v>
      </c>
      <c r="C97" s="835" t="s">
        <v>370</v>
      </c>
      <c r="E97" s="832"/>
      <c r="F97" s="832"/>
      <c r="G97" s="832"/>
      <c r="H97" s="832"/>
      <c r="I97" s="836"/>
      <c r="K97" s="801"/>
      <c r="L97" s="801"/>
    </row>
    <row r="98" spans="1:12" ht="12" customHeight="1" x14ac:dyDescent="0.2">
      <c r="A98" s="921" t="s">
        <v>424</v>
      </c>
      <c r="B98" s="923" t="s">
        <v>425</v>
      </c>
      <c r="C98" s="924"/>
      <c r="D98" s="927" t="s">
        <v>426</v>
      </c>
      <c r="E98" s="929" t="s">
        <v>427</v>
      </c>
      <c r="F98" s="929" t="s">
        <v>428</v>
      </c>
      <c r="G98" s="929" t="s">
        <v>429</v>
      </c>
      <c r="H98" s="929" t="s">
        <v>318</v>
      </c>
      <c r="I98" s="933" t="s">
        <v>430</v>
      </c>
      <c r="K98" s="801"/>
      <c r="L98" s="801"/>
    </row>
    <row r="99" spans="1:12" ht="35.25" customHeight="1" x14ac:dyDescent="0.2">
      <c r="A99" s="922"/>
      <c r="B99" s="925"/>
      <c r="C99" s="926"/>
      <c r="D99" s="928"/>
      <c r="E99" s="930"/>
      <c r="F99" s="930"/>
      <c r="G99" s="930"/>
      <c r="H99" s="930"/>
      <c r="I99" s="934"/>
      <c r="K99" s="801"/>
      <c r="L99" s="801"/>
    </row>
    <row r="100" spans="1:12" x14ac:dyDescent="0.2">
      <c r="A100" s="1008" t="s">
        <v>462</v>
      </c>
      <c r="B100" s="1009"/>
      <c r="C100" s="1010"/>
      <c r="D100" s="826"/>
      <c r="E100" s="747">
        <f>SUM(E101:E101)</f>
        <v>6494</v>
      </c>
      <c r="F100" s="747">
        <f t="shared" ref="F100" si="2">SUM(F101:F101)</f>
        <v>0</v>
      </c>
      <c r="G100" s="747">
        <f>SUM(G101:G101)</f>
        <v>6494</v>
      </c>
      <c r="H100" s="747"/>
      <c r="I100" s="745"/>
      <c r="K100" s="801"/>
      <c r="L100" s="801"/>
    </row>
    <row r="101" spans="1:12" x14ac:dyDescent="0.2">
      <c r="A101" s="751">
        <v>1</v>
      </c>
      <c r="B101" s="1021" t="s">
        <v>1061</v>
      </c>
      <c r="C101" s="1022"/>
      <c r="D101" s="775">
        <v>1150</v>
      </c>
      <c r="E101" s="773">
        <v>6494</v>
      </c>
      <c r="F101" s="773"/>
      <c r="G101" s="773">
        <f>E101+F101</f>
        <v>6494</v>
      </c>
      <c r="H101" s="773"/>
      <c r="I101" s="790" t="s">
        <v>990</v>
      </c>
      <c r="K101" s="801"/>
      <c r="L101" s="801"/>
    </row>
    <row r="102" spans="1:12" x14ac:dyDescent="0.2">
      <c r="D102" s="820"/>
      <c r="E102" s="837"/>
      <c r="F102" s="837"/>
      <c r="G102" s="837"/>
      <c r="H102" s="837"/>
      <c r="I102" s="801"/>
    </row>
    <row r="103" spans="1:12" x14ac:dyDescent="0.2">
      <c r="A103" s="742" t="s">
        <v>445</v>
      </c>
      <c r="D103" s="838"/>
    </row>
    <row r="104" spans="1:12" x14ac:dyDescent="0.2">
      <c r="A104" s="543" t="s">
        <v>1062</v>
      </c>
    </row>
    <row r="105" spans="1:12" x14ac:dyDescent="0.2">
      <c r="A105" s="543"/>
      <c r="B105" s="839" t="s">
        <v>1063</v>
      </c>
      <c r="C105" s="839"/>
      <c r="D105" s="839"/>
    </row>
    <row r="106" spans="1:12" s="748" customFormat="1" x14ac:dyDescent="0.2">
      <c r="A106" s="839"/>
      <c r="B106" s="839"/>
      <c r="C106" s="839" t="s">
        <v>1064</v>
      </c>
      <c r="D106" s="839"/>
      <c r="I106" s="742"/>
    </row>
    <row r="107" spans="1:12" s="748" customFormat="1" x14ac:dyDescent="0.2">
      <c r="A107" s="839"/>
      <c r="B107" s="839"/>
      <c r="C107" s="839"/>
      <c r="D107" s="839"/>
      <c r="I107" s="742"/>
    </row>
    <row r="109" spans="1:12" x14ac:dyDescent="0.2">
      <c r="B109" s="519"/>
      <c r="C109" s="519"/>
      <c r="D109" s="519"/>
      <c r="E109" s="519"/>
      <c r="F109" s="519"/>
      <c r="G109" s="519"/>
      <c r="H109" s="519"/>
    </row>
    <row r="110" spans="1:12" x14ac:dyDescent="0.2">
      <c r="B110" s="519"/>
      <c r="C110" s="519"/>
      <c r="D110" s="519"/>
      <c r="E110" s="519"/>
      <c r="F110" s="519"/>
      <c r="G110" s="519"/>
      <c r="H110" s="519"/>
    </row>
    <row r="111" spans="1:12" x14ac:dyDescent="0.2">
      <c r="B111" s="545"/>
      <c r="C111" s="519"/>
      <c r="D111" s="519"/>
      <c r="E111" s="519"/>
      <c r="F111" s="519"/>
      <c r="G111" s="519"/>
      <c r="H111" s="519"/>
    </row>
    <row r="112" spans="1:12" x14ac:dyDescent="0.2">
      <c r="B112" s="840"/>
      <c r="C112" s="841"/>
      <c r="D112" s="841"/>
      <c r="E112" s="841"/>
      <c r="F112" s="841"/>
      <c r="G112" s="841"/>
      <c r="H112" s="841"/>
    </row>
    <row r="113" spans="2:8" x14ac:dyDescent="0.2">
      <c r="B113" s="840"/>
      <c r="C113" s="841"/>
      <c r="D113" s="841"/>
      <c r="E113" s="841"/>
      <c r="F113" s="841"/>
      <c r="G113" s="841"/>
      <c r="H113" s="841"/>
    </row>
    <row r="114" spans="2:8" ht="15.75" x14ac:dyDescent="0.25">
      <c r="B114" s="673"/>
      <c r="C114" s="673"/>
      <c r="D114" s="673"/>
      <c r="E114" s="674"/>
      <c r="F114" s="673"/>
      <c r="G114" s="673"/>
      <c r="H114" s="842"/>
    </row>
    <row r="115" spans="2:8" ht="15.75" x14ac:dyDescent="0.25">
      <c r="B115" s="674"/>
      <c r="C115" s="674"/>
      <c r="D115" s="674"/>
      <c r="E115" s="674"/>
      <c r="F115" s="674"/>
      <c r="G115" s="674"/>
      <c r="H115" s="842"/>
    </row>
    <row r="116" spans="2:8" ht="15.75" x14ac:dyDescent="0.25">
      <c r="B116" s="674"/>
      <c r="C116" s="674"/>
      <c r="D116" s="674"/>
      <c r="E116" s="674"/>
      <c r="F116" s="674"/>
      <c r="G116" s="674"/>
      <c r="H116" s="842"/>
    </row>
    <row r="117" spans="2:8" ht="15.75" x14ac:dyDescent="0.25">
      <c r="B117" s="674"/>
      <c r="C117" s="674"/>
      <c r="D117" s="674"/>
      <c r="E117" s="674"/>
      <c r="F117" s="674"/>
      <c r="G117" s="674"/>
      <c r="H117" s="842"/>
    </row>
    <row r="118" spans="2:8" ht="15.75" x14ac:dyDescent="0.25">
      <c r="B118" s="674"/>
      <c r="C118" s="674"/>
      <c r="D118" s="674"/>
      <c r="E118" s="674"/>
      <c r="F118" s="674"/>
      <c r="G118" s="674"/>
      <c r="H118" s="842"/>
    </row>
    <row r="119" spans="2:8" ht="15.75" x14ac:dyDescent="0.25">
      <c r="B119" s="674"/>
      <c r="C119" s="674"/>
      <c r="D119" s="674"/>
      <c r="E119" s="674"/>
      <c r="F119" s="674"/>
      <c r="G119" s="674"/>
      <c r="H119" s="842"/>
    </row>
    <row r="120" spans="2:8" ht="15.75" x14ac:dyDescent="0.25">
      <c r="B120" s="674"/>
      <c r="C120" s="674"/>
      <c r="D120" s="674"/>
      <c r="E120" s="674"/>
      <c r="F120" s="674"/>
      <c r="G120" s="674"/>
      <c r="H120" s="842"/>
    </row>
    <row r="121" spans="2:8" ht="15.75" x14ac:dyDescent="0.25">
      <c r="B121" s="674"/>
      <c r="C121" s="674"/>
      <c r="D121" s="674"/>
      <c r="E121" s="674"/>
      <c r="F121" s="674"/>
      <c r="G121" s="674"/>
      <c r="H121" s="842"/>
    </row>
    <row r="122" spans="2:8" ht="15.75" x14ac:dyDescent="0.25">
      <c r="B122" s="674"/>
      <c r="C122" s="674"/>
      <c r="D122" s="674"/>
      <c r="E122" s="674"/>
      <c r="F122" s="674"/>
      <c r="G122" s="674"/>
      <c r="H122" s="842"/>
    </row>
    <row r="123" spans="2:8" ht="15.75" x14ac:dyDescent="0.25">
      <c r="B123" s="674"/>
      <c r="C123" s="674"/>
      <c r="D123" s="674"/>
      <c r="E123" s="674"/>
      <c r="F123" s="674"/>
      <c r="G123" s="674"/>
      <c r="H123" s="842"/>
    </row>
  </sheetData>
  <sheetProtection algorithmName="SHA-512" hashValue="HREGmyUXbtRwaOBS/FTzI0buTOHCiPhbO3LfsTfyVXgdlq59liVjFoJ0OM8tGGj3A1P3yxHzHL+adxDCFKSNcQ==" saltValue="fdlA5yB6Pnd5ddevV8QMJQ==" spinCount="100000" sheet="1" objects="1" scenarios="1" selectLockedCells="1" selectUnlockedCells="1"/>
  <mergeCells count="115">
    <mergeCell ref="I98:I99"/>
    <mergeCell ref="A100:C100"/>
    <mergeCell ref="B101:C101"/>
    <mergeCell ref="A90:A94"/>
    <mergeCell ref="B90:C94"/>
    <mergeCell ref="I90:I94"/>
    <mergeCell ref="A98:A99"/>
    <mergeCell ref="B98:C99"/>
    <mergeCell ref="D98:D99"/>
    <mergeCell ref="E98:E99"/>
    <mergeCell ref="F98:F99"/>
    <mergeCell ref="G98:G99"/>
    <mergeCell ref="H98:H99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2:C72"/>
    <mergeCell ref="B73:C73"/>
    <mergeCell ref="B74:C74"/>
    <mergeCell ref="B75:C75"/>
    <mergeCell ref="B76:C76"/>
    <mergeCell ref="B77:C77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H54:H55"/>
    <mergeCell ref="I54:I55"/>
    <mergeCell ref="A56:C56"/>
    <mergeCell ref="B57:C57"/>
    <mergeCell ref="B58:C58"/>
    <mergeCell ref="B59:C59"/>
    <mergeCell ref="A54:A55"/>
    <mergeCell ref="B54:C55"/>
    <mergeCell ref="D54:D55"/>
    <mergeCell ref="E54:E55"/>
    <mergeCell ref="F54:F55"/>
    <mergeCell ref="G54:G55"/>
    <mergeCell ref="B47:C47"/>
    <mergeCell ref="B48:C48"/>
    <mergeCell ref="B49:C49"/>
    <mergeCell ref="B50:C50"/>
    <mergeCell ref="A52:B52"/>
    <mergeCell ref="A53:B53"/>
    <mergeCell ref="B41:C41"/>
    <mergeCell ref="B42:C42"/>
    <mergeCell ref="B43:C43"/>
    <mergeCell ref="B44:C44"/>
    <mergeCell ref="B45:C45"/>
    <mergeCell ref="B46:C46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A10:B10"/>
    <mergeCell ref="C10:I10"/>
    <mergeCell ref="A11:A12"/>
    <mergeCell ref="B11:C12"/>
    <mergeCell ref="D11:D12"/>
    <mergeCell ref="E11:E12"/>
    <mergeCell ref="F11:F12"/>
    <mergeCell ref="G11:G12"/>
    <mergeCell ref="A21:A23"/>
    <mergeCell ref="B21:C23"/>
    <mergeCell ref="H11:H12"/>
    <mergeCell ref="I11:I12"/>
    <mergeCell ref="A13:C13"/>
    <mergeCell ref="B14:C14"/>
    <mergeCell ref="A15:A16"/>
    <mergeCell ref="B15:C16"/>
    <mergeCell ref="I15:I16"/>
    <mergeCell ref="I21:I23"/>
    <mergeCell ref="A4:B4"/>
    <mergeCell ref="C4:I4"/>
    <mergeCell ref="A5:B5"/>
    <mergeCell ref="C5:I5"/>
    <mergeCell ref="A6:I6"/>
    <mergeCell ref="A8:B8"/>
    <mergeCell ref="C8:I8"/>
    <mergeCell ref="A9:B9"/>
    <mergeCell ref="C9:I9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58.pielikums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56"/>
  <sheetViews>
    <sheetView view="pageLayout" zoomScaleNormal="100" workbookViewId="0">
      <selection activeCell="K11" sqref="K11"/>
    </sheetView>
  </sheetViews>
  <sheetFormatPr defaultRowHeight="12" outlineLevelCol="1" x14ac:dyDescent="0.2"/>
  <cols>
    <col min="1" max="1" width="4.7109375" style="519" customWidth="1"/>
    <col min="2" max="2" width="18.5703125" style="519" customWidth="1"/>
    <col min="3" max="3" width="22.140625" style="519" customWidth="1"/>
    <col min="4" max="4" width="10.5703125" style="519" customWidth="1"/>
    <col min="5" max="5" width="12.42578125" style="519" hidden="1" customWidth="1" outlineLevel="1"/>
    <col min="6" max="6" width="11.140625" style="519" hidden="1" customWidth="1" outlineLevel="1"/>
    <col min="7" max="7" width="11.85546875" style="519" customWidth="1" collapsed="1"/>
    <col min="8" max="8" width="29.140625" style="519" hidden="1" customWidth="1" outlineLevel="1"/>
    <col min="9" max="9" width="17.7109375" style="519" customWidth="1" collapsed="1"/>
    <col min="10" max="16384" width="9.140625" style="519"/>
  </cols>
  <sheetData>
    <row r="1" spans="1:9" x14ac:dyDescent="0.2">
      <c r="I1" s="520" t="s">
        <v>697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">
      <c r="A4" s="918" t="s">
        <v>0</v>
      </c>
      <c r="B4" s="918"/>
      <c r="C4" s="918" t="s">
        <v>344</v>
      </c>
      <c r="D4" s="918"/>
      <c r="E4" s="918"/>
      <c r="F4" s="918"/>
      <c r="G4" s="918"/>
      <c r="H4" s="918"/>
      <c r="I4" s="918"/>
    </row>
    <row r="5" spans="1:9" x14ac:dyDescent="0.2">
      <c r="A5" s="918" t="s">
        <v>1</v>
      </c>
      <c r="B5" s="918"/>
      <c r="C5" s="918">
        <v>90000056357</v>
      </c>
      <c r="D5" s="918"/>
      <c r="E5" s="918"/>
      <c r="F5" s="918"/>
      <c r="G5" s="918"/>
      <c r="H5" s="918"/>
      <c r="I5" s="918"/>
    </row>
    <row r="6" spans="1:9" ht="15.75" x14ac:dyDescent="0.25">
      <c r="A6" s="919" t="s">
        <v>418</v>
      </c>
      <c r="B6" s="919"/>
      <c r="C6" s="919"/>
      <c r="D6" s="919"/>
      <c r="E6" s="919"/>
      <c r="F6" s="919"/>
      <c r="G6" s="919"/>
      <c r="H6" s="919"/>
      <c r="I6" s="919"/>
    </row>
    <row r="7" spans="1:9" ht="9.75" customHeight="1" x14ac:dyDescent="0.25">
      <c r="A7" s="522"/>
      <c r="B7" s="522"/>
      <c r="C7" s="522"/>
      <c r="D7" s="522"/>
      <c r="E7" s="522"/>
      <c r="F7" s="522"/>
      <c r="G7" s="522"/>
      <c r="H7" s="522"/>
      <c r="I7" s="522"/>
    </row>
    <row r="8" spans="1:9" ht="15.75" x14ac:dyDescent="0.25">
      <c r="A8" s="918" t="s">
        <v>419</v>
      </c>
      <c r="B8" s="918"/>
      <c r="C8" s="523" t="s">
        <v>698</v>
      </c>
      <c r="D8" s="523"/>
      <c r="E8" s="523"/>
      <c r="F8" s="523"/>
      <c r="G8" s="523"/>
      <c r="H8" s="523"/>
      <c r="I8" s="523"/>
    </row>
    <row r="9" spans="1:9" x14ac:dyDescent="0.2">
      <c r="A9" s="918" t="s">
        <v>421</v>
      </c>
      <c r="B9" s="918"/>
      <c r="C9" s="918" t="s">
        <v>371</v>
      </c>
      <c r="D9" s="918"/>
      <c r="E9" s="918"/>
      <c r="F9" s="918"/>
      <c r="G9" s="918"/>
      <c r="H9" s="918"/>
      <c r="I9" s="918"/>
    </row>
    <row r="10" spans="1:9" x14ac:dyDescent="0.2">
      <c r="A10" s="918" t="s">
        <v>422</v>
      </c>
      <c r="B10" s="918"/>
      <c r="C10" s="920" t="s">
        <v>699</v>
      </c>
      <c r="D10" s="920"/>
      <c r="E10" s="920"/>
      <c r="F10" s="920"/>
      <c r="G10" s="920"/>
      <c r="H10" s="920"/>
      <c r="I10" s="920"/>
    </row>
    <row r="11" spans="1:9" ht="12" customHeight="1" x14ac:dyDescent="0.2">
      <c r="A11" s="921" t="s">
        <v>424</v>
      </c>
      <c r="B11" s="923" t="s">
        <v>425</v>
      </c>
      <c r="C11" s="924"/>
      <c r="D11" s="927" t="s">
        <v>426</v>
      </c>
      <c r="E11" s="929" t="s">
        <v>427</v>
      </c>
      <c r="F11" s="929" t="s">
        <v>428</v>
      </c>
      <c r="G11" s="929" t="s">
        <v>429</v>
      </c>
      <c r="H11" s="929" t="s">
        <v>318</v>
      </c>
      <c r="I11" s="933" t="s">
        <v>430</v>
      </c>
    </row>
    <row r="12" spans="1:9" ht="38.25" customHeight="1" x14ac:dyDescent="0.2">
      <c r="A12" s="922"/>
      <c r="B12" s="925"/>
      <c r="C12" s="926"/>
      <c r="D12" s="928"/>
      <c r="E12" s="930"/>
      <c r="F12" s="930"/>
      <c r="G12" s="930"/>
      <c r="H12" s="930"/>
      <c r="I12" s="934"/>
    </row>
    <row r="13" spans="1:9" ht="12.75" customHeight="1" x14ac:dyDescent="0.2">
      <c r="A13" s="976" t="s">
        <v>462</v>
      </c>
      <c r="B13" s="977"/>
      <c r="C13" s="978"/>
      <c r="D13" s="532"/>
      <c r="E13" s="532">
        <f>SUM(E14:E44)</f>
        <v>613524</v>
      </c>
      <c r="F13" s="532">
        <f>SUM(F14:F44)</f>
        <v>0</v>
      </c>
      <c r="G13" s="532">
        <f>SUM(G14:G44)</f>
        <v>613524</v>
      </c>
      <c r="H13" s="532"/>
      <c r="I13" s="532"/>
    </row>
    <row r="14" spans="1:9" ht="12" customHeight="1" x14ac:dyDescent="0.2">
      <c r="A14" s="950">
        <v>1</v>
      </c>
      <c r="B14" s="952" t="s">
        <v>700</v>
      </c>
      <c r="C14" s="953"/>
      <c r="D14" s="535">
        <v>2231</v>
      </c>
      <c r="E14" s="536">
        <v>4650</v>
      </c>
      <c r="F14" s="536"/>
      <c r="G14" s="536">
        <f>SUM(E14:F14)</f>
        <v>4650</v>
      </c>
      <c r="H14" s="536"/>
      <c r="I14" s="1046" t="s">
        <v>701</v>
      </c>
    </row>
    <row r="15" spans="1:9" ht="12" customHeight="1" x14ac:dyDescent="0.2">
      <c r="A15" s="987"/>
      <c r="B15" s="988"/>
      <c r="C15" s="989"/>
      <c r="D15" s="535">
        <v>2311</v>
      </c>
      <c r="E15" s="536">
        <v>40</v>
      </c>
      <c r="F15" s="536"/>
      <c r="G15" s="536">
        <f t="shared" ref="G15:G44" si="0">SUM(E15:F15)</f>
        <v>40</v>
      </c>
      <c r="H15" s="536"/>
      <c r="I15" s="1047"/>
    </row>
    <row r="16" spans="1:9" ht="12" customHeight="1" x14ac:dyDescent="0.2">
      <c r="A16" s="987"/>
      <c r="B16" s="988"/>
      <c r="C16" s="989"/>
      <c r="D16" s="535">
        <v>2390</v>
      </c>
      <c r="E16" s="536">
        <v>200</v>
      </c>
      <c r="F16" s="536"/>
      <c r="G16" s="536">
        <f t="shared" si="0"/>
        <v>200</v>
      </c>
      <c r="H16" s="536"/>
      <c r="I16" s="1047"/>
    </row>
    <row r="17" spans="1:9" ht="12" customHeight="1" x14ac:dyDescent="0.2">
      <c r="A17" s="987"/>
      <c r="B17" s="988"/>
      <c r="C17" s="989"/>
      <c r="D17" s="535">
        <v>1150</v>
      </c>
      <c r="E17" s="536">
        <v>6330</v>
      </c>
      <c r="F17" s="536"/>
      <c r="G17" s="536">
        <f t="shared" si="0"/>
        <v>6330</v>
      </c>
      <c r="H17" s="536"/>
      <c r="I17" s="1047"/>
    </row>
    <row r="18" spans="1:9" x14ac:dyDescent="0.2">
      <c r="A18" s="987"/>
      <c r="B18" s="988"/>
      <c r="C18" s="989"/>
      <c r="D18" s="535">
        <v>1210</v>
      </c>
      <c r="E18" s="536">
        <v>425</v>
      </c>
      <c r="F18" s="536"/>
      <c r="G18" s="536">
        <f t="shared" si="0"/>
        <v>425</v>
      </c>
      <c r="H18" s="536"/>
      <c r="I18" s="1047"/>
    </row>
    <row r="19" spans="1:9" x14ac:dyDescent="0.2">
      <c r="A19" s="987"/>
      <c r="B19" s="988"/>
      <c r="C19" s="989"/>
      <c r="D19" s="535">
        <v>2279</v>
      </c>
      <c r="E19" s="536">
        <v>701</v>
      </c>
      <c r="F19" s="536"/>
      <c r="G19" s="536">
        <f t="shared" si="0"/>
        <v>701</v>
      </c>
      <c r="H19" s="536"/>
      <c r="I19" s="1047"/>
    </row>
    <row r="20" spans="1:9" ht="12" customHeight="1" x14ac:dyDescent="0.2">
      <c r="A20" s="987"/>
      <c r="B20" s="988"/>
      <c r="C20" s="989"/>
      <c r="D20" s="535">
        <v>2264</v>
      </c>
      <c r="E20" s="536">
        <v>500</v>
      </c>
      <c r="F20" s="536"/>
      <c r="G20" s="536">
        <f t="shared" si="0"/>
        <v>500</v>
      </c>
      <c r="H20" s="536"/>
      <c r="I20" s="1047"/>
    </row>
    <row r="21" spans="1:9" ht="12" customHeight="1" x14ac:dyDescent="0.2">
      <c r="A21" s="987"/>
      <c r="B21" s="988"/>
      <c r="C21" s="989"/>
      <c r="D21" s="535">
        <v>2314</v>
      </c>
      <c r="E21" s="536">
        <v>1600</v>
      </c>
      <c r="F21" s="536"/>
      <c r="G21" s="536">
        <f t="shared" si="0"/>
        <v>1600</v>
      </c>
      <c r="H21" s="536"/>
      <c r="I21" s="1047"/>
    </row>
    <row r="22" spans="1:9" ht="12.75" customHeight="1" x14ac:dyDescent="0.2">
      <c r="A22" s="987"/>
      <c r="B22" s="988"/>
      <c r="C22" s="989"/>
      <c r="D22" s="535">
        <v>6423</v>
      </c>
      <c r="E22" s="536">
        <v>700</v>
      </c>
      <c r="F22" s="536"/>
      <c r="G22" s="536">
        <f t="shared" si="0"/>
        <v>700</v>
      </c>
      <c r="H22" s="536"/>
      <c r="I22" s="1047"/>
    </row>
    <row r="23" spans="1:9" x14ac:dyDescent="0.2">
      <c r="A23" s="951"/>
      <c r="B23" s="954"/>
      <c r="C23" s="955"/>
      <c r="D23" s="535">
        <v>2261</v>
      </c>
      <c r="E23" s="536">
        <v>300</v>
      </c>
      <c r="F23" s="536"/>
      <c r="G23" s="536">
        <f t="shared" si="0"/>
        <v>300</v>
      </c>
      <c r="H23" s="536"/>
      <c r="I23" s="1048"/>
    </row>
    <row r="24" spans="1:9" ht="24" customHeight="1" x14ac:dyDescent="0.2">
      <c r="A24" s="565">
        <v>2</v>
      </c>
      <c r="B24" s="931" t="s">
        <v>702</v>
      </c>
      <c r="C24" s="932"/>
      <c r="D24" s="660">
        <v>2279</v>
      </c>
      <c r="E24" s="536">
        <v>172710</v>
      </c>
      <c r="F24" s="536"/>
      <c r="G24" s="536">
        <f t="shared" si="0"/>
        <v>172710</v>
      </c>
      <c r="H24" s="536"/>
      <c r="I24" s="533" t="s">
        <v>703</v>
      </c>
    </row>
    <row r="25" spans="1:9" ht="36" customHeight="1" x14ac:dyDescent="0.2">
      <c r="A25" s="565">
        <v>3</v>
      </c>
      <c r="B25" s="931" t="s">
        <v>704</v>
      </c>
      <c r="C25" s="932"/>
      <c r="D25" s="660">
        <v>2279</v>
      </c>
      <c r="E25" s="536">
        <v>35309</v>
      </c>
      <c r="F25" s="536"/>
      <c r="G25" s="536">
        <f t="shared" si="0"/>
        <v>35309</v>
      </c>
      <c r="H25" s="536"/>
      <c r="I25" s="533" t="s">
        <v>705</v>
      </c>
    </row>
    <row r="26" spans="1:9" ht="12" customHeight="1" x14ac:dyDescent="0.2">
      <c r="A26" s="950">
        <v>4</v>
      </c>
      <c r="B26" s="952" t="s">
        <v>706</v>
      </c>
      <c r="C26" s="953"/>
      <c r="D26" s="535">
        <v>1150</v>
      </c>
      <c r="E26" s="536">
        <v>300</v>
      </c>
      <c r="F26" s="536"/>
      <c r="G26" s="536">
        <f t="shared" si="0"/>
        <v>300</v>
      </c>
      <c r="H26" s="536"/>
      <c r="I26" s="1046" t="s">
        <v>707</v>
      </c>
    </row>
    <row r="27" spans="1:9" ht="12" customHeight="1" x14ac:dyDescent="0.2">
      <c r="A27" s="987"/>
      <c r="B27" s="988"/>
      <c r="C27" s="989"/>
      <c r="D27" s="535">
        <v>2231</v>
      </c>
      <c r="E27" s="536">
        <v>200</v>
      </c>
      <c r="F27" s="536"/>
      <c r="G27" s="536">
        <f t="shared" si="0"/>
        <v>200</v>
      </c>
      <c r="H27" s="536"/>
      <c r="I27" s="1047"/>
    </row>
    <row r="28" spans="1:9" ht="24" x14ac:dyDescent="0.2">
      <c r="A28" s="647">
        <v>5</v>
      </c>
      <c r="B28" s="952" t="s">
        <v>708</v>
      </c>
      <c r="C28" s="953"/>
      <c r="D28" s="660">
        <v>2279</v>
      </c>
      <c r="E28" s="536">
        <v>107745</v>
      </c>
      <c r="F28" s="536"/>
      <c r="G28" s="536">
        <f t="shared" si="0"/>
        <v>107745</v>
      </c>
      <c r="H28" s="536"/>
      <c r="I28" s="533" t="s">
        <v>709</v>
      </c>
    </row>
    <row r="29" spans="1:9" ht="24" customHeight="1" x14ac:dyDescent="0.2">
      <c r="A29" s="950">
        <v>6</v>
      </c>
      <c r="B29" s="952" t="s">
        <v>710</v>
      </c>
      <c r="C29" s="953"/>
      <c r="D29" s="535">
        <v>2279</v>
      </c>
      <c r="E29" s="536">
        <v>155500</v>
      </c>
      <c r="F29" s="536">
        <v>-20665</v>
      </c>
      <c r="G29" s="536">
        <f t="shared" si="0"/>
        <v>134835</v>
      </c>
      <c r="H29" s="536"/>
      <c r="I29" s="1046" t="s">
        <v>709</v>
      </c>
    </row>
    <row r="30" spans="1:9" ht="26.25" customHeight="1" x14ac:dyDescent="0.2">
      <c r="A30" s="951"/>
      <c r="B30" s="954"/>
      <c r="C30" s="955"/>
      <c r="D30" s="535">
        <v>1150</v>
      </c>
      <c r="E30" s="536"/>
      <c r="F30" s="536">
        <v>20665</v>
      </c>
      <c r="G30" s="536">
        <f t="shared" si="0"/>
        <v>20665</v>
      </c>
      <c r="H30" s="536" t="s">
        <v>711</v>
      </c>
      <c r="I30" s="1048"/>
    </row>
    <row r="31" spans="1:9" ht="12" customHeight="1" x14ac:dyDescent="0.2">
      <c r="A31" s="962">
        <v>7</v>
      </c>
      <c r="B31" s="952" t="s">
        <v>712</v>
      </c>
      <c r="C31" s="953"/>
      <c r="D31" s="675">
        <v>6422</v>
      </c>
      <c r="E31" s="536">
        <v>3709</v>
      </c>
      <c r="F31" s="536"/>
      <c r="G31" s="536">
        <f t="shared" si="0"/>
        <v>3709</v>
      </c>
      <c r="H31" s="536"/>
      <c r="I31" s="1046" t="s">
        <v>705</v>
      </c>
    </row>
    <row r="32" spans="1:9" ht="15" customHeight="1" x14ac:dyDescent="0.2">
      <c r="A32" s="963"/>
      <c r="B32" s="954"/>
      <c r="C32" s="955"/>
      <c r="D32" s="675">
        <v>2279</v>
      </c>
      <c r="E32" s="536">
        <v>22</v>
      </c>
      <c r="F32" s="536"/>
      <c r="G32" s="536">
        <f t="shared" si="0"/>
        <v>22</v>
      </c>
      <c r="H32" s="536"/>
      <c r="I32" s="1048"/>
    </row>
    <row r="33" spans="1:18" ht="31.5" customHeight="1" x14ac:dyDescent="0.2">
      <c r="A33" s="565">
        <v>8</v>
      </c>
      <c r="B33" s="931" t="s">
        <v>713</v>
      </c>
      <c r="C33" s="932"/>
      <c r="D33" s="660">
        <v>2279</v>
      </c>
      <c r="E33" s="536">
        <v>50000</v>
      </c>
      <c r="F33" s="536"/>
      <c r="G33" s="536">
        <f t="shared" si="0"/>
        <v>50000</v>
      </c>
      <c r="H33" s="536"/>
      <c r="I33" s="533" t="s">
        <v>707</v>
      </c>
    </row>
    <row r="34" spans="1:18" ht="27.75" customHeight="1" x14ac:dyDescent="0.2">
      <c r="A34" s="565">
        <v>9</v>
      </c>
      <c r="B34" s="931" t="s">
        <v>714</v>
      </c>
      <c r="C34" s="932"/>
      <c r="D34" s="535">
        <v>2279</v>
      </c>
      <c r="E34" s="536">
        <v>50000</v>
      </c>
      <c r="F34" s="536"/>
      <c r="G34" s="536">
        <f t="shared" si="0"/>
        <v>50000</v>
      </c>
      <c r="H34" s="536"/>
      <c r="I34" s="533" t="s">
        <v>715</v>
      </c>
    </row>
    <row r="35" spans="1:18" x14ac:dyDescent="0.2">
      <c r="A35" s="676">
        <v>10</v>
      </c>
      <c r="B35" s="1060" t="s">
        <v>716</v>
      </c>
      <c r="C35" s="1061"/>
      <c r="D35" s="535">
        <v>2279</v>
      </c>
      <c r="E35" s="536">
        <v>15100</v>
      </c>
      <c r="F35" s="536"/>
      <c r="G35" s="536">
        <f t="shared" si="0"/>
        <v>15100</v>
      </c>
      <c r="H35" s="536"/>
      <c r="I35" s="533" t="s">
        <v>717</v>
      </c>
    </row>
    <row r="36" spans="1:18" x14ac:dyDescent="0.2">
      <c r="A36" s="1051">
        <v>11</v>
      </c>
      <c r="B36" s="1054" t="s">
        <v>718</v>
      </c>
      <c r="C36" s="1055"/>
      <c r="D36" s="535">
        <v>2261</v>
      </c>
      <c r="E36" s="536">
        <v>1000</v>
      </c>
      <c r="F36" s="536"/>
      <c r="G36" s="536">
        <f t="shared" si="0"/>
        <v>1000</v>
      </c>
      <c r="H36" s="536"/>
      <c r="I36" s="1046" t="s">
        <v>719</v>
      </c>
    </row>
    <row r="37" spans="1:18" ht="15" customHeight="1" x14ac:dyDescent="0.2">
      <c r="A37" s="1053"/>
      <c r="B37" s="1058"/>
      <c r="C37" s="1059"/>
      <c r="D37" s="535">
        <v>6423</v>
      </c>
      <c r="E37" s="536">
        <v>1000</v>
      </c>
      <c r="F37" s="536"/>
      <c r="G37" s="536">
        <f t="shared" si="0"/>
        <v>1000</v>
      </c>
      <c r="H37" s="536"/>
      <c r="I37" s="1048"/>
    </row>
    <row r="38" spans="1:18" x14ac:dyDescent="0.2">
      <c r="A38" s="676">
        <v>12</v>
      </c>
      <c r="B38" s="1049" t="s">
        <v>720</v>
      </c>
      <c r="C38" s="1050"/>
      <c r="D38" s="535">
        <v>2279</v>
      </c>
      <c r="E38" s="536">
        <v>1755</v>
      </c>
      <c r="F38" s="536"/>
      <c r="G38" s="536">
        <f t="shared" si="0"/>
        <v>1755</v>
      </c>
      <c r="H38" s="536"/>
      <c r="I38" s="533" t="s">
        <v>707</v>
      </c>
    </row>
    <row r="39" spans="1:18" x14ac:dyDescent="0.2">
      <c r="A39" s="1051">
        <v>13</v>
      </c>
      <c r="B39" s="1054" t="s">
        <v>721</v>
      </c>
      <c r="C39" s="1055"/>
      <c r="D39" s="535">
        <v>1150</v>
      </c>
      <c r="E39" s="536">
        <v>373</v>
      </c>
      <c r="F39" s="536"/>
      <c r="G39" s="536">
        <f t="shared" si="0"/>
        <v>373</v>
      </c>
      <c r="H39" s="536"/>
      <c r="I39" s="533" t="s">
        <v>717</v>
      </c>
    </row>
    <row r="40" spans="1:18" x14ac:dyDescent="0.2">
      <c r="A40" s="1052"/>
      <c r="B40" s="1056"/>
      <c r="C40" s="1057"/>
      <c r="D40" s="535">
        <v>2231</v>
      </c>
      <c r="E40" s="536">
        <v>300</v>
      </c>
      <c r="F40" s="536"/>
      <c r="G40" s="536">
        <f t="shared" si="0"/>
        <v>300</v>
      </c>
      <c r="H40" s="536"/>
      <c r="I40" s="533" t="s">
        <v>717</v>
      </c>
    </row>
    <row r="41" spans="1:18" x14ac:dyDescent="0.2">
      <c r="A41" s="1052"/>
      <c r="B41" s="1056"/>
      <c r="C41" s="1057"/>
      <c r="D41" s="535">
        <v>2264</v>
      </c>
      <c r="E41" s="536">
        <v>1550</v>
      </c>
      <c r="F41" s="536"/>
      <c r="G41" s="536">
        <f t="shared" si="0"/>
        <v>1550</v>
      </c>
      <c r="H41" s="536"/>
      <c r="I41" s="533" t="s">
        <v>717</v>
      </c>
    </row>
    <row r="42" spans="1:18" x14ac:dyDescent="0.2">
      <c r="A42" s="1052"/>
      <c r="B42" s="1056"/>
      <c r="C42" s="1057"/>
      <c r="D42" s="535">
        <v>2279</v>
      </c>
      <c r="E42" s="536">
        <v>563</v>
      </c>
      <c r="F42" s="536"/>
      <c r="G42" s="536">
        <f t="shared" si="0"/>
        <v>563</v>
      </c>
      <c r="H42" s="536"/>
      <c r="I42" s="533" t="s">
        <v>717</v>
      </c>
    </row>
    <row r="43" spans="1:18" x14ac:dyDescent="0.2">
      <c r="A43" s="1052"/>
      <c r="B43" s="1056"/>
      <c r="C43" s="1057"/>
      <c r="D43" s="535">
        <v>2314</v>
      </c>
      <c r="E43" s="536">
        <v>250</v>
      </c>
      <c r="F43" s="536"/>
      <c r="G43" s="536">
        <f t="shared" si="0"/>
        <v>250</v>
      </c>
      <c r="H43" s="536"/>
      <c r="I43" s="533" t="s">
        <v>717</v>
      </c>
    </row>
    <row r="44" spans="1:18" x14ac:dyDescent="0.2">
      <c r="A44" s="1053"/>
      <c r="B44" s="1058"/>
      <c r="C44" s="1059"/>
      <c r="D44" s="535">
        <v>5269</v>
      </c>
      <c r="E44" s="536">
        <v>692</v>
      </c>
      <c r="F44" s="536"/>
      <c r="G44" s="536">
        <f t="shared" si="0"/>
        <v>692</v>
      </c>
      <c r="H44" s="536"/>
      <c r="I44" s="533" t="s">
        <v>717</v>
      </c>
    </row>
    <row r="45" spans="1:18" s="542" customFormat="1" x14ac:dyDescent="0.2">
      <c r="A45" s="541"/>
      <c r="B45" s="541"/>
      <c r="C45" s="541"/>
      <c r="D45" s="541"/>
      <c r="E45" s="541"/>
      <c r="F45" s="541"/>
      <c r="G45" s="541"/>
      <c r="H45" s="541"/>
      <c r="I45" s="541"/>
      <c r="J45" s="519"/>
    </row>
    <row r="46" spans="1:18" s="543" customFormat="1" x14ac:dyDescent="0.25">
      <c r="A46" s="543" t="s">
        <v>722</v>
      </c>
      <c r="D46" s="629"/>
      <c r="E46" s="629"/>
      <c r="F46" s="629"/>
      <c r="G46" s="629"/>
      <c r="H46" s="629"/>
      <c r="I46" s="629"/>
      <c r="J46" s="629"/>
      <c r="K46" s="629"/>
      <c r="L46" s="629"/>
      <c r="M46" s="629"/>
      <c r="N46" s="629"/>
      <c r="O46" s="629"/>
      <c r="P46" s="629"/>
      <c r="Q46" s="629"/>
      <c r="R46" s="629"/>
    </row>
    <row r="47" spans="1:18" s="543" customFormat="1" ht="15" customHeight="1" x14ac:dyDescent="0.25">
      <c r="A47" s="543" t="s">
        <v>723</v>
      </c>
    </row>
    <row r="48" spans="1:18" s="543" customFormat="1" ht="14.25" customHeight="1" x14ac:dyDescent="0.25">
      <c r="B48" s="543" t="s">
        <v>447</v>
      </c>
    </row>
    <row r="49" spans="2:3" s="543" customFormat="1" ht="14.25" customHeight="1" x14ac:dyDescent="0.25">
      <c r="C49" s="543" t="s">
        <v>724</v>
      </c>
    </row>
    <row r="50" spans="2:3" s="543" customFormat="1" ht="14.25" customHeight="1" x14ac:dyDescent="0.25">
      <c r="C50" s="543" t="s">
        <v>725</v>
      </c>
    </row>
    <row r="51" spans="2:3" s="543" customFormat="1" ht="12" customHeight="1" x14ac:dyDescent="0.25">
      <c r="B51" s="543" t="s">
        <v>611</v>
      </c>
    </row>
    <row r="52" spans="2:3" s="543" customFormat="1" ht="12" customHeight="1" x14ac:dyDescent="0.25">
      <c r="C52" s="543" t="s">
        <v>726</v>
      </c>
    </row>
    <row r="53" spans="2:3" s="543" customFormat="1" ht="12" customHeight="1" x14ac:dyDescent="0.25">
      <c r="C53" s="543" t="s">
        <v>727</v>
      </c>
    </row>
    <row r="56" spans="2:3" s="652" customFormat="1" x14ac:dyDescent="0.2"/>
  </sheetData>
  <sheetProtection algorithmName="SHA-512" hashValue="yd4SnYR7GcNiXlxs7jlBSGfCUFUHQVwmZ9Aw7gWBvuEjJQcAGCf99Lru82Ios57zJCus8Aq+HWhTvvspZnAKbA==" saltValue="k0JMhglbNE02fihb8waS9w==" spinCount="100000" sheet="1" objects="1" scenarios="1" selectLockedCells="1" selectUnlockedCells="1"/>
  <mergeCells count="43">
    <mergeCell ref="B38:C38"/>
    <mergeCell ref="A39:A44"/>
    <mergeCell ref="B39:C44"/>
    <mergeCell ref="B33:C33"/>
    <mergeCell ref="B34:C34"/>
    <mergeCell ref="B35:C35"/>
    <mergeCell ref="A36:A37"/>
    <mergeCell ref="B36:C37"/>
    <mergeCell ref="I36:I37"/>
    <mergeCell ref="A29:A30"/>
    <mergeCell ref="B29:C30"/>
    <mergeCell ref="I29:I30"/>
    <mergeCell ref="A31:A32"/>
    <mergeCell ref="B31:C32"/>
    <mergeCell ref="I31:I32"/>
    <mergeCell ref="B28:C28"/>
    <mergeCell ref="H11:H12"/>
    <mergeCell ref="I11:I12"/>
    <mergeCell ref="A13:C13"/>
    <mergeCell ref="A14:A23"/>
    <mergeCell ref="B14:C23"/>
    <mergeCell ref="I14:I23"/>
    <mergeCell ref="B24:C24"/>
    <mergeCell ref="B25:C25"/>
    <mergeCell ref="A26:A27"/>
    <mergeCell ref="B26:C27"/>
    <mergeCell ref="I26:I27"/>
    <mergeCell ref="A9:B9"/>
    <mergeCell ref="C9:I9"/>
    <mergeCell ref="A10:B10"/>
    <mergeCell ref="C10:I10"/>
    <mergeCell ref="A11:A12"/>
    <mergeCell ref="B11:C12"/>
    <mergeCell ref="D11:D12"/>
    <mergeCell ref="E11:E12"/>
    <mergeCell ref="F11:F12"/>
    <mergeCell ref="G11:G12"/>
    <mergeCell ref="A8:B8"/>
    <mergeCell ref="A4:B4"/>
    <mergeCell ref="C4:I4"/>
    <mergeCell ref="A5:B5"/>
    <mergeCell ref="C5:I5"/>
    <mergeCell ref="A6:I6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59.pielikums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18"/>
  <sheetViews>
    <sheetView view="pageLayout" zoomScaleNormal="100" workbookViewId="0">
      <selection activeCell="K11" sqref="K11"/>
    </sheetView>
  </sheetViews>
  <sheetFormatPr defaultRowHeight="12" outlineLevelCol="1" x14ac:dyDescent="0.2"/>
  <cols>
    <col min="1" max="1" width="6.140625" style="742" customWidth="1"/>
    <col min="2" max="2" width="17.28515625" style="742" customWidth="1"/>
    <col min="3" max="3" width="32.7109375" style="742" customWidth="1"/>
    <col min="4" max="4" width="10.5703125" style="742" customWidth="1"/>
    <col min="5" max="5" width="12" style="742" hidden="1" customWidth="1" outlineLevel="1"/>
    <col min="6" max="6" width="11.5703125" style="742" hidden="1" customWidth="1" outlineLevel="1"/>
    <col min="7" max="7" width="12.5703125" style="742" customWidth="1" collapsed="1"/>
    <col min="8" max="8" width="28.140625" style="742" hidden="1" customWidth="1" outlineLevel="1"/>
    <col min="9" max="9" width="17.42578125" style="742" customWidth="1" collapsed="1"/>
    <col min="10" max="16384" width="9.140625" style="742"/>
  </cols>
  <sheetData>
    <row r="1" spans="1:9" x14ac:dyDescent="0.2">
      <c r="I1" s="743" t="s">
        <v>808</v>
      </c>
    </row>
    <row r="2" spans="1:9" x14ac:dyDescent="0.2">
      <c r="I2" s="743" t="s">
        <v>416</v>
      </c>
    </row>
    <row r="3" spans="1:9" x14ac:dyDescent="0.2">
      <c r="I3" s="743" t="s">
        <v>417</v>
      </c>
    </row>
    <row r="4" spans="1:9" x14ac:dyDescent="0.2">
      <c r="A4" s="994" t="s">
        <v>0</v>
      </c>
      <c r="B4" s="994"/>
      <c r="C4" s="994" t="s">
        <v>344</v>
      </c>
      <c r="D4" s="994"/>
      <c r="E4" s="994"/>
      <c r="F4" s="994"/>
      <c r="G4" s="994"/>
      <c r="H4" s="994"/>
      <c r="I4" s="994"/>
    </row>
    <row r="5" spans="1:9" x14ac:dyDescent="0.2">
      <c r="A5" s="994" t="s">
        <v>1</v>
      </c>
      <c r="B5" s="994"/>
      <c r="C5" s="994">
        <v>90000056357</v>
      </c>
      <c r="D5" s="994"/>
      <c r="E5" s="994"/>
      <c r="F5" s="994"/>
      <c r="G5" s="994"/>
      <c r="H5" s="994"/>
      <c r="I5" s="994"/>
    </row>
    <row r="6" spans="1:9" ht="15.75" x14ac:dyDescent="0.25">
      <c r="A6" s="996" t="s">
        <v>809</v>
      </c>
      <c r="B6" s="996"/>
      <c r="C6" s="996"/>
      <c r="D6" s="996"/>
      <c r="E6" s="996"/>
      <c r="F6" s="996"/>
      <c r="G6" s="996"/>
      <c r="H6" s="996"/>
      <c r="I6" s="996"/>
    </row>
    <row r="7" spans="1:9" ht="15.75" x14ac:dyDescent="0.25">
      <c r="A7" s="744"/>
      <c r="B7" s="744"/>
      <c r="C7" s="744"/>
      <c r="D7" s="744"/>
      <c r="E7" s="744"/>
      <c r="F7" s="744"/>
      <c r="G7" s="744"/>
      <c r="H7" s="744"/>
      <c r="I7" s="744"/>
    </row>
    <row r="8" spans="1:9" ht="15.75" x14ac:dyDescent="0.25">
      <c r="A8" s="994" t="s">
        <v>419</v>
      </c>
      <c r="B8" s="994"/>
      <c r="C8" s="997" t="s">
        <v>810</v>
      </c>
      <c r="D8" s="997"/>
      <c r="E8" s="997"/>
      <c r="F8" s="997"/>
      <c r="G8" s="997"/>
      <c r="H8" s="997"/>
      <c r="I8" s="997"/>
    </row>
    <row r="9" spans="1:9" x14ac:dyDescent="0.2">
      <c r="A9" s="937" t="s">
        <v>421</v>
      </c>
      <c r="B9" s="937"/>
      <c r="C9" s="994" t="s">
        <v>811</v>
      </c>
      <c r="D9" s="994"/>
      <c r="E9" s="994"/>
      <c r="F9" s="994"/>
      <c r="G9" s="994"/>
      <c r="H9" s="994"/>
      <c r="I9" s="994"/>
    </row>
    <row r="10" spans="1:9" x14ac:dyDescent="0.2">
      <c r="A10" s="994" t="s">
        <v>422</v>
      </c>
      <c r="B10" s="994"/>
      <c r="C10" s="998" t="s">
        <v>812</v>
      </c>
      <c r="D10" s="998"/>
      <c r="E10" s="998"/>
      <c r="F10" s="998"/>
      <c r="G10" s="998"/>
      <c r="H10" s="998"/>
      <c r="I10" s="998"/>
    </row>
    <row r="11" spans="1:9" ht="51.75" customHeight="1" x14ac:dyDescent="0.2">
      <c r="A11" s="556" t="s">
        <v>424</v>
      </c>
      <c r="B11" s="1062" t="s">
        <v>425</v>
      </c>
      <c r="C11" s="1063"/>
      <c r="D11" s="556" t="s">
        <v>426</v>
      </c>
      <c r="E11" s="556" t="s">
        <v>427</v>
      </c>
      <c r="F11" s="556" t="s">
        <v>428</v>
      </c>
      <c r="G11" s="556" t="s">
        <v>429</v>
      </c>
      <c r="H11" s="556" t="s">
        <v>318</v>
      </c>
      <c r="I11" s="556" t="s">
        <v>430</v>
      </c>
    </row>
    <row r="12" spans="1:9" ht="12.75" customHeight="1" x14ac:dyDescent="0.2">
      <c r="A12" s="1008" t="s">
        <v>462</v>
      </c>
      <c r="B12" s="1009"/>
      <c r="C12" s="1010"/>
      <c r="D12" s="745"/>
      <c r="E12" s="745">
        <f>SUM(E14:E132)</f>
        <v>38797</v>
      </c>
      <c r="F12" s="745">
        <f>SUM(F14:F132)</f>
        <v>0</v>
      </c>
      <c r="G12" s="745">
        <f>SUM(G14:G132)</f>
        <v>38797</v>
      </c>
      <c r="H12" s="745"/>
      <c r="I12" s="745"/>
    </row>
    <row r="13" spans="1:9" s="748" customFormat="1" ht="12.75" customHeight="1" x14ac:dyDescent="0.2">
      <c r="A13" s="746"/>
      <c r="B13" s="1067" t="s">
        <v>813</v>
      </c>
      <c r="C13" s="1068"/>
      <c r="D13" s="747"/>
      <c r="E13" s="747"/>
      <c r="F13" s="747"/>
      <c r="G13" s="747"/>
      <c r="H13" s="747"/>
      <c r="I13" s="747"/>
    </row>
    <row r="14" spans="1:9" ht="12.75" customHeight="1" x14ac:dyDescent="0.2">
      <c r="A14" s="999">
        <v>1</v>
      </c>
      <c r="B14" s="1002" t="s">
        <v>814</v>
      </c>
      <c r="C14" s="1003"/>
      <c r="D14" s="749">
        <v>2314</v>
      </c>
      <c r="E14" s="750">
        <v>214</v>
      </c>
      <c r="F14" s="750"/>
      <c r="G14" s="750">
        <f>E14+F14</f>
        <v>214</v>
      </c>
      <c r="H14" s="750"/>
      <c r="I14" s="1064" t="s">
        <v>815</v>
      </c>
    </row>
    <row r="15" spans="1:9" ht="12.75" customHeight="1" x14ac:dyDescent="0.2">
      <c r="A15" s="1001"/>
      <c r="B15" s="1006"/>
      <c r="C15" s="1007"/>
      <c r="D15" s="749">
        <v>2363</v>
      </c>
      <c r="E15" s="750">
        <v>430</v>
      </c>
      <c r="F15" s="750"/>
      <c r="G15" s="750">
        <f t="shared" ref="G15:G78" si="0">E15+F15</f>
        <v>430</v>
      </c>
      <c r="H15" s="750"/>
      <c r="I15" s="1066"/>
    </row>
    <row r="16" spans="1:9" ht="15" customHeight="1" x14ac:dyDescent="0.2">
      <c r="A16" s="751">
        <v>2</v>
      </c>
      <c r="B16" s="1021" t="s">
        <v>816</v>
      </c>
      <c r="C16" s="1022"/>
      <c r="D16" s="749">
        <v>2314</v>
      </c>
      <c r="E16" s="750">
        <v>100</v>
      </c>
      <c r="F16" s="750"/>
      <c r="G16" s="750">
        <f t="shared" si="0"/>
        <v>100</v>
      </c>
      <c r="H16" s="750"/>
      <c r="I16" s="752" t="s">
        <v>817</v>
      </c>
    </row>
    <row r="17" spans="1:9" ht="12.75" customHeight="1" x14ac:dyDescent="0.2">
      <c r="A17" s="999">
        <v>3</v>
      </c>
      <c r="B17" s="1002" t="s">
        <v>818</v>
      </c>
      <c r="C17" s="1003"/>
      <c r="D17" s="749">
        <v>2314</v>
      </c>
      <c r="E17" s="750">
        <v>250</v>
      </c>
      <c r="F17" s="750"/>
      <c r="G17" s="750">
        <f t="shared" si="0"/>
        <v>250</v>
      </c>
      <c r="H17" s="750"/>
      <c r="I17" s="1064" t="s">
        <v>817</v>
      </c>
    </row>
    <row r="18" spans="1:9" ht="12.75" customHeight="1" x14ac:dyDescent="0.2">
      <c r="A18" s="1001"/>
      <c r="B18" s="1006"/>
      <c r="C18" s="1007"/>
      <c r="D18" s="749">
        <v>2363</v>
      </c>
      <c r="E18" s="750">
        <v>200</v>
      </c>
      <c r="F18" s="750"/>
      <c r="G18" s="750">
        <f t="shared" si="0"/>
        <v>200</v>
      </c>
      <c r="H18" s="750"/>
      <c r="I18" s="1066"/>
    </row>
    <row r="19" spans="1:9" ht="12.75" customHeight="1" x14ac:dyDescent="0.2">
      <c r="A19" s="999">
        <v>4</v>
      </c>
      <c r="B19" s="1002" t="s">
        <v>819</v>
      </c>
      <c r="C19" s="1003"/>
      <c r="D19" s="749">
        <v>1150</v>
      </c>
      <c r="E19" s="750">
        <v>420</v>
      </c>
      <c r="F19" s="750"/>
      <c r="G19" s="750">
        <f t="shared" si="0"/>
        <v>420</v>
      </c>
      <c r="H19" s="750"/>
      <c r="I19" s="1064" t="s">
        <v>820</v>
      </c>
    </row>
    <row r="20" spans="1:9" ht="12.75" customHeight="1" x14ac:dyDescent="0.2">
      <c r="A20" s="1000"/>
      <c r="B20" s="1004"/>
      <c r="C20" s="1005"/>
      <c r="D20" s="749">
        <v>1210</v>
      </c>
      <c r="E20" s="750">
        <v>100</v>
      </c>
      <c r="F20" s="750"/>
      <c r="G20" s="750">
        <f t="shared" si="0"/>
        <v>100</v>
      </c>
      <c r="H20" s="750"/>
      <c r="I20" s="1065"/>
    </row>
    <row r="21" spans="1:9" ht="12.75" customHeight="1" x14ac:dyDescent="0.2">
      <c r="A21" s="1000"/>
      <c r="B21" s="1004"/>
      <c r="C21" s="1005"/>
      <c r="D21" s="749">
        <v>2314</v>
      </c>
      <c r="E21" s="750">
        <v>200</v>
      </c>
      <c r="F21" s="750"/>
      <c r="G21" s="750">
        <f t="shared" si="0"/>
        <v>200</v>
      </c>
      <c r="H21" s="750"/>
      <c r="I21" s="1065"/>
    </row>
    <row r="22" spans="1:9" ht="12.75" customHeight="1" x14ac:dyDescent="0.2">
      <c r="A22" s="999">
        <v>5</v>
      </c>
      <c r="B22" s="1002" t="s">
        <v>821</v>
      </c>
      <c r="C22" s="1003"/>
      <c r="D22" s="749">
        <v>1150</v>
      </c>
      <c r="E22" s="753">
        <v>140</v>
      </c>
      <c r="F22" s="753"/>
      <c r="G22" s="753">
        <f t="shared" si="0"/>
        <v>140</v>
      </c>
      <c r="H22" s="753"/>
      <c r="I22" s="1064" t="s">
        <v>820</v>
      </c>
    </row>
    <row r="23" spans="1:9" ht="12.75" customHeight="1" x14ac:dyDescent="0.2">
      <c r="A23" s="1000"/>
      <c r="B23" s="1004"/>
      <c r="C23" s="1005"/>
      <c r="D23" s="749">
        <v>1210</v>
      </c>
      <c r="E23" s="753">
        <v>34</v>
      </c>
      <c r="F23" s="753"/>
      <c r="G23" s="753">
        <f t="shared" si="0"/>
        <v>34</v>
      </c>
      <c r="H23" s="753"/>
      <c r="I23" s="1065"/>
    </row>
    <row r="24" spans="1:9" ht="12.75" customHeight="1" x14ac:dyDescent="0.2">
      <c r="A24" s="1000"/>
      <c r="B24" s="1004"/>
      <c r="C24" s="1005"/>
      <c r="D24" s="749">
        <v>2363</v>
      </c>
      <c r="E24" s="753">
        <v>50</v>
      </c>
      <c r="F24" s="753"/>
      <c r="G24" s="753">
        <f t="shared" si="0"/>
        <v>50</v>
      </c>
      <c r="H24" s="753"/>
      <c r="I24" s="1065"/>
    </row>
    <row r="25" spans="1:9" ht="12.75" customHeight="1" x14ac:dyDescent="0.2">
      <c r="A25" s="1001"/>
      <c r="B25" s="1006"/>
      <c r="C25" s="1007"/>
      <c r="D25" s="749">
        <v>2314</v>
      </c>
      <c r="E25" s="753">
        <v>150</v>
      </c>
      <c r="F25" s="753"/>
      <c r="G25" s="753">
        <f t="shared" si="0"/>
        <v>150</v>
      </c>
      <c r="H25" s="753"/>
      <c r="I25" s="1066"/>
    </row>
    <row r="26" spans="1:9" ht="12.75" customHeight="1" x14ac:dyDescent="0.2">
      <c r="A26" s="999">
        <v>6</v>
      </c>
      <c r="B26" s="1002" t="s">
        <v>822</v>
      </c>
      <c r="C26" s="1003"/>
      <c r="D26" s="749">
        <v>1150</v>
      </c>
      <c r="E26" s="753">
        <v>140</v>
      </c>
      <c r="F26" s="753"/>
      <c r="G26" s="753">
        <f t="shared" si="0"/>
        <v>140</v>
      </c>
      <c r="H26" s="753"/>
      <c r="I26" s="1064" t="s">
        <v>820</v>
      </c>
    </row>
    <row r="27" spans="1:9" ht="12.75" customHeight="1" x14ac:dyDescent="0.2">
      <c r="A27" s="1000"/>
      <c r="B27" s="1004"/>
      <c r="C27" s="1005"/>
      <c r="D27" s="749">
        <v>1210</v>
      </c>
      <c r="E27" s="753">
        <v>34</v>
      </c>
      <c r="F27" s="753"/>
      <c r="G27" s="753">
        <f t="shared" si="0"/>
        <v>34</v>
      </c>
      <c r="H27" s="753"/>
      <c r="I27" s="1065"/>
    </row>
    <row r="28" spans="1:9" ht="12.75" customHeight="1" x14ac:dyDescent="0.2">
      <c r="A28" s="1001"/>
      <c r="B28" s="1006"/>
      <c r="C28" s="1007"/>
      <c r="D28" s="749">
        <v>2314</v>
      </c>
      <c r="E28" s="753">
        <v>80</v>
      </c>
      <c r="F28" s="753"/>
      <c r="G28" s="753">
        <f t="shared" si="0"/>
        <v>80</v>
      </c>
      <c r="H28" s="753"/>
      <c r="I28" s="1065"/>
    </row>
    <row r="29" spans="1:9" ht="12.75" customHeight="1" x14ac:dyDescent="0.2">
      <c r="A29" s="999">
        <v>7</v>
      </c>
      <c r="B29" s="1002" t="s">
        <v>823</v>
      </c>
      <c r="C29" s="1003"/>
      <c r="D29" s="749">
        <v>2314</v>
      </c>
      <c r="E29" s="753">
        <v>180</v>
      </c>
      <c r="F29" s="753"/>
      <c r="G29" s="753">
        <f t="shared" si="0"/>
        <v>180</v>
      </c>
      <c r="H29" s="753"/>
      <c r="I29" s="1064" t="s">
        <v>824</v>
      </c>
    </row>
    <row r="30" spans="1:9" ht="12.75" customHeight="1" x14ac:dyDescent="0.2">
      <c r="A30" s="1001"/>
      <c r="B30" s="1006"/>
      <c r="C30" s="1007"/>
      <c r="D30" s="749">
        <v>2264</v>
      </c>
      <c r="E30" s="753">
        <v>100</v>
      </c>
      <c r="F30" s="753"/>
      <c r="G30" s="753">
        <f t="shared" si="0"/>
        <v>100</v>
      </c>
      <c r="H30" s="753"/>
      <c r="I30" s="1066"/>
    </row>
    <row r="31" spans="1:9" ht="12.75" customHeight="1" x14ac:dyDescent="0.2">
      <c r="A31" s="999">
        <v>8</v>
      </c>
      <c r="B31" s="1002" t="s">
        <v>825</v>
      </c>
      <c r="C31" s="1003"/>
      <c r="D31" s="749">
        <v>2264</v>
      </c>
      <c r="E31" s="753">
        <v>100</v>
      </c>
      <c r="F31" s="753"/>
      <c r="G31" s="753">
        <f t="shared" si="0"/>
        <v>100</v>
      </c>
      <c r="H31" s="753"/>
      <c r="I31" s="1064" t="s">
        <v>826</v>
      </c>
    </row>
    <row r="32" spans="1:9" ht="12.75" customHeight="1" x14ac:dyDescent="0.2">
      <c r="A32" s="1001"/>
      <c r="B32" s="1006"/>
      <c r="C32" s="1007"/>
      <c r="D32" s="749">
        <v>2314</v>
      </c>
      <c r="E32" s="753">
        <v>120</v>
      </c>
      <c r="F32" s="753"/>
      <c r="G32" s="753">
        <f t="shared" si="0"/>
        <v>120</v>
      </c>
      <c r="H32" s="753"/>
      <c r="I32" s="1066"/>
    </row>
    <row r="33" spans="1:9" ht="12.75" customHeight="1" x14ac:dyDescent="0.2">
      <c r="A33" s="999">
        <v>9</v>
      </c>
      <c r="B33" s="1002" t="s">
        <v>827</v>
      </c>
      <c r="C33" s="1003"/>
      <c r="D33" s="749">
        <v>2314</v>
      </c>
      <c r="E33" s="753">
        <v>150</v>
      </c>
      <c r="F33" s="753"/>
      <c r="G33" s="753">
        <f t="shared" si="0"/>
        <v>150</v>
      </c>
      <c r="H33" s="753"/>
      <c r="I33" s="1064" t="s">
        <v>820</v>
      </c>
    </row>
    <row r="34" spans="1:9" ht="12.75" customHeight="1" x14ac:dyDescent="0.2">
      <c r="A34" s="1000"/>
      <c r="B34" s="1004"/>
      <c r="C34" s="1005"/>
      <c r="D34" s="749">
        <v>1150</v>
      </c>
      <c r="E34" s="753">
        <v>140</v>
      </c>
      <c r="F34" s="753"/>
      <c r="G34" s="753">
        <f t="shared" si="0"/>
        <v>140</v>
      </c>
      <c r="H34" s="753"/>
      <c r="I34" s="1065"/>
    </row>
    <row r="35" spans="1:9" ht="12.75" customHeight="1" x14ac:dyDescent="0.2">
      <c r="A35" s="1001"/>
      <c r="B35" s="1006"/>
      <c r="C35" s="1007"/>
      <c r="D35" s="749">
        <v>1210</v>
      </c>
      <c r="E35" s="753">
        <v>34</v>
      </c>
      <c r="F35" s="753"/>
      <c r="G35" s="753">
        <f t="shared" si="0"/>
        <v>34</v>
      </c>
      <c r="H35" s="753"/>
      <c r="I35" s="1065"/>
    </row>
    <row r="36" spans="1:9" ht="12.75" customHeight="1" x14ac:dyDescent="0.2">
      <c r="A36" s="999">
        <v>10</v>
      </c>
      <c r="B36" s="1002" t="s">
        <v>828</v>
      </c>
      <c r="C36" s="1003"/>
      <c r="D36" s="749">
        <v>2264</v>
      </c>
      <c r="E36" s="753">
        <v>100</v>
      </c>
      <c r="F36" s="753"/>
      <c r="G36" s="753">
        <f t="shared" si="0"/>
        <v>100</v>
      </c>
      <c r="H36" s="753"/>
      <c r="I36" s="1064" t="s">
        <v>820</v>
      </c>
    </row>
    <row r="37" spans="1:9" ht="12.75" customHeight="1" x14ac:dyDescent="0.2">
      <c r="A37" s="1001"/>
      <c r="B37" s="1006"/>
      <c r="C37" s="1007"/>
      <c r="D37" s="749">
        <v>2314</v>
      </c>
      <c r="E37" s="753">
        <f>120+40</f>
        <v>160</v>
      </c>
      <c r="F37" s="753"/>
      <c r="G37" s="753">
        <f t="shared" si="0"/>
        <v>160</v>
      </c>
      <c r="H37" s="753"/>
      <c r="I37" s="1066"/>
    </row>
    <row r="38" spans="1:9" ht="12.75" customHeight="1" x14ac:dyDescent="0.2">
      <c r="A38" s="999">
        <v>11</v>
      </c>
      <c r="B38" s="1002" t="s">
        <v>829</v>
      </c>
      <c r="C38" s="1003"/>
      <c r="D38" s="749">
        <v>2314</v>
      </c>
      <c r="E38" s="750">
        <v>120</v>
      </c>
      <c r="F38" s="750"/>
      <c r="G38" s="750">
        <f t="shared" si="0"/>
        <v>120</v>
      </c>
      <c r="H38" s="750"/>
      <c r="I38" s="1064" t="s">
        <v>820</v>
      </c>
    </row>
    <row r="39" spans="1:9" ht="12.75" customHeight="1" x14ac:dyDescent="0.2">
      <c r="A39" s="1000"/>
      <c r="B39" s="1004"/>
      <c r="C39" s="1005"/>
      <c r="D39" s="749">
        <v>1150</v>
      </c>
      <c r="E39" s="750">
        <v>150</v>
      </c>
      <c r="F39" s="750"/>
      <c r="G39" s="750">
        <f t="shared" si="0"/>
        <v>150</v>
      </c>
      <c r="H39" s="750"/>
      <c r="I39" s="1065"/>
    </row>
    <row r="40" spans="1:9" ht="12.75" customHeight="1" x14ac:dyDescent="0.2">
      <c r="A40" s="1000"/>
      <c r="B40" s="1004"/>
      <c r="C40" s="1005"/>
      <c r="D40" s="749">
        <v>1210</v>
      </c>
      <c r="E40" s="750">
        <f>34+2</f>
        <v>36</v>
      </c>
      <c r="F40" s="750"/>
      <c r="G40" s="750">
        <f t="shared" si="0"/>
        <v>36</v>
      </c>
      <c r="H40" s="750"/>
      <c r="I40" s="1065"/>
    </row>
    <row r="41" spans="1:9" ht="12.75" customHeight="1" x14ac:dyDescent="0.2">
      <c r="A41" s="1001"/>
      <c r="B41" s="1006"/>
      <c r="C41" s="1007"/>
      <c r="D41" s="749">
        <v>2363</v>
      </c>
      <c r="E41" s="750">
        <v>40</v>
      </c>
      <c r="F41" s="750"/>
      <c r="G41" s="750">
        <f t="shared" si="0"/>
        <v>40</v>
      </c>
      <c r="H41" s="750"/>
      <c r="I41" s="1066"/>
    </row>
    <row r="42" spans="1:9" x14ac:dyDescent="0.2">
      <c r="A42" s="751">
        <v>12</v>
      </c>
      <c r="B42" s="1021" t="s">
        <v>830</v>
      </c>
      <c r="C42" s="1022"/>
      <c r="D42" s="749">
        <v>2314</v>
      </c>
      <c r="E42" s="753">
        <v>150</v>
      </c>
      <c r="F42" s="753"/>
      <c r="G42" s="753">
        <f t="shared" si="0"/>
        <v>150</v>
      </c>
      <c r="H42" s="753"/>
      <c r="I42" s="752" t="s">
        <v>820</v>
      </c>
    </row>
    <row r="43" spans="1:9" x14ac:dyDescent="0.2">
      <c r="A43" s="751">
        <v>13</v>
      </c>
      <c r="B43" s="1021" t="s">
        <v>831</v>
      </c>
      <c r="C43" s="1022"/>
      <c r="D43" s="749">
        <v>2314</v>
      </c>
      <c r="E43" s="753">
        <f>50+100</f>
        <v>150</v>
      </c>
      <c r="F43" s="753"/>
      <c r="G43" s="753">
        <f t="shared" si="0"/>
        <v>150</v>
      </c>
      <c r="H43" s="754"/>
      <c r="I43" s="752" t="s">
        <v>820</v>
      </c>
    </row>
    <row r="44" spans="1:9" x14ac:dyDescent="0.2">
      <c r="A44" s="751">
        <v>14</v>
      </c>
      <c r="B44" s="1021" t="s">
        <v>832</v>
      </c>
      <c r="C44" s="1022"/>
      <c r="D44" s="749">
        <v>2314</v>
      </c>
      <c r="E44" s="753">
        <v>50</v>
      </c>
      <c r="F44" s="753"/>
      <c r="G44" s="753">
        <f t="shared" si="0"/>
        <v>50</v>
      </c>
      <c r="H44" s="753"/>
      <c r="I44" s="752" t="s">
        <v>820</v>
      </c>
    </row>
    <row r="45" spans="1:9" ht="12.75" customHeight="1" x14ac:dyDescent="0.2">
      <c r="A45" s="751">
        <v>15</v>
      </c>
      <c r="B45" s="1021" t="s">
        <v>833</v>
      </c>
      <c r="C45" s="1022"/>
      <c r="D45" s="749">
        <v>2314</v>
      </c>
      <c r="E45" s="753">
        <v>50</v>
      </c>
      <c r="F45" s="753"/>
      <c r="G45" s="753">
        <f t="shared" si="0"/>
        <v>50</v>
      </c>
      <c r="H45" s="753"/>
      <c r="I45" s="752" t="s">
        <v>820</v>
      </c>
    </row>
    <row r="46" spans="1:9" ht="12.75" customHeight="1" x14ac:dyDescent="0.2">
      <c r="A46" s="751">
        <v>16</v>
      </c>
      <c r="B46" s="1021" t="s">
        <v>834</v>
      </c>
      <c r="C46" s="1022"/>
      <c r="D46" s="749">
        <v>2314</v>
      </c>
      <c r="E46" s="753">
        <v>50</v>
      </c>
      <c r="F46" s="753"/>
      <c r="G46" s="753">
        <f t="shared" si="0"/>
        <v>50</v>
      </c>
      <c r="H46" s="753"/>
      <c r="I46" s="752" t="s">
        <v>820</v>
      </c>
    </row>
    <row r="47" spans="1:9" ht="12.75" customHeight="1" x14ac:dyDescent="0.2">
      <c r="A47" s="751">
        <v>17</v>
      </c>
      <c r="B47" s="1021" t="s">
        <v>835</v>
      </c>
      <c r="C47" s="1022"/>
      <c r="D47" s="749">
        <v>2314</v>
      </c>
      <c r="E47" s="753">
        <v>50</v>
      </c>
      <c r="F47" s="753"/>
      <c r="G47" s="753">
        <f t="shared" si="0"/>
        <v>50</v>
      </c>
      <c r="H47" s="753"/>
      <c r="I47" s="752" t="s">
        <v>820</v>
      </c>
    </row>
    <row r="48" spans="1:9" ht="12.75" customHeight="1" x14ac:dyDescent="0.2">
      <c r="A48" s="751">
        <v>18</v>
      </c>
      <c r="B48" s="1021" t="s">
        <v>836</v>
      </c>
      <c r="C48" s="1022"/>
      <c r="D48" s="749">
        <v>2314</v>
      </c>
      <c r="E48" s="753">
        <v>100</v>
      </c>
      <c r="F48" s="753"/>
      <c r="G48" s="753">
        <f t="shared" si="0"/>
        <v>100</v>
      </c>
      <c r="H48" s="753"/>
      <c r="I48" s="752" t="s">
        <v>820</v>
      </c>
    </row>
    <row r="49" spans="1:9" ht="12.75" customHeight="1" x14ac:dyDescent="0.2">
      <c r="A49" s="751">
        <v>19</v>
      </c>
      <c r="B49" s="1021" t="s">
        <v>837</v>
      </c>
      <c r="C49" s="1022"/>
      <c r="D49" s="749">
        <v>2314</v>
      </c>
      <c r="E49" s="753">
        <v>70</v>
      </c>
      <c r="F49" s="753"/>
      <c r="G49" s="753">
        <f t="shared" si="0"/>
        <v>70</v>
      </c>
      <c r="H49" s="753"/>
      <c r="I49" s="752" t="s">
        <v>820</v>
      </c>
    </row>
    <row r="50" spans="1:9" ht="12.75" customHeight="1" x14ac:dyDescent="0.2">
      <c r="A50" s="751">
        <v>20</v>
      </c>
      <c r="B50" s="1021" t="s">
        <v>838</v>
      </c>
      <c r="C50" s="1022"/>
      <c r="D50" s="749">
        <v>2314</v>
      </c>
      <c r="E50" s="753">
        <v>60</v>
      </c>
      <c r="F50" s="753"/>
      <c r="G50" s="753">
        <f t="shared" si="0"/>
        <v>60</v>
      </c>
      <c r="H50" s="753"/>
      <c r="I50" s="752" t="s">
        <v>820</v>
      </c>
    </row>
    <row r="51" spans="1:9" ht="12.75" customHeight="1" x14ac:dyDescent="0.2">
      <c r="A51" s="999">
        <v>21</v>
      </c>
      <c r="B51" s="1002" t="s">
        <v>839</v>
      </c>
      <c r="C51" s="1003"/>
      <c r="D51" s="749">
        <v>2314</v>
      </c>
      <c r="E51" s="753">
        <v>150</v>
      </c>
      <c r="F51" s="753"/>
      <c r="G51" s="753">
        <f t="shared" si="0"/>
        <v>150</v>
      </c>
      <c r="H51" s="753"/>
      <c r="I51" s="1064" t="s">
        <v>820</v>
      </c>
    </row>
    <row r="52" spans="1:9" ht="12.75" customHeight="1" x14ac:dyDescent="0.2">
      <c r="A52" s="1001"/>
      <c r="B52" s="1006"/>
      <c r="C52" s="1007"/>
      <c r="D52" s="749">
        <v>2390</v>
      </c>
      <c r="E52" s="753">
        <v>60</v>
      </c>
      <c r="F52" s="753"/>
      <c r="G52" s="753">
        <f t="shared" si="0"/>
        <v>60</v>
      </c>
      <c r="H52" s="753"/>
      <c r="I52" s="1066"/>
    </row>
    <row r="53" spans="1:9" ht="12.75" customHeight="1" x14ac:dyDescent="0.2">
      <c r="A53" s="999">
        <v>22</v>
      </c>
      <c r="B53" s="1002" t="s">
        <v>840</v>
      </c>
      <c r="C53" s="1003"/>
      <c r="D53" s="749">
        <v>2363</v>
      </c>
      <c r="E53" s="753">
        <v>300</v>
      </c>
      <c r="F53" s="753"/>
      <c r="G53" s="753">
        <f t="shared" si="0"/>
        <v>300</v>
      </c>
      <c r="H53" s="753"/>
      <c r="I53" s="1064" t="s">
        <v>841</v>
      </c>
    </row>
    <row r="54" spans="1:9" ht="12.75" customHeight="1" x14ac:dyDescent="0.2">
      <c r="A54" s="1000"/>
      <c r="B54" s="1004"/>
      <c r="C54" s="1005"/>
      <c r="D54" s="749">
        <v>2314</v>
      </c>
      <c r="E54" s="753">
        <v>600</v>
      </c>
      <c r="F54" s="753"/>
      <c r="G54" s="753">
        <f t="shared" si="0"/>
        <v>600</v>
      </c>
      <c r="H54" s="753"/>
      <c r="I54" s="1065"/>
    </row>
    <row r="55" spans="1:9" ht="12.75" customHeight="1" x14ac:dyDescent="0.2">
      <c r="A55" s="1001"/>
      <c r="B55" s="1006"/>
      <c r="C55" s="1007"/>
      <c r="D55" s="749">
        <v>2264</v>
      </c>
      <c r="E55" s="753">
        <v>210</v>
      </c>
      <c r="F55" s="753"/>
      <c r="G55" s="753">
        <f t="shared" si="0"/>
        <v>210</v>
      </c>
      <c r="H55" s="753"/>
      <c r="I55" s="1066"/>
    </row>
    <row r="56" spans="1:9" x14ac:dyDescent="0.2">
      <c r="A56" s="751">
        <v>23</v>
      </c>
      <c r="B56" s="1021" t="s">
        <v>842</v>
      </c>
      <c r="C56" s="1022"/>
      <c r="D56" s="755">
        <v>2314</v>
      </c>
      <c r="E56" s="754">
        <v>150</v>
      </c>
      <c r="F56" s="754"/>
      <c r="G56" s="754">
        <f t="shared" si="0"/>
        <v>150</v>
      </c>
      <c r="H56" s="754"/>
      <c r="I56" s="752" t="s">
        <v>817</v>
      </c>
    </row>
    <row r="57" spans="1:9" ht="12.75" customHeight="1" x14ac:dyDescent="0.2">
      <c r="A57" s="999">
        <v>24</v>
      </c>
      <c r="B57" s="1002" t="s">
        <v>843</v>
      </c>
      <c r="C57" s="1003"/>
      <c r="D57" s="749">
        <v>2279</v>
      </c>
      <c r="E57" s="742">
        <v>1500</v>
      </c>
      <c r="F57" s="756"/>
      <c r="G57" s="756">
        <f t="shared" si="0"/>
        <v>1500</v>
      </c>
      <c r="H57" s="756"/>
      <c r="I57" s="1069" t="s">
        <v>844</v>
      </c>
    </row>
    <row r="58" spans="1:9" ht="12.75" customHeight="1" x14ac:dyDescent="0.2">
      <c r="A58" s="1000"/>
      <c r="B58" s="1004"/>
      <c r="C58" s="1005"/>
      <c r="D58" s="749">
        <v>2264</v>
      </c>
      <c r="E58" s="753">
        <v>2000</v>
      </c>
      <c r="F58" s="753"/>
      <c r="G58" s="753">
        <f t="shared" si="0"/>
        <v>2000</v>
      </c>
      <c r="H58" s="753"/>
      <c r="I58" s="1070"/>
    </row>
    <row r="59" spans="1:9" ht="12.75" customHeight="1" x14ac:dyDescent="0.2">
      <c r="A59" s="1000"/>
      <c r="B59" s="1004"/>
      <c r="C59" s="1005"/>
      <c r="D59" s="749">
        <v>2370</v>
      </c>
      <c r="E59" s="753">
        <v>700</v>
      </c>
      <c r="F59" s="753"/>
      <c r="G59" s="753">
        <f t="shared" si="0"/>
        <v>700</v>
      </c>
      <c r="H59" s="753"/>
      <c r="I59" s="1070"/>
    </row>
    <row r="60" spans="1:9" x14ac:dyDescent="0.2">
      <c r="A60" s="1000"/>
      <c r="B60" s="1004"/>
      <c r="C60" s="1005"/>
      <c r="D60" s="749">
        <v>2223</v>
      </c>
      <c r="E60" s="753">
        <v>120</v>
      </c>
      <c r="F60" s="753"/>
      <c r="G60" s="753">
        <f t="shared" si="0"/>
        <v>120</v>
      </c>
      <c r="H60" s="753"/>
      <c r="I60" s="1070"/>
    </row>
    <row r="61" spans="1:9" ht="12.75" customHeight="1" x14ac:dyDescent="0.2">
      <c r="A61" s="1001"/>
      <c r="B61" s="1006"/>
      <c r="C61" s="1007"/>
      <c r="D61" s="749">
        <v>2314</v>
      </c>
      <c r="E61" s="753">
        <v>40</v>
      </c>
      <c r="F61" s="753"/>
      <c r="G61" s="753">
        <f t="shared" si="0"/>
        <v>40</v>
      </c>
      <c r="H61" s="753"/>
      <c r="I61" s="1071"/>
    </row>
    <row r="62" spans="1:9" ht="12.75" customHeight="1" x14ac:dyDescent="0.2">
      <c r="A62" s="999">
        <v>25</v>
      </c>
      <c r="B62" s="1002" t="s">
        <v>845</v>
      </c>
      <c r="C62" s="1003"/>
      <c r="D62" s="749">
        <v>2314</v>
      </c>
      <c r="E62" s="753">
        <v>150</v>
      </c>
      <c r="F62" s="753"/>
      <c r="G62" s="753">
        <f t="shared" si="0"/>
        <v>150</v>
      </c>
      <c r="H62" s="753"/>
      <c r="I62" s="752" t="s">
        <v>817</v>
      </c>
    </row>
    <row r="63" spans="1:9" ht="12.75" customHeight="1" x14ac:dyDescent="0.2">
      <c r="A63" s="1001"/>
      <c r="B63" s="1006"/>
      <c r="C63" s="1007"/>
      <c r="D63" s="749">
        <v>2370</v>
      </c>
      <c r="E63" s="753">
        <v>350</v>
      </c>
      <c r="F63" s="753"/>
      <c r="G63" s="753">
        <f t="shared" si="0"/>
        <v>350</v>
      </c>
      <c r="H63" s="753"/>
      <c r="I63" s="752" t="s">
        <v>817</v>
      </c>
    </row>
    <row r="64" spans="1:9" ht="12.75" customHeight="1" x14ac:dyDescent="0.2">
      <c r="A64" s="751">
        <v>26</v>
      </c>
      <c r="B64" s="1021" t="s">
        <v>846</v>
      </c>
      <c r="C64" s="1022"/>
      <c r="D64" s="749">
        <v>2370</v>
      </c>
      <c r="E64" s="753">
        <v>200</v>
      </c>
      <c r="F64" s="753"/>
      <c r="G64" s="753">
        <f t="shared" si="0"/>
        <v>200</v>
      </c>
      <c r="H64" s="753"/>
      <c r="I64" s="752" t="s">
        <v>817</v>
      </c>
    </row>
    <row r="65" spans="1:9" ht="12.75" customHeight="1" x14ac:dyDescent="0.2">
      <c r="A65" s="999">
        <v>27</v>
      </c>
      <c r="B65" s="1002" t="s">
        <v>847</v>
      </c>
      <c r="C65" s="1003"/>
      <c r="D65" s="749">
        <v>1150</v>
      </c>
      <c r="E65" s="750">
        <v>300</v>
      </c>
      <c r="F65" s="750"/>
      <c r="G65" s="750">
        <f t="shared" si="0"/>
        <v>300</v>
      </c>
      <c r="H65" s="750"/>
      <c r="I65" s="1064" t="s">
        <v>848</v>
      </c>
    </row>
    <row r="66" spans="1:9" ht="12.75" customHeight="1" x14ac:dyDescent="0.2">
      <c r="A66" s="1000"/>
      <c r="B66" s="1004"/>
      <c r="C66" s="1005"/>
      <c r="D66" s="749">
        <v>1210</v>
      </c>
      <c r="E66" s="750">
        <f>71-2</f>
        <v>69</v>
      </c>
      <c r="F66" s="750"/>
      <c r="G66" s="750">
        <f t="shared" si="0"/>
        <v>69</v>
      </c>
      <c r="H66" s="750"/>
      <c r="I66" s="1066"/>
    </row>
    <row r="67" spans="1:9" ht="12.75" customHeight="1" x14ac:dyDescent="0.2">
      <c r="A67" s="999">
        <v>28</v>
      </c>
      <c r="B67" s="1002" t="s">
        <v>849</v>
      </c>
      <c r="C67" s="1003"/>
      <c r="D67" s="749">
        <v>2370</v>
      </c>
      <c r="E67" s="753">
        <v>700</v>
      </c>
      <c r="F67" s="753"/>
      <c r="G67" s="753">
        <f t="shared" si="0"/>
        <v>700</v>
      </c>
      <c r="H67" s="753"/>
      <c r="I67" s="1064" t="s">
        <v>817</v>
      </c>
    </row>
    <row r="68" spans="1:9" ht="12.75" customHeight="1" x14ac:dyDescent="0.2">
      <c r="A68" s="1000"/>
      <c r="B68" s="1004"/>
      <c r="C68" s="1005"/>
      <c r="D68" s="749">
        <v>2314</v>
      </c>
      <c r="E68" s="753">
        <v>350</v>
      </c>
      <c r="F68" s="753"/>
      <c r="G68" s="753">
        <f t="shared" si="0"/>
        <v>350</v>
      </c>
      <c r="H68" s="753"/>
      <c r="I68" s="1065"/>
    </row>
    <row r="69" spans="1:9" ht="12.75" customHeight="1" x14ac:dyDescent="0.2">
      <c r="A69" s="1000"/>
      <c r="B69" s="1004"/>
      <c r="C69" s="1005"/>
      <c r="D69" s="749">
        <v>1150</v>
      </c>
      <c r="E69" s="753">
        <v>100</v>
      </c>
      <c r="F69" s="753"/>
      <c r="G69" s="753">
        <f t="shared" si="0"/>
        <v>100</v>
      </c>
      <c r="H69" s="753"/>
      <c r="I69" s="1065"/>
    </row>
    <row r="70" spans="1:9" ht="12.75" customHeight="1" x14ac:dyDescent="0.2">
      <c r="A70" s="1001"/>
      <c r="B70" s="1006"/>
      <c r="C70" s="1007"/>
      <c r="D70" s="749">
        <v>1210</v>
      </c>
      <c r="E70" s="753">
        <v>24</v>
      </c>
      <c r="F70" s="753"/>
      <c r="G70" s="753">
        <f t="shared" si="0"/>
        <v>24</v>
      </c>
      <c r="H70" s="753"/>
      <c r="I70" s="1066"/>
    </row>
    <row r="71" spans="1:9" ht="12.75" customHeight="1" x14ac:dyDescent="0.2">
      <c r="A71" s="999">
        <v>29</v>
      </c>
      <c r="B71" s="1002" t="s">
        <v>850</v>
      </c>
      <c r="C71" s="1003"/>
      <c r="D71" s="749">
        <v>1150</v>
      </c>
      <c r="E71" s="753">
        <v>236</v>
      </c>
      <c r="F71" s="753"/>
      <c r="G71" s="753">
        <f t="shared" si="0"/>
        <v>236</v>
      </c>
      <c r="H71" s="753"/>
      <c r="I71" s="1064" t="s">
        <v>851</v>
      </c>
    </row>
    <row r="72" spans="1:9" ht="12.75" customHeight="1" x14ac:dyDescent="0.2">
      <c r="A72" s="1000"/>
      <c r="B72" s="1004"/>
      <c r="C72" s="1005"/>
      <c r="D72" s="749">
        <v>1210</v>
      </c>
      <c r="E72" s="753">
        <v>56</v>
      </c>
      <c r="F72" s="753"/>
      <c r="G72" s="753">
        <f t="shared" si="0"/>
        <v>56</v>
      </c>
      <c r="H72" s="753"/>
      <c r="I72" s="1065"/>
    </row>
    <row r="73" spans="1:9" ht="12.75" customHeight="1" x14ac:dyDescent="0.2">
      <c r="A73" s="1000"/>
      <c r="B73" s="1004"/>
      <c r="C73" s="1005"/>
      <c r="D73" s="749">
        <v>2311</v>
      </c>
      <c r="E73" s="753">
        <v>50</v>
      </c>
      <c r="F73" s="753"/>
      <c r="G73" s="753">
        <f t="shared" si="0"/>
        <v>50</v>
      </c>
      <c r="H73" s="753"/>
      <c r="I73" s="1065"/>
    </row>
    <row r="74" spans="1:9" ht="12.75" customHeight="1" x14ac:dyDescent="0.2">
      <c r="A74" s="1000"/>
      <c r="B74" s="1004"/>
      <c r="C74" s="1005"/>
      <c r="D74" s="749">
        <v>2264</v>
      </c>
      <c r="E74" s="753">
        <v>250</v>
      </c>
      <c r="F74" s="753"/>
      <c r="G74" s="753">
        <f t="shared" si="0"/>
        <v>250</v>
      </c>
      <c r="H74" s="753"/>
      <c r="I74" s="1065"/>
    </row>
    <row r="75" spans="1:9" ht="12.75" customHeight="1" x14ac:dyDescent="0.2">
      <c r="A75" s="1001"/>
      <c r="B75" s="1006"/>
      <c r="C75" s="1007"/>
      <c r="D75" s="749">
        <v>2314</v>
      </c>
      <c r="E75" s="753">
        <v>150</v>
      </c>
      <c r="F75" s="753"/>
      <c r="G75" s="753">
        <f t="shared" si="0"/>
        <v>150</v>
      </c>
      <c r="H75" s="753"/>
      <c r="I75" s="1066"/>
    </row>
    <row r="76" spans="1:9" ht="12.75" customHeight="1" x14ac:dyDescent="0.2">
      <c r="A76" s="999">
        <v>30</v>
      </c>
      <c r="B76" s="1002" t="s">
        <v>852</v>
      </c>
      <c r="C76" s="1003"/>
      <c r="D76" s="749">
        <v>2279</v>
      </c>
      <c r="E76" s="753">
        <v>100</v>
      </c>
      <c r="F76" s="753"/>
      <c r="G76" s="753">
        <f t="shared" si="0"/>
        <v>100</v>
      </c>
      <c r="H76" s="753"/>
      <c r="I76" s="1064" t="s">
        <v>851</v>
      </c>
    </row>
    <row r="77" spans="1:9" x14ac:dyDescent="0.2">
      <c r="A77" s="1001"/>
      <c r="B77" s="1006"/>
      <c r="C77" s="1007"/>
      <c r="D77" s="749">
        <v>2314</v>
      </c>
      <c r="E77" s="753">
        <v>150</v>
      </c>
      <c r="F77" s="753"/>
      <c r="G77" s="753">
        <f t="shared" si="0"/>
        <v>150</v>
      </c>
      <c r="H77" s="753"/>
      <c r="I77" s="1066"/>
    </row>
    <row r="78" spans="1:9" ht="12.75" customHeight="1" x14ac:dyDescent="0.2">
      <c r="A78" s="999">
        <v>31</v>
      </c>
      <c r="B78" s="1002" t="s">
        <v>853</v>
      </c>
      <c r="C78" s="1003"/>
      <c r="D78" s="749">
        <v>2279</v>
      </c>
      <c r="E78" s="753">
        <v>100</v>
      </c>
      <c r="F78" s="753"/>
      <c r="G78" s="753">
        <f t="shared" si="0"/>
        <v>100</v>
      </c>
      <c r="H78" s="753"/>
      <c r="I78" s="1064" t="s">
        <v>851</v>
      </c>
    </row>
    <row r="79" spans="1:9" ht="12.75" customHeight="1" x14ac:dyDescent="0.2">
      <c r="A79" s="1001"/>
      <c r="B79" s="1006"/>
      <c r="C79" s="1007"/>
      <c r="D79" s="749">
        <v>2314</v>
      </c>
      <c r="E79" s="753">
        <v>150</v>
      </c>
      <c r="F79" s="753"/>
      <c r="G79" s="753">
        <f t="shared" ref="G79:G87" si="1">E79+F79</f>
        <v>150</v>
      </c>
      <c r="H79" s="753"/>
      <c r="I79" s="1066"/>
    </row>
    <row r="80" spans="1:9" ht="12.75" customHeight="1" x14ac:dyDescent="0.2">
      <c r="A80" s="999">
        <v>32</v>
      </c>
      <c r="B80" s="1002" t="s">
        <v>854</v>
      </c>
      <c r="C80" s="1003"/>
      <c r="D80" s="749">
        <v>2311</v>
      </c>
      <c r="E80" s="753">
        <v>110</v>
      </c>
      <c r="F80" s="753"/>
      <c r="G80" s="753">
        <f t="shared" si="1"/>
        <v>110</v>
      </c>
      <c r="H80" s="753"/>
      <c r="I80" s="1064" t="s">
        <v>851</v>
      </c>
    </row>
    <row r="81" spans="1:9" ht="12.75" customHeight="1" x14ac:dyDescent="0.2">
      <c r="A81" s="1001"/>
      <c r="B81" s="1006"/>
      <c r="C81" s="1007"/>
      <c r="D81" s="749">
        <v>2314</v>
      </c>
      <c r="E81" s="753">
        <v>150</v>
      </c>
      <c r="F81" s="753"/>
      <c r="G81" s="753">
        <f t="shared" si="1"/>
        <v>150</v>
      </c>
      <c r="H81" s="753"/>
      <c r="I81" s="1066"/>
    </row>
    <row r="82" spans="1:9" x14ac:dyDescent="0.2">
      <c r="A82" s="751">
        <v>33</v>
      </c>
      <c r="B82" s="1031" t="s">
        <v>855</v>
      </c>
      <c r="C82" s="1032"/>
      <c r="D82" s="749">
        <v>2314</v>
      </c>
      <c r="E82" s="753">
        <v>80</v>
      </c>
      <c r="F82" s="753"/>
      <c r="G82" s="753">
        <f t="shared" si="1"/>
        <v>80</v>
      </c>
      <c r="H82" s="753"/>
      <c r="I82" s="752" t="s">
        <v>820</v>
      </c>
    </row>
    <row r="83" spans="1:9" ht="12" customHeight="1" x14ac:dyDescent="0.2">
      <c r="A83" s="751">
        <v>34</v>
      </c>
      <c r="B83" s="1031" t="s">
        <v>856</v>
      </c>
      <c r="C83" s="1032"/>
      <c r="D83" s="749">
        <v>2314</v>
      </c>
      <c r="E83" s="753">
        <v>80</v>
      </c>
      <c r="F83" s="753"/>
      <c r="G83" s="753">
        <f t="shared" si="1"/>
        <v>80</v>
      </c>
      <c r="H83" s="753"/>
      <c r="I83" s="752" t="s">
        <v>820</v>
      </c>
    </row>
    <row r="84" spans="1:9" ht="12" customHeight="1" x14ac:dyDescent="0.2">
      <c r="A84" s="751">
        <v>35</v>
      </c>
      <c r="B84" s="1031" t="s">
        <v>857</v>
      </c>
      <c r="C84" s="1032"/>
      <c r="D84" s="749">
        <v>2314</v>
      </c>
      <c r="E84" s="753">
        <v>110</v>
      </c>
      <c r="F84" s="753"/>
      <c r="G84" s="753">
        <f t="shared" si="1"/>
        <v>110</v>
      </c>
      <c r="H84" s="753"/>
      <c r="I84" s="752" t="s">
        <v>820</v>
      </c>
    </row>
    <row r="85" spans="1:9" x14ac:dyDescent="0.2">
      <c r="A85" s="999">
        <v>36</v>
      </c>
      <c r="B85" s="1072" t="s">
        <v>858</v>
      </c>
      <c r="C85" s="1073"/>
      <c r="D85" s="749">
        <v>2322</v>
      </c>
      <c r="E85" s="753">
        <v>130</v>
      </c>
      <c r="F85" s="753"/>
      <c r="G85" s="753">
        <f t="shared" si="1"/>
        <v>130</v>
      </c>
      <c r="H85" s="753"/>
      <c r="I85" s="1064" t="s">
        <v>820</v>
      </c>
    </row>
    <row r="86" spans="1:9" ht="12" customHeight="1" x14ac:dyDescent="0.2">
      <c r="A86" s="1000"/>
      <c r="B86" s="1074"/>
      <c r="C86" s="1075"/>
      <c r="D86" s="749">
        <v>2363</v>
      </c>
      <c r="E86" s="753">
        <v>120</v>
      </c>
      <c r="F86" s="753"/>
      <c r="G86" s="753">
        <f t="shared" si="1"/>
        <v>120</v>
      </c>
      <c r="H86" s="753"/>
      <c r="I86" s="1065"/>
    </row>
    <row r="87" spans="1:9" x14ac:dyDescent="0.2">
      <c r="A87" s="1001"/>
      <c r="B87" s="1076"/>
      <c r="C87" s="1077"/>
      <c r="D87" s="749">
        <v>2314</v>
      </c>
      <c r="E87" s="753">
        <v>130</v>
      </c>
      <c r="F87" s="753"/>
      <c r="G87" s="753">
        <f t="shared" si="1"/>
        <v>130</v>
      </c>
      <c r="H87" s="753"/>
      <c r="I87" s="1066"/>
    </row>
    <row r="88" spans="1:9" s="748" customFormat="1" x14ac:dyDescent="0.2">
      <c r="A88" s="757"/>
      <c r="B88" s="1078" t="s">
        <v>859</v>
      </c>
      <c r="C88" s="1079"/>
      <c r="D88" s="758"/>
      <c r="E88" s="750"/>
      <c r="F88" s="750"/>
      <c r="G88" s="750"/>
      <c r="H88" s="750"/>
      <c r="I88" s="759"/>
    </row>
    <row r="89" spans="1:9" x14ac:dyDescent="0.2">
      <c r="A89" s="1037">
        <v>37</v>
      </c>
      <c r="B89" s="1002" t="s">
        <v>860</v>
      </c>
      <c r="C89" s="1003"/>
      <c r="D89" s="749">
        <v>2363</v>
      </c>
      <c r="E89" s="753">
        <v>60</v>
      </c>
      <c r="F89" s="753"/>
      <c r="G89" s="753">
        <f t="shared" ref="G89:G132" si="2">E89+F89</f>
        <v>60</v>
      </c>
      <c r="H89" s="753"/>
      <c r="I89" s="1064" t="s">
        <v>820</v>
      </c>
    </row>
    <row r="90" spans="1:9" ht="12.75" customHeight="1" x14ac:dyDescent="0.2">
      <c r="A90" s="1038"/>
      <c r="B90" s="1004"/>
      <c r="C90" s="1005"/>
      <c r="D90" s="749">
        <v>2314</v>
      </c>
      <c r="E90" s="750">
        <v>120</v>
      </c>
      <c r="F90" s="750"/>
      <c r="G90" s="750">
        <f t="shared" si="2"/>
        <v>120</v>
      </c>
      <c r="H90" s="750"/>
      <c r="I90" s="1065"/>
    </row>
    <row r="91" spans="1:9" ht="12.75" customHeight="1" x14ac:dyDescent="0.2">
      <c r="A91" s="1037">
        <v>38</v>
      </c>
      <c r="B91" s="1002" t="s">
        <v>861</v>
      </c>
      <c r="C91" s="1003"/>
      <c r="D91" s="749">
        <v>2322</v>
      </c>
      <c r="E91" s="753">
        <v>40</v>
      </c>
      <c r="F91" s="753"/>
      <c r="G91" s="753">
        <f t="shared" si="2"/>
        <v>40</v>
      </c>
      <c r="H91" s="753"/>
      <c r="I91" s="752" t="s">
        <v>820</v>
      </c>
    </row>
    <row r="92" spans="1:9" x14ac:dyDescent="0.2">
      <c r="A92" s="1039"/>
      <c r="B92" s="1006"/>
      <c r="C92" s="1007"/>
      <c r="D92" s="749">
        <v>2370</v>
      </c>
      <c r="E92" s="753">
        <v>150</v>
      </c>
      <c r="F92" s="753"/>
      <c r="G92" s="753">
        <f t="shared" si="2"/>
        <v>150</v>
      </c>
      <c r="H92" s="753"/>
      <c r="I92" s="752" t="s">
        <v>820</v>
      </c>
    </row>
    <row r="93" spans="1:9" x14ac:dyDescent="0.2">
      <c r="A93" s="1037">
        <v>39</v>
      </c>
      <c r="B93" s="1002" t="s">
        <v>862</v>
      </c>
      <c r="C93" s="1003"/>
      <c r="D93" s="749">
        <v>2279</v>
      </c>
      <c r="E93" s="753">
        <f>40-40</f>
        <v>0</v>
      </c>
      <c r="F93" s="753"/>
      <c r="G93" s="753">
        <f t="shared" si="2"/>
        <v>0</v>
      </c>
      <c r="H93" s="753"/>
      <c r="I93" s="752" t="s">
        <v>820</v>
      </c>
    </row>
    <row r="94" spans="1:9" ht="12.75" customHeight="1" x14ac:dyDescent="0.2">
      <c r="A94" s="1039"/>
      <c r="B94" s="1006"/>
      <c r="C94" s="1007"/>
      <c r="D94" s="749">
        <v>2262</v>
      </c>
      <c r="E94" s="753">
        <v>200</v>
      </c>
      <c r="F94" s="753"/>
      <c r="G94" s="753">
        <f t="shared" si="2"/>
        <v>200</v>
      </c>
      <c r="H94" s="753"/>
      <c r="I94" s="752" t="s">
        <v>820</v>
      </c>
    </row>
    <row r="95" spans="1:9" x14ac:dyDescent="0.2">
      <c r="A95" s="760">
        <v>40</v>
      </c>
      <c r="B95" s="1021" t="s">
        <v>863</v>
      </c>
      <c r="C95" s="1022"/>
      <c r="D95" s="749">
        <v>2262</v>
      </c>
      <c r="E95" s="753">
        <f>200-100</f>
        <v>100</v>
      </c>
      <c r="F95" s="753"/>
      <c r="G95" s="753">
        <f t="shared" si="2"/>
        <v>100</v>
      </c>
      <c r="H95" s="753"/>
      <c r="I95" s="752" t="s">
        <v>820</v>
      </c>
    </row>
    <row r="96" spans="1:9" x14ac:dyDescent="0.2">
      <c r="A96" s="760">
        <v>41</v>
      </c>
      <c r="B96" s="1021" t="s">
        <v>864</v>
      </c>
      <c r="C96" s="1022"/>
      <c r="D96" s="749">
        <v>2262</v>
      </c>
      <c r="E96" s="753">
        <v>500</v>
      </c>
      <c r="F96" s="753"/>
      <c r="G96" s="753">
        <f>E96+F96</f>
        <v>500</v>
      </c>
      <c r="H96" s="753"/>
      <c r="I96" s="752" t="s">
        <v>820</v>
      </c>
    </row>
    <row r="97" spans="1:9" x14ac:dyDescent="0.2">
      <c r="A97" s="1037">
        <v>42</v>
      </c>
      <c r="B97" s="1002" t="s">
        <v>865</v>
      </c>
      <c r="C97" s="1003"/>
      <c r="D97" s="749">
        <v>2262</v>
      </c>
      <c r="E97" s="753">
        <v>1500</v>
      </c>
      <c r="F97" s="753"/>
      <c r="G97" s="753">
        <f t="shared" si="2"/>
        <v>1500</v>
      </c>
      <c r="H97" s="753"/>
      <c r="I97" s="1064" t="s">
        <v>820</v>
      </c>
    </row>
    <row r="98" spans="1:9" ht="12.75" customHeight="1" x14ac:dyDescent="0.2">
      <c r="A98" s="1038"/>
      <c r="B98" s="1004"/>
      <c r="C98" s="1005"/>
      <c r="D98" s="755">
        <v>2322</v>
      </c>
      <c r="E98" s="754">
        <v>100</v>
      </c>
      <c r="F98" s="754"/>
      <c r="G98" s="754">
        <f>E98+F98</f>
        <v>100</v>
      </c>
      <c r="H98" s="754"/>
      <c r="I98" s="1065"/>
    </row>
    <row r="99" spans="1:9" ht="12.75" customHeight="1" x14ac:dyDescent="0.2">
      <c r="A99" s="1038"/>
      <c r="B99" s="1004"/>
      <c r="C99" s="1005"/>
      <c r="D99" s="755">
        <v>2279</v>
      </c>
      <c r="E99" s="754">
        <v>240</v>
      </c>
      <c r="F99" s="754"/>
      <c r="G99" s="754">
        <f t="shared" si="2"/>
        <v>240</v>
      </c>
      <c r="H99" s="754"/>
      <c r="I99" s="1065"/>
    </row>
    <row r="100" spans="1:9" ht="12.75" customHeight="1" x14ac:dyDescent="0.2">
      <c r="A100" s="1039"/>
      <c r="B100" s="1006"/>
      <c r="C100" s="1007"/>
      <c r="D100" s="755">
        <v>2363</v>
      </c>
      <c r="E100" s="754">
        <v>700</v>
      </c>
      <c r="F100" s="754"/>
      <c r="G100" s="754">
        <f t="shared" si="2"/>
        <v>700</v>
      </c>
      <c r="H100" s="754"/>
      <c r="I100" s="1066"/>
    </row>
    <row r="101" spans="1:9" x14ac:dyDescent="0.2">
      <c r="A101" s="1037">
        <v>43</v>
      </c>
      <c r="B101" s="1002" t="s">
        <v>866</v>
      </c>
      <c r="C101" s="1003"/>
      <c r="D101" s="755">
        <v>2262</v>
      </c>
      <c r="E101" s="754">
        <v>900</v>
      </c>
      <c r="F101" s="754"/>
      <c r="G101" s="754">
        <f t="shared" si="2"/>
        <v>900</v>
      </c>
      <c r="H101" s="754"/>
      <c r="I101" s="1014" t="s">
        <v>820</v>
      </c>
    </row>
    <row r="102" spans="1:9" ht="12.75" customHeight="1" x14ac:dyDescent="0.2">
      <c r="A102" s="1038"/>
      <c r="B102" s="1004"/>
      <c r="C102" s="1005"/>
      <c r="D102" s="755">
        <v>2363</v>
      </c>
      <c r="E102" s="754">
        <v>350</v>
      </c>
      <c r="F102" s="754"/>
      <c r="G102" s="754">
        <f t="shared" si="2"/>
        <v>350</v>
      </c>
      <c r="H102" s="754"/>
      <c r="I102" s="1015"/>
    </row>
    <row r="103" spans="1:9" ht="12.75" customHeight="1" x14ac:dyDescent="0.2">
      <c r="A103" s="1039"/>
      <c r="B103" s="1006"/>
      <c r="C103" s="1007"/>
      <c r="D103" s="755">
        <v>2279</v>
      </c>
      <c r="E103" s="754">
        <v>80</v>
      </c>
      <c r="F103" s="754"/>
      <c r="G103" s="754">
        <f t="shared" si="2"/>
        <v>80</v>
      </c>
      <c r="H103" s="754"/>
      <c r="I103" s="1016"/>
    </row>
    <row r="104" spans="1:9" ht="24.75" customHeight="1" x14ac:dyDescent="0.2">
      <c r="A104" s="760">
        <v>44</v>
      </c>
      <c r="B104" s="1002" t="s">
        <v>867</v>
      </c>
      <c r="C104" s="1003"/>
      <c r="D104" s="761">
        <v>2279</v>
      </c>
      <c r="E104" s="762">
        <v>50</v>
      </c>
      <c r="F104" s="762"/>
      <c r="G104" s="762">
        <f t="shared" si="2"/>
        <v>50</v>
      </c>
      <c r="H104" s="762"/>
      <c r="I104" s="752" t="s">
        <v>820</v>
      </c>
    </row>
    <row r="105" spans="1:9" x14ac:dyDescent="0.2">
      <c r="A105" s="1037">
        <v>45</v>
      </c>
      <c r="B105" s="1002" t="s">
        <v>868</v>
      </c>
      <c r="C105" s="1003"/>
      <c r="D105" s="755">
        <v>2262</v>
      </c>
      <c r="E105" s="754">
        <v>800</v>
      </c>
      <c r="F105" s="754"/>
      <c r="G105" s="754">
        <f t="shared" si="2"/>
        <v>800</v>
      </c>
      <c r="H105" s="754"/>
      <c r="I105" s="1014" t="s">
        <v>820</v>
      </c>
    </row>
    <row r="106" spans="1:9" ht="12.75" customHeight="1" x14ac:dyDescent="0.2">
      <c r="A106" s="1038"/>
      <c r="B106" s="1004"/>
      <c r="C106" s="1005"/>
      <c r="D106" s="755">
        <v>2322</v>
      </c>
      <c r="E106" s="754">
        <v>150</v>
      </c>
      <c r="F106" s="754"/>
      <c r="G106" s="754">
        <f t="shared" si="2"/>
        <v>150</v>
      </c>
      <c r="H106" s="754"/>
      <c r="I106" s="1015"/>
    </row>
    <row r="107" spans="1:9" ht="12.75" customHeight="1" x14ac:dyDescent="0.2">
      <c r="A107" s="1038"/>
      <c r="B107" s="1004"/>
      <c r="C107" s="1005"/>
      <c r="D107" s="755">
        <v>2363</v>
      </c>
      <c r="E107" s="754">
        <v>1800</v>
      </c>
      <c r="F107" s="754"/>
      <c r="G107" s="754">
        <f t="shared" si="2"/>
        <v>1800</v>
      </c>
      <c r="H107" s="754"/>
      <c r="I107" s="1015"/>
    </row>
    <row r="108" spans="1:9" ht="12.75" customHeight="1" x14ac:dyDescent="0.2">
      <c r="A108" s="1038"/>
      <c r="B108" s="1004"/>
      <c r="C108" s="1005"/>
      <c r="D108" s="755">
        <v>2279</v>
      </c>
      <c r="E108" s="754">
        <v>120</v>
      </c>
      <c r="F108" s="754"/>
      <c r="G108" s="754">
        <f t="shared" si="2"/>
        <v>120</v>
      </c>
      <c r="H108" s="754"/>
      <c r="I108" s="1015"/>
    </row>
    <row r="109" spans="1:9" ht="12.75" customHeight="1" x14ac:dyDescent="0.2">
      <c r="A109" s="1039"/>
      <c r="B109" s="1006"/>
      <c r="C109" s="1007"/>
      <c r="D109" s="755">
        <v>2231</v>
      </c>
      <c r="E109" s="754">
        <v>300</v>
      </c>
      <c r="F109" s="754"/>
      <c r="G109" s="754">
        <f t="shared" si="2"/>
        <v>300</v>
      </c>
      <c r="H109" s="754"/>
      <c r="I109" s="1016"/>
    </row>
    <row r="110" spans="1:9" ht="16.5" customHeight="1" x14ac:dyDescent="0.2">
      <c r="A110" s="760">
        <v>46</v>
      </c>
      <c r="B110" s="763" t="s">
        <v>869</v>
      </c>
      <c r="C110" s="764"/>
      <c r="D110" s="755">
        <v>2262</v>
      </c>
      <c r="E110" s="754">
        <v>300</v>
      </c>
      <c r="F110" s="754"/>
      <c r="G110" s="754">
        <f t="shared" si="2"/>
        <v>300</v>
      </c>
      <c r="H110" s="754"/>
      <c r="I110" s="765" t="s">
        <v>870</v>
      </c>
    </row>
    <row r="111" spans="1:9" x14ac:dyDescent="0.2">
      <c r="A111" s="1037">
        <v>47</v>
      </c>
      <c r="B111" s="1002" t="s">
        <v>871</v>
      </c>
      <c r="C111" s="1003"/>
      <c r="D111" s="755">
        <v>2262</v>
      </c>
      <c r="E111" s="754">
        <v>800</v>
      </c>
      <c r="F111" s="754"/>
      <c r="G111" s="754">
        <f t="shared" si="2"/>
        <v>800</v>
      </c>
      <c r="H111" s="754"/>
      <c r="I111" s="1014" t="s">
        <v>820</v>
      </c>
    </row>
    <row r="112" spans="1:9" ht="12.75" customHeight="1" x14ac:dyDescent="0.2">
      <c r="A112" s="1038"/>
      <c r="B112" s="1004"/>
      <c r="C112" s="1005"/>
      <c r="D112" s="755">
        <v>2279</v>
      </c>
      <c r="E112" s="754">
        <v>60</v>
      </c>
      <c r="F112" s="754"/>
      <c r="G112" s="754">
        <f t="shared" si="2"/>
        <v>60</v>
      </c>
      <c r="H112" s="754"/>
      <c r="I112" s="1015"/>
    </row>
    <row r="113" spans="1:9" ht="12.75" customHeight="1" x14ac:dyDescent="0.2">
      <c r="A113" s="1039"/>
      <c r="B113" s="1006"/>
      <c r="C113" s="1007"/>
      <c r="D113" s="755">
        <v>2363</v>
      </c>
      <c r="E113" s="754">
        <v>210</v>
      </c>
      <c r="F113" s="754"/>
      <c r="G113" s="754">
        <f t="shared" si="2"/>
        <v>210</v>
      </c>
      <c r="H113" s="754"/>
      <c r="I113" s="1016"/>
    </row>
    <row r="114" spans="1:9" x14ac:dyDescent="0.2">
      <c r="A114" s="1037">
        <v>48</v>
      </c>
      <c r="B114" s="1082" t="s">
        <v>872</v>
      </c>
      <c r="C114" s="1083"/>
      <c r="D114" s="766">
        <v>1150</v>
      </c>
      <c r="E114" s="767">
        <v>800</v>
      </c>
      <c r="F114" s="767"/>
      <c r="G114" s="767">
        <f t="shared" si="2"/>
        <v>800</v>
      </c>
      <c r="H114" s="767"/>
      <c r="I114" s="1088" t="s">
        <v>873</v>
      </c>
    </row>
    <row r="115" spans="1:9" ht="12.75" customHeight="1" x14ac:dyDescent="0.2">
      <c r="A115" s="1038"/>
      <c r="B115" s="1084"/>
      <c r="C115" s="1085"/>
      <c r="D115" s="766">
        <v>2219</v>
      </c>
      <c r="E115" s="767">
        <v>150</v>
      </c>
      <c r="F115" s="767"/>
      <c r="G115" s="767">
        <f t="shared" si="2"/>
        <v>150</v>
      </c>
      <c r="H115" s="767"/>
      <c r="I115" s="1089"/>
    </row>
    <row r="116" spans="1:9" ht="12.75" customHeight="1" x14ac:dyDescent="0.2">
      <c r="A116" s="1038"/>
      <c r="B116" s="1084"/>
      <c r="C116" s="1085"/>
      <c r="D116" s="766">
        <v>2279</v>
      </c>
      <c r="E116" s="767">
        <v>100</v>
      </c>
      <c r="F116" s="767"/>
      <c r="G116" s="767">
        <f t="shared" si="2"/>
        <v>100</v>
      </c>
      <c r="H116" s="767"/>
      <c r="I116" s="1089"/>
    </row>
    <row r="117" spans="1:9" ht="12.75" customHeight="1" x14ac:dyDescent="0.2">
      <c r="A117" s="1038"/>
      <c r="B117" s="1084"/>
      <c r="C117" s="1085"/>
      <c r="D117" s="766">
        <v>2311</v>
      </c>
      <c r="E117" s="767">
        <v>100</v>
      </c>
      <c r="F117" s="767"/>
      <c r="G117" s="767">
        <f t="shared" si="2"/>
        <v>100</v>
      </c>
      <c r="H117" s="767"/>
      <c r="I117" s="1089"/>
    </row>
    <row r="118" spans="1:9" ht="12.75" customHeight="1" x14ac:dyDescent="0.2">
      <c r="A118" s="1038"/>
      <c r="B118" s="1084"/>
      <c r="C118" s="1085"/>
      <c r="D118" s="766">
        <v>2314</v>
      </c>
      <c r="E118" s="767">
        <v>1000</v>
      </c>
      <c r="F118" s="767"/>
      <c r="G118" s="767">
        <f t="shared" si="2"/>
        <v>1000</v>
      </c>
      <c r="H118" s="767"/>
      <c r="I118" s="1089"/>
    </row>
    <row r="119" spans="1:9" ht="12.75" customHeight="1" x14ac:dyDescent="0.2">
      <c r="A119" s="1038"/>
      <c r="B119" s="1084"/>
      <c r="C119" s="1085"/>
      <c r="D119" s="766">
        <v>2231</v>
      </c>
      <c r="E119" s="767">
        <v>300</v>
      </c>
      <c r="F119" s="767"/>
      <c r="G119" s="767">
        <f t="shared" si="2"/>
        <v>300</v>
      </c>
      <c r="H119" s="767"/>
      <c r="I119" s="1089"/>
    </row>
    <row r="120" spans="1:9" ht="12.75" customHeight="1" x14ac:dyDescent="0.2">
      <c r="A120" s="1039"/>
      <c r="B120" s="1086"/>
      <c r="C120" s="1087"/>
      <c r="D120" s="768">
        <v>2314</v>
      </c>
      <c r="E120" s="754">
        <v>1000</v>
      </c>
      <c r="F120" s="754"/>
      <c r="G120" s="754">
        <f t="shared" si="2"/>
        <v>1000</v>
      </c>
      <c r="H120" s="754"/>
      <c r="I120" s="1090"/>
    </row>
    <row r="121" spans="1:9" x14ac:dyDescent="0.2">
      <c r="A121" s="1037">
        <v>49</v>
      </c>
      <c r="B121" s="1002" t="s">
        <v>874</v>
      </c>
      <c r="C121" s="1003"/>
      <c r="D121" s="755">
        <v>1150</v>
      </c>
      <c r="E121" s="754">
        <f>3875-300</f>
        <v>3575</v>
      </c>
      <c r="F121" s="754"/>
      <c r="G121" s="754">
        <f t="shared" si="2"/>
        <v>3575</v>
      </c>
      <c r="H121" s="754"/>
      <c r="I121" s="1014" t="s">
        <v>873</v>
      </c>
    </row>
    <row r="122" spans="1:9" ht="12.75" customHeight="1" x14ac:dyDescent="0.2">
      <c r="A122" s="1038"/>
      <c r="B122" s="1004"/>
      <c r="C122" s="1005"/>
      <c r="D122" s="755">
        <v>2243</v>
      </c>
      <c r="E122" s="754">
        <f>240-160</f>
        <v>80</v>
      </c>
      <c r="F122" s="754"/>
      <c r="G122" s="754">
        <f t="shared" si="2"/>
        <v>80</v>
      </c>
      <c r="H122" s="754"/>
      <c r="I122" s="1015"/>
    </row>
    <row r="123" spans="1:9" ht="12.75" customHeight="1" x14ac:dyDescent="0.2">
      <c r="A123" s="1038"/>
      <c r="B123" s="1004"/>
      <c r="C123" s="1005"/>
      <c r="D123" s="755">
        <v>2314</v>
      </c>
      <c r="E123" s="754">
        <f>850-430</f>
        <v>420</v>
      </c>
      <c r="F123" s="754"/>
      <c r="G123" s="754">
        <f t="shared" si="2"/>
        <v>420</v>
      </c>
      <c r="H123" s="754"/>
      <c r="I123" s="1015"/>
    </row>
    <row r="124" spans="1:9" ht="12.75" customHeight="1" x14ac:dyDescent="0.2">
      <c r="A124" s="1038"/>
      <c r="B124" s="1004"/>
      <c r="C124" s="1005"/>
      <c r="D124" s="755">
        <v>2231</v>
      </c>
      <c r="E124" s="754">
        <v>625</v>
      </c>
      <c r="F124" s="754"/>
      <c r="G124" s="754">
        <f t="shared" si="2"/>
        <v>625</v>
      </c>
      <c r="H124" s="754"/>
      <c r="I124" s="1015"/>
    </row>
    <row r="125" spans="1:9" ht="12.75" customHeight="1" x14ac:dyDescent="0.2">
      <c r="A125" s="1038"/>
      <c r="B125" s="1004"/>
      <c r="C125" s="1005"/>
      <c r="D125" s="755">
        <v>2239</v>
      </c>
      <c r="E125" s="754">
        <v>250</v>
      </c>
      <c r="F125" s="754"/>
      <c r="G125" s="754">
        <f t="shared" si="2"/>
        <v>250</v>
      </c>
      <c r="H125" s="769"/>
      <c r="I125" s="1015"/>
    </row>
    <row r="126" spans="1:9" ht="12.75" customHeight="1" x14ac:dyDescent="0.2">
      <c r="A126" s="1038"/>
      <c r="B126" s="1004"/>
      <c r="C126" s="1005"/>
      <c r="D126" s="755">
        <v>2279</v>
      </c>
      <c r="E126" s="754">
        <v>640</v>
      </c>
      <c r="F126" s="754"/>
      <c r="G126" s="754">
        <f t="shared" si="2"/>
        <v>640</v>
      </c>
      <c r="H126" s="769"/>
      <c r="I126" s="1015"/>
    </row>
    <row r="127" spans="1:9" ht="12.75" customHeight="1" x14ac:dyDescent="0.2">
      <c r="A127" s="1039"/>
      <c r="B127" s="1006"/>
      <c r="C127" s="1007"/>
      <c r="D127" s="755">
        <v>6422</v>
      </c>
      <c r="E127" s="754">
        <v>4000</v>
      </c>
      <c r="F127" s="754"/>
      <c r="G127" s="754">
        <f t="shared" si="2"/>
        <v>4000</v>
      </c>
      <c r="H127" s="754"/>
      <c r="I127" s="1016"/>
    </row>
    <row r="128" spans="1:9" ht="24" customHeight="1" x14ac:dyDescent="0.2">
      <c r="A128" s="770">
        <v>50</v>
      </c>
      <c r="B128" s="1021" t="s">
        <v>875</v>
      </c>
      <c r="C128" s="1022"/>
      <c r="D128" s="761">
        <v>2314</v>
      </c>
      <c r="E128" s="771">
        <v>300</v>
      </c>
      <c r="F128" s="771"/>
      <c r="G128" s="771">
        <f t="shared" si="2"/>
        <v>300</v>
      </c>
      <c r="H128" s="771"/>
      <c r="I128" s="752" t="s">
        <v>820</v>
      </c>
    </row>
    <row r="129" spans="1:9" ht="12.75" customHeight="1" x14ac:dyDescent="0.2">
      <c r="A129" s="770">
        <v>51</v>
      </c>
      <c r="B129" s="1080" t="s">
        <v>876</v>
      </c>
      <c r="C129" s="1081"/>
      <c r="D129" s="772">
        <v>2314</v>
      </c>
      <c r="E129" s="773">
        <v>100</v>
      </c>
      <c r="F129" s="773"/>
      <c r="G129" s="773">
        <f t="shared" si="2"/>
        <v>100</v>
      </c>
      <c r="H129" s="773"/>
      <c r="I129" s="752" t="s">
        <v>820</v>
      </c>
    </row>
    <row r="130" spans="1:9" x14ac:dyDescent="0.2">
      <c r="A130" s="760">
        <v>52</v>
      </c>
      <c r="B130" s="1021" t="s">
        <v>877</v>
      </c>
      <c r="C130" s="1022"/>
      <c r="D130" s="761">
        <v>2314</v>
      </c>
      <c r="E130" s="771">
        <v>400</v>
      </c>
      <c r="F130" s="771"/>
      <c r="G130" s="771">
        <f t="shared" si="2"/>
        <v>400</v>
      </c>
      <c r="H130" s="771"/>
      <c r="I130" s="752" t="s">
        <v>817</v>
      </c>
    </row>
    <row r="131" spans="1:9" x14ac:dyDescent="0.2">
      <c r="A131" s="1038">
        <v>53</v>
      </c>
      <c r="B131" s="1004" t="s">
        <v>878</v>
      </c>
      <c r="C131" s="1005"/>
      <c r="D131" s="761">
        <v>2279</v>
      </c>
      <c r="E131" s="771">
        <v>200</v>
      </c>
      <c r="F131" s="771"/>
      <c r="G131" s="771">
        <f t="shared" si="2"/>
        <v>200</v>
      </c>
      <c r="H131" s="771"/>
      <c r="I131" s="1014" t="s">
        <v>817</v>
      </c>
    </row>
    <row r="132" spans="1:9" x14ac:dyDescent="0.2">
      <c r="A132" s="1039"/>
      <c r="B132" s="1006"/>
      <c r="C132" s="1007"/>
      <c r="D132" s="761">
        <v>2314</v>
      </c>
      <c r="E132" s="771">
        <v>200</v>
      </c>
      <c r="F132" s="771"/>
      <c r="G132" s="771">
        <f t="shared" si="2"/>
        <v>200</v>
      </c>
      <c r="H132" s="771"/>
      <c r="I132" s="1016"/>
    </row>
    <row r="133" spans="1:9" ht="9" customHeight="1" x14ac:dyDescent="0.2">
      <c r="A133" s="774"/>
      <c r="B133" s="774"/>
      <c r="C133" s="774"/>
      <c r="D133" s="774"/>
      <c r="E133" s="774"/>
      <c r="F133" s="774"/>
      <c r="G133" s="774"/>
      <c r="H133" s="774"/>
      <c r="I133" s="774"/>
    </row>
    <row r="134" spans="1:9" x14ac:dyDescent="0.2">
      <c r="A134" s="937" t="s">
        <v>421</v>
      </c>
      <c r="B134" s="937"/>
      <c r="C134" s="994" t="s">
        <v>879</v>
      </c>
      <c r="D134" s="994"/>
      <c r="E134" s="994"/>
      <c r="F134" s="994"/>
      <c r="G134" s="994"/>
      <c r="H134" s="994"/>
      <c r="I134" s="994"/>
    </row>
    <row r="135" spans="1:9" x14ac:dyDescent="0.2">
      <c r="A135" s="994" t="s">
        <v>422</v>
      </c>
      <c r="B135" s="994"/>
      <c r="C135" s="998" t="s">
        <v>812</v>
      </c>
      <c r="D135" s="998"/>
      <c r="E135" s="998"/>
      <c r="F135" s="998"/>
      <c r="G135" s="998"/>
      <c r="H135" s="998"/>
      <c r="I135" s="998"/>
    </row>
    <row r="136" spans="1:9" ht="48" customHeight="1" x14ac:dyDescent="0.2">
      <c r="A136" s="556" t="s">
        <v>424</v>
      </c>
      <c r="B136" s="1062" t="s">
        <v>425</v>
      </c>
      <c r="C136" s="1063"/>
      <c r="D136" s="556" t="s">
        <v>426</v>
      </c>
      <c r="E136" s="556" t="s">
        <v>427</v>
      </c>
      <c r="F136" s="556" t="s">
        <v>428</v>
      </c>
      <c r="G136" s="556" t="s">
        <v>429</v>
      </c>
      <c r="H136" s="556" t="s">
        <v>318</v>
      </c>
      <c r="I136" s="556" t="s">
        <v>430</v>
      </c>
    </row>
    <row r="137" spans="1:9" x14ac:dyDescent="0.2">
      <c r="A137" s="1008" t="s">
        <v>462</v>
      </c>
      <c r="B137" s="1009"/>
      <c r="C137" s="1010"/>
      <c r="D137" s="745"/>
      <c r="E137" s="745">
        <f>SUM(E138:E201)</f>
        <v>12960</v>
      </c>
      <c r="F137" s="745">
        <f t="shared" ref="F137:G137" si="3">SUM(F138:F201)</f>
        <v>0</v>
      </c>
      <c r="G137" s="745">
        <f t="shared" si="3"/>
        <v>12960</v>
      </c>
      <c r="H137" s="745"/>
      <c r="I137" s="745"/>
    </row>
    <row r="138" spans="1:9" x14ac:dyDescent="0.2">
      <c r="A138" s="751">
        <v>1</v>
      </c>
      <c r="B138" s="1021" t="s">
        <v>880</v>
      </c>
      <c r="C138" s="1022"/>
      <c r="D138" s="775">
        <v>2314</v>
      </c>
      <c r="E138" s="776">
        <v>110</v>
      </c>
      <c r="F138" s="776"/>
      <c r="G138" s="776">
        <f>E138+F138</f>
        <v>110</v>
      </c>
      <c r="H138" s="776"/>
      <c r="I138" s="752" t="s">
        <v>820</v>
      </c>
    </row>
    <row r="139" spans="1:9" x14ac:dyDescent="0.2">
      <c r="A139" s="999">
        <v>2</v>
      </c>
      <c r="B139" s="1002" t="s">
        <v>881</v>
      </c>
      <c r="C139" s="1003"/>
      <c r="D139" s="775">
        <v>2314</v>
      </c>
      <c r="E139" s="776">
        <v>110</v>
      </c>
      <c r="F139" s="776"/>
      <c r="G139" s="776">
        <f t="shared" ref="G139:G200" si="4">E139+F139</f>
        <v>110</v>
      </c>
      <c r="H139" s="776"/>
      <c r="I139" s="1064" t="s">
        <v>820</v>
      </c>
    </row>
    <row r="140" spans="1:9" ht="12.75" customHeight="1" x14ac:dyDescent="0.2">
      <c r="A140" s="1000"/>
      <c r="B140" s="1004"/>
      <c r="C140" s="1005"/>
      <c r="D140" s="775">
        <v>1150</v>
      </c>
      <c r="E140" s="776">
        <v>86</v>
      </c>
      <c r="F140" s="776"/>
      <c r="G140" s="776">
        <f t="shared" si="4"/>
        <v>86</v>
      </c>
      <c r="H140" s="776"/>
      <c r="I140" s="1065"/>
    </row>
    <row r="141" spans="1:9" ht="12.75" customHeight="1" x14ac:dyDescent="0.2">
      <c r="A141" s="1001"/>
      <c r="B141" s="1006"/>
      <c r="C141" s="1007"/>
      <c r="D141" s="775">
        <v>1210</v>
      </c>
      <c r="E141" s="776">
        <v>21</v>
      </c>
      <c r="F141" s="776"/>
      <c r="G141" s="776">
        <f t="shared" si="4"/>
        <v>21</v>
      </c>
      <c r="H141" s="776"/>
      <c r="I141" s="1066"/>
    </row>
    <row r="142" spans="1:9" x14ac:dyDescent="0.2">
      <c r="A142" s="999">
        <v>3</v>
      </c>
      <c r="B142" s="1002" t="s">
        <v>882</v>
      </c>
      <c r="C142" s="1003"/>
      <c r="D142" s="775">
        <v>2314</v>
      </c>
      <c r="E142" s="776">
        <v>140</v>
      </c>
      <c r="F142" s="776"/>
      <c r="G142" s="776">
        <f t="shared" si="4"/>
        <v>140</v>
      </c>
      <c r="H142" s="776"/>
      <c r="I142" s="1064" t="s">
        <v>820</v>
      </c>
    </row>
    <row r="143" spans="1:9" ht="12.75" customHeight="1" x14ac:dyDescent="0.2">
      <c r="A143" s="1000"/>
      <c r="B143" s="1004"/>
      <c r="C143" s="1005"/>
      <c r="D143" s="775">
        <v>1150</v>
      </c>
      <c r="E143" s="776">
        <v>86</v>
      </c>
      <c r="F143" s="776"/>
      <c r="G143" s="776">
        <f t="shared" si="4"/>
        <v>86</v>
      </c>
      <c r="H143" s="776"/>
      <c r="I143" s="1065"/>
    </row>
    <row r="144" spans="1:9" ht="12.75" customHeight="1" x14ac:dyDescent="0.2">
      <c r="A144" s="1001"/>
      <c r="B144" s="1006"/>
      <c r="C144" s="1007"/>
      <c r="D144" s="775">
        <v>1210</v>
      </c>
      <c r="E144" s="776">
        <v>21</v>
      </c>
      <c r="F144" s="776"/>
      <c r="G144" s="776">
        <f t="shared" si="4"/>
        <v>21</v>
      </c>
      <c r="H144" s="776"/>
      <c r="I144" s="1066"/>
    </row>
    <row r="145" spans="1:9" x14ac:dyDescent="0.2">
      <c r="A145" s="751">
        <v>4</v>
      </c>
      <c r="B145" s="1021" t="s">
        <v>883</v>
      </c>
      <c r="C145" s="1022"/>
      <c r="D145" s="775">
        <v>2314</v>
      </c>
      <c r="E145" s="776">
        <v>140</v>
      </c>
      <c r="F145" s="776"/>
      <c r="G145" s="776">
        <f t="shared" si="4"/>
        <v>140</v>
      </c>
      <c r="H145" s="776"/>
      <c r="I145" s="752" t="s">
        <v>820</v>
      </c>
    </row>
    <row r="146" spans="1:9" x14ac:dyDescent="0.2">
      <c r="A146" s="751">
        <v>5</v>
      </c>
      <c r="B146" s="1021" t="s">
        <v>884</v>
      </c>
      <c r="C146" s="1022"/>
      <c r="D146" s="775">
        <v>2314</v>
      </c>
      <c r="E146" s="776">
        <v>285</v>
      </c>
      <c r="F146" s="776"/>
      <c r="G146" s="776">
        <f t="shared" si="4"/>
        <v>285</v>
      </c>
      <c r="H146" s="776"/>
      <c r="I146" s="752" t="s">
        <v>820</v>
      </c>
    </row>
    <row r="147" spans="1:9" x14ac:dyDescent="0.2">
      <c r="A147" s="751">
        <v>6</v>
      </c>
      <c r="B147" s="1021" t="s">
        <v>885</v>
      </c>
      <c r="C147" s="1022"/>
      <c r="D147" s="775">
        <v>2314</v>
      </c>
      <c r="E147" s="776">
        <v>110</v>
      </c>
      <c r="F147" s="776"/>
      <c r="G147" s="776">
        <f t="shared" si="4"/>
        <v>110</v>
      </c>
      <c r="H147" s="776"/>
      <c r="I147" s="752" t="s">
        <v>820</v>
      </c>
    </row>
    <row r="148" spans="1:9" x14ac:dyDescent="0.2">
      <c r="A148" s="751">
        <v>7</v>
      </c>
      <c r="B148" s="1021" t="s">
        <v>886</v>
      </c>
      <c r="C148" s="1022"/>
      <c r="D148" s="775">
        <v>2314</v>
      </c>
      <c r="E148" s="776">
        <v>140</v>
      </c>
      <c r="F148" s="776"/>
      <c r="G148" s="776">
        <f t="shared" si="4"/>
        <v>140</v>
      </c>
      <c r="H148" s="776"/>
      <c r="I148" s="752" t="s">
        <v>820</v>
      </c>
    </row>
    <row r="149" spans="1:9" x14ac:dyDescent="0.2">
      <c r="A149" s="999">
        <v>8</v>
      </c>
      <c r="B149" s="1002" t="s">
        <v>887</v>
      </c>
      <c r="C149" s="1003"/>
      <c r="D149" s="775">
        <v>2314</v>
      </c>
      <c r="E149" s="776">
        <v>140</v>
      </c>
      <c r="F149" s="776"/>
      <c r="G149" s="776">
        <f t="shared" si="4"/>
        <v>140</v>
      </c>
      <c r="H149" s="776"/>
      <c r="I149" s="1064" t="s">
        <v>820</v>
      </c>
    </row>
    <row r="150" spans="1:9" ht="12.75" customHeight="1" x14ac:dyDescent="0.2">
      <c r="A150" s="1000"/>
      <c r="B150" s="1004"/>
      <c r="C150" s="1005"/>
      <c r="D150" s="775">
        <v>1150</v>
      </c>
      <c r="E150" s="776">
        <v>86</v>
      </c>
      <c r="F150" s="776"/>
      <c r="G150" s="776">
        <f t="shared" si="4"/>
        <v>86</v>
      </c>
      <c r="H150" s="776"/>
      <c r="I150" s="1065"/>
    </row>
    <row r="151" spans="1:9" ht="12.75" customHeight="1" x14ac:dyDescent="0.2">
      <c r="A151" s="1001"/>
      <c r="B151" s="1006"/>
      <c r="C151" s="1007"/>
      <c r="D151" s="775">
        <v>1210</v>
      </c>
      <c r="E151" s="776">
        <v>21</v>
      </c>
      <c r="F151" s="776"/>
      <c r="G151" s="776">
        <f t="shared" si="4"/>
        <v>21</v>
      </c>
      <c r="H151" s="776"/>
      <c r="I151" s="1066"/>
    </row>
    <row r="152" spans="1:9" x14ac:dyDescent="0.2">
      <c r="A152" s="1091">
        <v>9</v>
      </c>
      <c r="B152" s="1082" t="s">
        <v>888</v>
      </c>
      <c r="C152" s="1094"/>
      <c r="D152" s="777">
        <v>1150</v>
      </c>
      <c r="E152" s="778">
        <v>1130</v>
      </c>
      <c r="F152" s="778"/>
      <c r="G152" s="778">
        <f t="shared" si="4"/>
        <v>1130</v>
      </c>
      <c r="H152" s="778"/>
      <c r="I152" s="1069" t="s">
        <v>820</v>
      </c>
    </row>
    <row r="153" spans="1:9" ht="12.75" customHeight="1" x14ac:dyDescent="0.2">
      <c r="A153" s="1092"/>
      <c r="B153" s="1084"/>
      <c r="C153" s="1095"/>
      <c r="D153" s="777">
        <v>1210</v>
      </c>
      <c r="E153" s="778">
        <v>267</v>
      </c>
      <c r="F153" s="778"/>
      <c r="G153" s="778">
        <f t="shared" si="4"/>
        <v>267</v>
      </c>
      <c r="H153" s="778"/>
      <c r="I153" s="1070"/>
    </row>
    <row r="154" spans="1:9" x14ac:dyDescent="0.2">
      <c r="A154" s="1093"/>
      <c r="B154" s="1086"/>
      <c r="C154" s="1096"/>
      <c r="D154" s="777">
        <v>2314</v>
      </c>
      <c r="E154" s="778">
        <v>450</v>
      </c>
      <c r="F154" s="778"/>
      <c r="G154" s="778">
        <f t="shared" si="4"/>
        <v>450</v>
      </c>
      <c r="H154" s="778"/>
      <c r="I154" s="1071"/>
    </row>
    <row r="155" spans="1:9" x14ac:dyDescent="0.2">
      <c r="A155" s="1091">
        <v>10</v>
      </c>
      <c r="B155" s="1082" t="s">
        <v>889</v>
      </c>
      <c r="C155" s="1094"/>
      <c r="D155" s="777">
        <v>1150</v>
      </c>
      <c r="E155" s="778">
        <v>177</v>
      </c>
      <c r="F155" s="778"/>
      <c r="G155" s="778">
        <f t="shared" si="4"/>
        <v>177</v>
      </c>
      <c r="H155" s="778"/>
      <c r="I155" s="1069" t="s">
        <v>820</v>
      </c>
    </row>
    <row r="156" spans="1:9" ht="12.75" customHeight="1" x14ac:dyDescent="0.2">
      <c r="A156" s="1092"/>
      <c r="B156" s="1084"/>
      <c r="C156" s="1095"/>
      <c r="D156" s="777">
        <v>1210</v>
      </c>
      <c r="E156" s="778">
        <v>42</v>
      </c>
      <c r="F156" s="778"/>
      <c r="G156" s="778">
        <f t="shared" si="4"/>
        <v>42</v>
      </c>
      <c r="H156" s="778"/>
      <c r="I156" s="1070"/>
    </row>
    <row r="157" spans="1:9" ht="12.75" customHeight="1" x14ac:dyDescent="0.2">
      <c r="A157" s="1093"/>
      <c r="B157" s="1086"/>
      <c r="C157" s="1096"/>
      <c r="D157" s="777">
        <v>2314</v>
      </c>
      <c r="E157" s="778">
        <v>160</v>
      </c>
      <c r="F157" s="778"/>
      <c r="G157" s="778">
        <f t="shared" si="4"/>
        <v>160</v>
      </c>
      <c r="H157" s="778"/>
      <c r="I157" s="1071"/>
    </row>
    <row r="158" spans="1:9" x14ac:dyDescent="0.2">
      <c r="A158" s="1091">
        <v>11</v>
      </c>
      <c r="B158" s="1082" t="s">
        <v>890</v>
      </c>
      <c r="C158" s="1094"/>
      <c r="D158" s="777">
        <v>1150</v>
      </c>
      <c r="E158" s="778">
        <v>1130</v>
      </c>
      <c r="F158" s="778"/>
      <c r="G158" s="778">
        <f t="shared" si="4"/>
        <v>1130</v>
      </c>
      <c r="H158" s="778"/>
      <c r="I158" s="1069" t="s">
        <v>820</v>
      </c>
    </row>
    <row r="159" spans="1:9" ht="12.75" customHeight="1" x14ac:dyDescent="0.2">
      <c r="A159" s="1092"/>
      <c r="B159" s="1084"/>
      <c r="C159" s="1095"/>
      <c r="D159" s="777">
        <v>1210</v>
      </c>
      <c r="E159" s="778">
        <v>267</v>
      </c>
      <c r="F159" s="778"/>
      <c r="G159" s="778">
        <f t="shared" si="4"/>
        <v>267</v>
      </c>
      <c r="H159" s="778"/>
      <c r="I159" s="1070"/>
    </row>
    <row r="160" spans="1:9" x14ac:dyDescent="0.2">
      <c r="A160" s="1093"/>
      <c r="B160" s="1086"/>
      <c r="C160" s="1096"/>
      <c r="D160" s="777">
        <v>2314</v>
      </c>
      <c r="E160" s="778">
        <v>500</v>
      </c>
      <c r="F160" s="778"/>
      <c r="G160" s="778">
        <f t="shared" si="4"/>
        <v>500</v>
      </c>
      <c r="H160" s="778"/>
      <c r="I160" s="1071"/>
    </row>
    <row r="161" spans="1:9" x14ac:dyDescent="0.2">
      <c r="A161" s="999">
        <v>12</v>
      </c>
      <c r="B161" s="1002" t="s">
        <v>891</v>
      </c>
      <c r="C161" s="1003"/>
      <c r="D161" s="775">
        <v>1150</v>
      </c>
      <c r="E161" s="776">
        <v>143</v>
      </c>
      <c r="F161" s="776"/>
      <c r="G161" s="776">
        <f t="shared" si="4"/>
        <v>143</v>
      </c>
      <c r="H161" s="776"/>
      <c r="I161" s="1064" t="s">
        <v>820</v>
      </c>
    </row>
    <row r="162" spans="1:9" ht="12.75" customHeight="1" x14ac:dyDescent="0.2">
      <c r="A162" s="1000"/>
      <c r="B162" s="1004"/>
      <c r="C162" s="1005"/>
      <c r="D162" s="775">
        <v>1210</v>
      </c>
      <c r="E162" s="776">
        <v>35</v>
      </c>
      <c r="F162" s="776"/>
      <c r="G162" s="776">
        <f t="shared" si="4"/>
        <v>35</v>
      </c>
      <c r="H162" s="776"/>
      <c r="I162" s="1065"/>
    </row>
    <row r="163" spans="1:9" ht="12.75" customHeight="1" x14ac:dyDescent="0.2">
      <c r="A163" s="1001"/>
      <c r="B163" s="1006"/>
      <c r="C163" s="1007"/>
      <c r="D163" s="775">
        <v>2314</v>
      </c>
      <c r="E163" s="776">
        <v>140</v>
      </c>
      <c r="F163" s="776"/>
      <c r="G163" s="776">
        <f t="shared" si="4"/>
        <v>140</v>
      </c>
      <c r="H163" s="776"/>
      <c r="I163" s="1066"/>
    </row>
    <row r="164" spans="1:9" x14ac:dyDescent="0.2">
      <c r="A164" s="999">
        <v>13</v>
      </c>
      <c r="B164" s="1002" t="s">
        <v>892</v>
      </c>
      <c r="C164" s="1003"/>
      <c r="D164" s="775">
        <v>1150</v>
      </c>
      <c r="E164" s="776">
        <v>177</v>
      </c>
      <c r="F164" s="776"/>
      <c r="G164" s="776">
        <f t="shared" si="4"/>
        <v>177</v>
      </c>
      <c r="H164" s="776"/>
      <c r="I164" s="1064" t="s">
        <v>820</v>
      </c>
    </row>
    <row r="165" spans="1:9" ht="12.75" customHeight="1" x14ac:dyDescent="0.2">
      <c r="A165" s="1000"/>
      <c r="B165" s="1004"/>
      <c r="C165" s="1005"/>
      <c r="D165" s="775">
        <v>1210</v>
      </c>
      <c r="E165" s="776">
        <v>42</v>
      </c>
      <c r="F165" s="776"/>
      <c r="G165" s="776">
        <f t="shared" si="4"/>
        <v>42</v>
      </c>
      <c r="H165" s="776"/>
      <c r="I165" s="1065"/>
    </row>
    <row r="166" spans="1:9" ht="12.75" customHeight="1" x14ac:dyDescent="0.2">
      <c r="A166" s="1001"/>
      <c r="B166" s="1006"/>
      <c r="C166" s="1007"/>
      <c r="D166" s="775">
        <v>2314</v>
      </c>
      <c r="E166" s="776">
        <v>140</v>
      </c>
      <c r="F166" s="776"/>
      <c r="G166" s="776">
        <f t="shared" si="4"/>
        <v>140</v>
      </c>
      <c r="H166" s="776"/>
      <c r="I166" s="1066"/>
    </row>
    <row r="167" spans="1:9" x14ac:dyDescent="0.2">
      <c r="A167" s="999">
        <v>14</v>
      </c>
      <c r="B167" s="1002" t="s">
        <v>893</v>
      </c>
      <c r="C167" s="1003"/>
      <c r="D167" s="775">
        <v>1150</v>
      </c>
      <c r="E167" s="776">
        <v>430</v>
      </c>
      <c r="F167" s="776"/>
      <c r="G167" s="776">
        <f t="shared" si="4"/>
        <v>430</v>
      </c>
      <c r="H167" s="776"/>
      <c r="I167" s="1064" t="s">
        <v>820</v>
      </c>
    </row>
    <row r="168" spans="1:9" ht="12.75" customHeight="1" x14ac:dyDescent="0.2">
      <c r="A168" s="1000"/>
      <c r="B168" s="1004"/>
      <c r="C168" s="1005"/>
      <c r="D168" s="775">
        <v>1210</v>
      </c>
      <c r="E168" s="776">
        <v>102</v>
      </c>
      <c r="F168" s="776"/>
      <c r="G168" s="776">
        <f t="shared" si="4"/>
        <v>102</v>
      </c>
      <c r="H168" s="776"/>
      <c r="I168" s="1065"/>
    </row>
    <row r="169" spans="1:9" x14ac:dyDescent="0.2">
      <c r="A169" s="1001"/>
      <c r="B169" s="1006"/>
      <c r="C169" s="1007"/>
      <c r="D169" s="775">
        <v>2314</v>
      </c>
      <c r="E169" s="776">
        <v>200</v>
      </c>
      <c r="F169" s="776"/>
      <c r="G169" s="776">
        <f t="shared" si="4"/>
        <v>200</v>
      </c>
      <c r="H169" s="776"/>
      <c r="I169" s="1066"/>
    </row>
    <row r="170" spans="1:9" x14ac:dyDescent="0.2">
      <c r="A170" s="999">
        <v>15</v>
      </c>
      <c r="B170" s="1002" t="s">
        <v>894</v>
      </c>
      <c r="C170" s="1003"/>
      <c r="D170" s="749">
        <v>2314</v>
      </c>
      <c r="E170" s="756">
        <v>120</v>
      </c>
      <c r="F170" s="756"/>
      <c r="G170" s="756">
        <f t="shared" si="4"/>
        <v>120</v>
      </c>
      <c r="H170" s="756"/>
      <c r="I170" s="1064" t="s">
        <v>820</v>
      </c>
    </row>
    <row r="171" spans="1:9" ht="12.75" customHeight="1" x14ac:dyDescent="0.2">
      <c r="A171" s="1000"/>
      <c r="B171" s="1004"/>
      <c r="C171" s="1005"/>
      <c r="D171" s="749">
        <v>1150</v>
      </c>
      <c r="E171" s="756">
        <v>86</v>
      </c>
      <c r="F171" s="756"/>
      <c r="G171" s="756">
        <f t="shared" si="4"/>
        <v>86</v>
      </c>
      <c r="H171" s="756"/>
      <c r="I171" s="1065"/>
    </row>
    <row r="172" spans="1:9" ht="36" customHeight="1" x14ac:dyDescent="0.2">
      <c r="A172" s="1001"/>
      <c r="B172" s="1006"/>
      <c r="C172" s="1007"/>
      <c r="D172" s="775">
        <v>1210</v>
      </c>
      <c r="E172" s="776">
        <v>21</v>
      </c>
      <c r="F172" s="776"/>
      <c r="G172" s="776">
        <f t="shared" si="4"/>
        <v>21</v>
      </c>
      <c r="H172" s="756"/>
      <c r="I172" s="1066"/>
    </row>
    <row r="173" spans="1:9" x14ac:dyDescent="0.2">
      <c r="A173" s="999">
        <v>16</v>
      </c>
      <c r="B173" s="1002" t="s">
        <v>895</v>
      </c>
      <c r="C173" s="1003"/>
      <c r="D173" s="749">
        <v>2314</v>
      </c>
      <c r="E173" s="779">
        <v>500</v>
      </c>
      <c r="F173" s="779"/>
      <c r="G173" s="779">
        <f t="shared" si="4"/>
        <v>500</v>
      </c>
      <c r="H173" s="779"/>
      <c r="I173" s="1064" t="s">
        <v>820</v>
      </c>
    </row>
    <row r="174" spans="1:9" x14ac:dyDescent="0.2">
      <c r="A174" s="1000"/>
      <c r="B174" s="1004"/>
      <c r="C174" s="1005"/>
      <c r="D174" s="749">
        <v>1150</v>
      </c>
      <c r="E174" s="779">
        <v>630</v>
      </c>
      <c r="F174" s="779"/>
      <c r="G174" s="779">
        <f t="shared" si="4"/>
        <v>630</v>
      </c>
      <c r="H174" s="779"/>
      <c r="I174" s="1065"/>
    </row>
    <row r="175" spans="1:9" ht="12.75" customHeight="1" x14ac:dyDescent="0.2">
      <c r="A175" s="1001"/>
      <c r="B175" s="1006"/>
      <c r="C175" s="1007"/>
      <c r="D175" s="749">
        <v>1210</v>
      </c>
      <c r="E175" s="779">
        <v>149</v>
      </c>
      <c r="F175" s="779"/>
      <c r="G175" s="779">
        <f t="shared" si="4"/>
        <v>149</v>
      </c>
      <c r="H175" s="779"/>
      <c r="I175" s="1066"/>
    </row>
    <row r="176" spans="1:9" x14ac:dyDescent="0.2">
      <c r="A176" s="999">
        <v>17</v>
      </c>
      <c r="B176" s="1002" t="s">
        <v>896</v>
      </c>
      <c r="C176" s="1003"/>
      <c r="D176" s="749">
        <v>2314</v>
      </c>
      <c r="E176" s="756">
        <v>143</v>
      </c>
      <c r="F176" s="756"/>
      <c r="G176" s="756">
        <f t="shared" si="4"/>
        <v>143</v>
      </c>
      <c r="H176" s="756"/>
      <c r="I176" s="1064" t="s">
        <v>820</v>
      </c>
    </row>
    <row r="177" spans="1:9" ht="12.75" customHeight="1" x14ac:dyDescent="0.2">
      <c r="A177" s="1000"/>
      <c r="B177" s="1004"/>
      <c r="C177" s="1005"/>
      <c r="D177" s="749">
        <v>1150</v>
      </c>
      <c r="E177" s="756">
        <v>236</v>
      </c>
      <c r="F177" s="756"/>
      <c r="G177" s="756">
        <f t="shared" si="4"/>
        <v>236</v>
      </c>
      <c r="H177" s="756"/>
      <c r="I177" s="1065"/>
    </row>
    <row r="178" spans="1:9" ht="12.75" customHeight="1" x14ac:dyDescent="0.2">
      <c r="A178" s="1001"/>
      <c r="B178" s="1006"/>
      <c r="C178" s="1007"/>
      <c r="D178" s="749">
        <v>1210</v>
      </c>
      <c r="E178" s="756">
        <v>56</v>
      </c>
      <c r="F178" s="756"/>
      <c r="G178" s="756">
        <f t="shared" si="4"/>
        <v>56</v>
      </c>
      <c r="H178" s="756"/>
      <c r="I178" s="1066"/>
    </row>
    <row r="179" spans="1:9" x14ac:dyDescent="0.2">
      <c r="A179" s="999">
        <v>18</v>
      </c>
      <c r="B179" s="1002" t="s">
        <v>897</v>
      </c>
      <c r="C179" s="1003"/>
      <c r="D179" s="749">
        <v>2314</v>
      </c>
      <c r="E179" s="756">
        <v>140</v>
      </c>
      <c r="F179" s="756"/>
      <c r="G179" s="756">
        <f t="shared" si="4"/>
        <v>140</v>
      </c>
      <c r="H179" s="756"/>
      <c r="I179" s="1064" t="s">
        <v>820</v>
      </c>
    </row>
    <row r="180" spans="1:9" ht="12.75" customHeight="1" x14ac:dyDescent="0.2">
      <c r="A180" s="1000"/>
      <c r="B180" s="1004"/>
      <c r="C180" s="1005"/>
      <c r="D180" s="749">
        <v>1150</v>
      </c>
      <c r="E180" s="756">
        <v>86</v>
      </c>
      <c r="F180" s="756"/>
      <c r="G180" s="756">
        <f t="shared" si="4"/>
        <v>86</v>
      </c>
      <c r="H180" s="756"/>
      <c r="I180" s="1065"/>
    </row>
    <row r="181" spans="1:9" ht="12.75" customHeight="1" x14ac:dyDescent="0.2">
      <c r="A181" s="1001"/>
      <c r="B181" s="1006"/>
      <c r="C181" s="1007"/>
      <c r="D181" s="749">
        <v>1210</v>
      </c>
      <c r="E181" s="756">
        <v>21</v>
      </c>
      <c r="F181" s="756"/>
      <c r="G181" s="756">
        <f t="shared" si="4"/>
        <v>21</v>
      </c>
      <c r="H181" s="756"/>
      <c r="I181" s="1066"/>
    </row>
    <row r="182" spans="1:9" x14ac:dyDescent="0.2">
      <c r="A182" s="1098">
        <v>19</v>
      </c>
      <c r="B182" s="1097" t="s">
        <v>898</v>
      </c>
      <c r="C182" s="1097"/>
      <c r="D182" s="749">
        <v>2314</v>
      </c>
      <c r="E182" s="756">
        <v>130</v>
      </c>
      <c r="F182" s="756"/>
      <c r="G182" s="756">
        <f t="shared" si="4"/>
        <v>130</v>
      </c>
      <c r="H182" s="756"/>
      <c r="I182" s="1099" t="s">
        <v>820</v>
      </c>
    </row>
    <row r="183" spans="1:9" ht="12.75" customHeight="1" x14ac:dyDescent="0.2">
      <c r="A183" s="1098"/>
      <c r="B183" s="1097"/>
      <c r="C183" s="1097"/>
      <c r="D183" s="749">
        <v>1150</v>
      </c>
      <c r="E183" s="756">
        <v>86</v>
      </c>
      <c r="F183" s="756"/>
      <c r="G183" s="756">
        <f t="shared" si="4"/>
        <v>86</v>
      </c>
      <c r="H183" s="756"/>
      <c r="I183" s="1099"/>
    </row>
    <row r="184" spans="1:9" ht="12.75" customHeight="1" x14ac:dyDescent="0.2">
      <c r="A184" s="1098"/>
      <c r="B184" s="1097"/>
      <c r="C184" s="1097"/>
      <c r="D184" s="749">
        <v>1210</v>
      </c>
      <c r="E184" s="756">
        <v>21</v>
      </c>
      <c r="F184" s="756"/>
      <c r="G184" s="756">
        <f t="shared" si="4"/>
        <v>21</v>
      </c>
      <c r="H184" s="756"/>
      <c r="I184" s="1099"/>
    </row>
    <row r="185" spans="1:9" x14ac:dyDescent="0.2">
      <c r="A185" s="1098">
        <v>20</v>
      </c>
      <c r="B185" s="1097" t="s">
        <v>899</v>
      </c>
      <c r="C185" s="1097"/>
      <c r="D185" s="749">
        <v>2314</v>
      </c>
      <c r="E185" s="756">
        <v>170</v>
      </c>
      <c r="F185" s="756"/>
      <c r="G185" s="756">
        <f t="shared" si="4"/>
        <v>170</v>
      </c>
      <c r="H185" s="756"/>
      <c r="I185" s="1099" t="s">
        <v>820</v>
      </c>
    </row>
    <row r="186" spans="1:9" ht="12.75" customHeight="1" x14ac:dyDescent="0.2">
      <c r="A186" s="1098"/>
      <c r="B186" s="1097"/>
      <c r="C186" s="1097"/>
      <c r="D186" s="749">
        <v>1150</v>
      </c>
      <c r="E186" s="756">
        <v>86</v>
      </c>
      <c r="F186" s="756"/>
      <c r="G186" s="756">
        <f t="shared" si="4"/>
        <v>86</v>
      </c>
      <c r="H186" s="756"/>
      <c r="I186" s="1099"/>
    </row>
    <row r="187" spans="1:9" ht="12.75" customHeight="1" x14ac:dyDescent="0.2">
      <c r="A187" s="1098"/>
      <c r="B187" s="1097"/>
      <c r="C187" s="1097"/>
      <c r="D187" s="749">
        <v>1210</v>
      </c>
      <c r="E187" s="756">
        <v>21</v>
      </c>
      <c r="F187" s="756"/>
      <c r="G187" s="756">
        <f t="shared" si="4"/>
        <v>21</v>
      </c>
      <c r="H187" s="756"/>
      <c r="I187" s="1099"/>
    </row>
    <row r="188" spans="1:9" x14ac:dyDescent="0.2">
      <c r="A188" s="751">
        <v>21</v>
      </c>
      <c r="B188" s="1097" t="s">
        <v>900</v>
      </c>
      <c r="C188" s="1097"/>
      <c r="D188" s="749">
        <v>2314</v>
      </c>
      <c r="E188" s="756">
        <v>140</v>
      </c>
      <c r="F188" s="756"/>
      <c r="G188" s="756">
        <f t="shared" si="4"/>
        <v>140</v>
      </c>
      <c r="H188" s="756"/>
      <c r="I188" s="752" t="s">
        <v>820</v>
      </c>
    </row>
    <row r="189" spans="1:9" x14ac:dyDescent="0.2">
      <c r="A189" s="751">
        <v>22</v>
      </c>
      <c r="B189" s="1097" t="s">
        <v>901</v>
      </c>
      <c r="C189" s="1097"/>
      <c r="D189" s="749">
        <v>2314</v>
      </c>
      <c r="E189" s="756">
        <v>170</v>
      </c>
      <c r="F189" s="756"/>
      <c r="G189" s="756">
        <f t="shared" si="4"/>
        <v>170</v>
      </c>
      <c r="H189" s="756"/>
      <c r="I189" s="752" t="s">
        <v>820</v>
      </c>
    </row>
    <row r="190" spans="1:9" x14ac:dyDescent="0.2">
      <c r="A190" s="751">
        <v>23</v>
      </c>
      <c r="B190" s="1097" t="s">
        <v>902</v>
      </c>
      <c r="C190" s="1097"/>
      <c r="D190" s="749">
        <v>2314</v>
      </c>
      <c r="E190" s="756">
        <v>170</v>
      </c>
      <c r="F190" s="756"/>
      <c r="G190" s="756">
        <f t="shared" si="4"/>
        <v>170</v>
      </c>
      <c r="H190" s="756"/>
      <c r="I190" s="752" t="s">
        <v>820</v>
      </c>
    </row>
    <row r="191" spans="1:9" x14ac:dyDescent="0.2">
      <c r="A191" s="751">
        <v>24</v>
      </c>
      <c r="B191" s="1097" t="s">
        <v>903</v>
      </c>
      <c r="C191" s="1097"/>
      <c r="D191" s="749">
        <v>2314</v>
      </c>
      <c r="E191" s="756">
        <v>170</v>
      </c>
      <c r="F191" s="756"/>
      <c r="G191" s="756">
        <f t="shared" si="4"/>
        <v>170</v>
      </c>
      <c r="H191" s="756"/>
      <c r="I191" s="752" t="s">
        <v>820</v>
      </c>
    </row>
    <row r="192" spans="1:9" x14ac:dyDescent="0.2">
      <c r="A192" s="751">
        <v>25</v>
      </c>
      <c r="B192" s="1097" t="s">
        <v>904</v>
      </c>
      <c r="C192" s="1097"/>
      <c r="D192" s="749">
        <v>2314</v>
      </c>
      <c r="E192" s="756">
        <v>170</v>
      </c>
      <c r="F192" s="756"/>
      <c r="G192" s="756">
        <f t="shared" si="4"/>
        <v>170</v>
      </c>
      <c r="H192" s="756"/>
      <c r="I192" s="752" t="s">
        <v>873</v>
      </c>
    </row>
    <row r="193" spans="1:9" x14ac:dyDescent="0.2">
      <c r="A193" s="751">
        <v>26</v>
      </c>
      <c r="B193" s="1097" t="s">
        <v>905</v>
      </c>
      <c r="C193" s="1097"/>
      <c r="D193" s="749">
        <v>2314</v>
      </c>
      <c r="E193" s="756">
        <v>170</v>
      </c>
      <c r="F193" s="756"/>
      <c r="G193" s="756">
        <f t="shared" si="4"/>
        <v>170</v>
      </c>
      <c r="H193" s="756"/>
      <c r="I193" s="752" t="s">
        <v>820</v>
      </c>
    </row>
    <row r="194" spans="1:9" x14ac:dyDescent="0.2">
      <c r="A194" s="751">
        <v>27</v>
      </c>
      <c r="B194" s="1100" t="s">
        <v>906</v>
      </c>
      <c r="C194" s="1100"/>
      <c r="D194" s="749">
        <v>2314</v>
      </c>
      <c r="E194" s="756">
        <v>170</v>
      </c>
      <c r="F194" s="756"/>
      <c r="G194" s="756">
        <f t="shared" si="4"/>
        <v>170</v>
      </c>
      <c r="H194" s="756"/>
      <c r="I194" s="752" t="s">
        <v>820</v>
      </c>
    </row>
    <row r="195" spans="1:9" x14ac:dyDescent="0.2">
      <c r="A195" s="751">
        <v>28</v>
      </c>
      <c r="B195" s="1097" t="s">
        <v>907</v>
      </c>
      <c r="C195" s="1097"/>
      <c r="D195" s="749">
        <v>2314</v>
      </c>
      <c r="E195" s="756">
        <v>140</v>
      </c>
      <c r="F195" s="756"/>
      <c r="G195" s="756">
        <f t="shared" si="4"/>
        <v>140</v>
      </c>
      <c r="H195" s="756"/>
      <c r="I195" s="752" t="s">
        <v>820</v>
      </c>
    </row>
    <row r="196" spans="1:9" x14ac:dyDescent="0.2">
      <c r="A196" s="751">
        <v>29</v>
      </c>
      <c r="B196" s="1097" t="s">
        <v>908</v>
      </c>
      <c r="C196" s="1097"/>
      <c r="D196" s="749">
        <v>2314</v>
      </c>
      <c r="E196" s="756">
        <v>250</v>
      </c>
      <c r="F196" s="756"/>
      <c r="G196" s="756">
        <f t="shared" si="4"/>
        <v>250</v>
      </c>
      <c r="H196" s="756"/>
      <c r="I196" s="752" t="s">
        <v>820</v>
      </c>
    </row>
    <row r="197" spans="1:9" x14ac:dyDescent="0.2">
      <c r="A197" s="751">
        <v>30</v>
      </c>
      <c r="B197" s="1097" t="s">
        <v>909</v>
      </c>
      <c r="C197" s="1097"/>
      <c r="D197" s="749">
        <v>2314</v>
      </c>
      <c r="E197" s="756">
        <v>850</v>
      </c>
      <c r="F197" s="756"/>
      <c r="G197" s="756">
        <f t="shared" si="4"/>
        <v>850</v>
      </c>
      <c r="H197" s="756"/>
      <c r="I197" s="752" t="s">
        <v>820</v>
      </c>
    </row>
    <row r="198" spans="1:9" x14ac:dyDescent="0.2">
      <c r="A198" s="751">
        <v>31</v>
      </c>
      <c r="B198" s="1097" t="s">
        <v>910</v>
      </c>
      <c r="C198" s="1097"/>
      <c r="D198" s="749">
        <v>2314</v>
      </c>
      <c r="E198" s="753">
        <v>150</v>
      </c>
      <c r="F198" s="753"/>
      <c r="G198" s="780">
        <f>E198+F198</f>
        <v>150</v>
      </c>
      <c r="H198" s="753"/>
      <c r="I198" s="752" t="s">
        <v>820</v>
      </c>
    </row>
    <row r="199" spans="1:9" x14ac:dyDescent="0.2">
      <c r="A199" s="751">
        <v>32</v>
      </c>
      <c r="B199" s="1097" t="s">
        <v>911</v>
      </c>
      <c r="C199" s="1097"/>
      <c r="D199" s="749">
        <v>2314</v>
      </c>
      <c r="E199" s="753">
        <v>200</v>
      </c>
      <c r="F199" s="753"/>
      <c r="G199" s="753">
        <f t="shared" si="4"/>
        <v>200</v>
      </c>
      <c r="H199" s="753"/>
      <c r="I199" s="752" t="s">
        <v>820</v>
      </c>
    </row>
    <row r="200" spans="1:9" x14ac:dyDescent="0.2">
      <c r="A200" s="751">
        <v>33</v>
      </c>
      <c r="B200" s="1097" t="s">
        <v>912</v>
      </c>
      <c r="C200" s="1097"/>
      <c r="D200" s="749">
        <v>2314</v>
      </c>
      <c r="E200" s="753">
        <v>180</v>
      </c>
      <c r="F200" s="753"/>
      <c r="G200" s="753">
        <f t="shared" si="4"/>
        <v>180</v>
      </c>
      <c r="H200" s="753"/>
      <c r="I200" s="752" t="s">
        <v>820</v>
      </c>
    </row>
    <row r="201" spans="1:9" ht="24" x14ac:dyDescent="0.2">
      <c r="A201" s="751">
        <v>34</v>
      </c>
      <c r="B201" s="1097" t="s">
        <v>913</v>
      </c>
      <c r="C201" s="1097"/>
      <c r="D201" s="761">
        <v>2314</v>
      </c>
      <c r="E201" s="773">
        <v>300</v>
      </c>
      <c r="F201" s="773"/>
      <c r="G201" s="773">
        <f>E201+F201</f>
        <v>300</v>
      </c>
      <c r="H201" s="767"/>
      <c r="I201" s="752" t="s">
        <v>914</v>
      </c>
    </row>
    <row r="202" spans="1:9" x14ac:dyDescent="0.2">
      <c r="A202" s="781"/>
      <c r="B202" s="782"/>
      <c r="C202" s="782"/>
      <c r="D202" s="783"/>
      <c r="E202" s="783"/>
      <c r="F202" s="783"/>
      <c r="G202" s="783"/>
      <c r="H202" s="783"/>
      <c r="I202" s="783"/>
    </row>
    <row r="203" spans="1:9" x14ac:dyDescent="0.2">
      <c r="A203" s="937" t="s">
        <v>421</v>
      </c>
      <c r="B203" s="937"/>
      <c r="C203" s="994" t="s">
        <v>798</v>
      </c>
      <c r="D203" s="994"/>
      <c r="E203" s="994"/>
      <c r="F203" s="994"/>
      <c r="G203" s="994"/>
      <c r="H203" s="994"/>
      <c r="I203" s="994"/>
    </row>
    <row r="204" spans="1:9" x14ac:dyDescent="0.2">
      <c r="A204" s="994" t="s">
        <v>422</v>
      </c>
      <c r="B204" s="994"/>
      <c r="C204" s="998" t="s">
        <v>812</v>
      </c>
      <c r="D204" s="998"/>
      <c r="E204" s="998"/>
      <c r="F204" s="998"/>
      <c r="G204" s="998"/>
      <c r="H204" s="998"/>
      <c r="I204" s="998"/>
    </row>
    <row r="205" spans="1:9" ht="56.25" customHeight="1" x14ac:dyDescent="0.2">
      <c r="A205" s="556" t="s">
        <v>424</v>
      </c>
      <c r="B205" s="1062" t="s">
        <v>425</v>
      </c>
      <c r="C205" s="1063"/>
      <c r="D205" s="556" t="s">
        <v>426</v>
      </c>
      <c r="E205" s="556" t="s">
        <v>427</v>
      </c>
      <c r="F205" s="556" t="s">
        <v>428</v>
      </c>
      <c r="G205" s="556" t="s">
        <v>429</v>
      </c>
      <c r="H205" s="556" t="s">
        <v>318</v>
      </c>
      <c r="I205" s="556" t="s">
        <v>430</v>
      </c>
    </row>
    <row r="206" spans="1:9" x14ac:dyDescent="0.2">
      <c r="A206" s="1008" t="s">
        <v>462</v>
      </c>
      <c r="B206" s="1009"/>
      <c r="C206" s="1010"/>
      <c r="D206" s="745"/>
      <c r="E206" s="745">
        <f>SUM(E207:E275)</f>
        <v>83187</v>
      </c>
      <c r="F206" s="745">
        <f>SUM(F207:F275)</f>
        <v>700</v>
      </c>
      <c r="G206" s="745">
        <f>SUM(G207:G275)</f>
        <v>83887</v>
      </c>
      <c r="H206" s="745"/>
      <c r="I206" s="775"/>
    </row>
    <row r="207" spans="1:9" ht="12.75" customHeight="1" x14ac:dyDescent="0.2">
      <c r="A207" s="1000">
        <v>1</v>
      </c>
      <c r="B207" s="1004" t="s">
        <v>915</v>
      </c>
      <c r="C207" s="1005"/>
      <c r="D207" s="775">
        <v>2314</v>
      </c>
      <c r="E207" s="784">
        <v>115</v>
      </c>
      <c r="F207" s="784"/>
      <c r="G207" s="784">
        <f>E207+F207</f>
        <v>115</v>
      </c>
      <c r="H207" s="784"/>
      <c r="I207" s="1064" t="s">
        <v>916</v>
      </c>
    </row>
    <row r="208" spans="1:9" x14ac:dyDescent="0.2">
      <c r="A208" s="1001"/>
      <c r="B208" s="1006"/>
      <c r="C208" s="1007"/>
      <c r="D208" s="775">
        <v>2363</v>
      </c>
      <c r="E208" s="784">
        <v>100</v>
      </c>
      <c r="F208" s="784"/>
      <c r="G208" s="784">
        <f t="shared" ref="G208:G273" si="5">E208+F208</f>
        <v>100</v>
      </c>
      <c r="H208" s="784"/>
      <c r="I208" s="1066"/>
    </row>
    <row r="209" spans="1:9" ht="27" customHeight="1" x14ac:dyDescent="0.2">
      <c r="A209" s="785">
        <v>2</v>
      </c>
      <c r="B209" s="1021" t="s">
        <v>917</v>
      </c>
      <c r="C209" s="1022"/>
      <c r="D209" s="775">
        <v>2314</v>
      </c>
      <c r="E209" s="784">
        <v>80</v>
      </c>
      <c r="F209" s="784"/>
      <c r="G209" s="784">
        <f t="shared" si="5"/>
        <v>80</v>
      </c>
      <c r="H209" s="784"/>
      <c r="I209" s="752" t="s">
        <v>918</v>
      </c>
    </row>
    <row r="210" spans="1:9" ht="12.75" customHeight="1" x14ac:dyDescent="0.2">
      <c r="A210" s="999">
        <v>3</v>
      </c>
      <c r="B210" s="1004" t="s">
        <v>919</v>
      </c>
      <c r="C210" s="1005"/>
      <c r="D210" s="775">
        <v>2314</v>
      </c>
      <c r="E210" s="784">
        <v>150</v>
      </c>
      <c r="F210" s="784"/>
      <c r="G210" s="784">
        <f t="shared" si="5"/>
        <v>150</v>
      </c>
      <c r="H210" s="784"/>
      <c r="I210" s="1064" t="s">
        <v>841</v>
      </c>
    </row>
    <row r="211" spans="1:9" ht="12.75" customHeight="1" x14ac:dyDescent="0.2">
      <c r="A211" s="1001"/>
      <c r="B211" s="1006"/>
      <c r="C211" s="1007"/>
      <c r="D211" s="775">
        <v>2262</v>
      </c>
      <c r="E211" s="784">
        <v>300</v>
      </c>
      <c r="F211" s="784"/>
      <c r="G211" s="784">
        <f t="shared" si="5"/>
        <v>300</v>
      </c>
      <c r="H211" s="784"/>
      <c r="I211" s="1066"/>
    </row>
    <row r="212" spans="1:9" x14ac:dyDescent="0.2">
      <c r="A212" s="751">
        <v>4</v>
      </c>
      <c r="B212" s="1021" t="s">
        <v>920</v>
      </c>
      <c r="C212" s="1022"/>
      <c r="D212" s="775">
        <v>2314</v>
      </c>
      <c r="E212" s="784">
        <v>100</v>
      </c>
      <c r="F212" s="784"/>
      <c r="G212" s="784">
        <f t="shared" si="5"/>
        <v>100</v>
      </c>
      <c r="H212" s="784"/>
      <c r="I212" s="752" t="s">
        <v>841</v>
      </c>
    </row>
    <row r="213" spans="1:9" ht="12.75" customHeight="1" x14ac:dyDescent="0.2">
      <c r="A213" s="1000">
        <v>5</v>
      </c>
      <c r="B213" s="1002" t="s">
        <v>921</v>
      </c>
      <c r="C213" s="1003"/>
      <c r="D213" s="775">
        <v>2363</v>
      </c>
      <c r="E213" s="784">
        <v>70</v>
      </c>
      <c r="F213" s="784"/>
      <c r="G213" s="784">
        <f t="shared" si="5"/>
        <v>70</v>
      </c>
      <c r="H213" s="784"/>
      <c r="I213" s="1064" t="s">
        <v>820</v>
      </c>
    </row>
    <row r="214" spans="1:9" x14ac:dyDescent="0.2">
      <c r="A214" s="1001"/>
      <c r="B214" s="1006"/>
      <c r="C214" s="1007"/>
      <c r="D214" s="775">
        <v>2279</v>
      </c>
      <c r="E214" s="784">
        <v>250</v>
      </c>
      <c r="F214" s="784"/>
      <c r="G214" s="784">
        <f t="shared" si="5"/>
        <v>250</v>
      </c>
      <c r="H214" s="784"/>
      <c r="I214" s="1066"/>
    </row>
    <row r="215" spans="1:9" ht="12.75" customHeight="1" x14ac:dyDescent="0.2">
      <c r="A215" s="1000">
        <v>6</v>
      </c>
      <c r="B215" s="1004" t="s">
        <v>922</v>
      </c>
      <c r="C215" s="1005"/>
      <c r="D215" s="775">
        <v>2279</v>
      </c>
      <c r="E215" s="784">
        <f>640-380</f>
        <v>260</v>
      </c>
      <c r="F215" s="784"/>
      <c r="G215" s="784">
        <f t="shared" si="5"/>
        <v>260</v>
      </c>
      <c r="H215" s="784"/>
      <c r="I215" s="1064" t="s">
        <v>820</v>
      </c>
    </row>
    <row r="216" spans="1:9" ht="15" customHeight="1" x14ac:dyDescent="0.2">
      <c r="A216" s="1000"/>
      <c r="B216" s="1004"/>
      <c r="C216" s="1005"/>
      <c r="D216" s="775">
        <v>2262</v>
      </c>
      <c r="E216" s="784">
        <v>300</v>
      </c>
      <c r="F216" s="784"/>
      <c r="G216" s="784">
        <f t="shared" si="5"/>
        <v>300</v>
      </c>
      <c r="H216" s="784"/>
      <c r="I216" s="1065"/>
    </row>
    <row r="217" spans="1:9" x14ac:dyDescent="0.2">
      <c r="A217" s="1000"/>
      <c r="B217" s="1004"/>
      <c r="C217" s="1005"/>
      <c r="D217" s="775">
        <v>2322</v>
      </c>
      <c r="E217" s="784">
        <v>80</v>
      </c>
      <c r="F217" s="784"/>
      <c r="G217" s="784">
        <f t="shared" si="5"/>
        <v>80</v>
      </c>
      <c r="H217" s="784"/>
      <c r="I217" s="1065"/>
    </row>
    <row r="218" spans="1:9" ht="12.75" customHeight="1" x14ac:dyDescent="0.2">
      <c r="A218" s="1000"/>
      <c r="B218" s="1004"/>
      <c r="C218" s="1005"/>
      <c r="D218" s="775">
        <v>2370</v>
      </c>
      <c r="E218" s="784">
        <v>300</v>
      </c>
      <c r="F218" s="784"/>
      <c r="G218" s="784">
        <f t="shared" si="5"/>
        <v>300</v>
      </c>
      <c r="H218" s="784"/>
      <c r="I218" s="1065"/>
    </row>
    <row r="219" spans="1:9" ht="12.75" customHeight="1" x14ac:dyDescent="0.2">
      <c r="A219" s="1000"/>
      <c r="B219" s="1004"/>
      <c r="C219" s="1005"/>
      <c r="D219" s="775">
        <v>2314</v>
      </c>
      <c r="E219" s="784">
        <v>300</v>
      </c>
      <c r="F219" s="784"/>
      <c r="G219" s="784">
        <f t="shared" si="5"/>
        <v>300</v>
      </c>
      <c r="H219" s="784"/>
      <c r="I219" s="1065"/>
    </row>
    <row r="220" spans="1:9" ht="12.75" customHeight="1" x14ac:dyDescent="0.2">
      <c r="A220" s="1000"/>
      <c r="B220" s="1004"/>
      <c r="C220" s="1005"/>
      <c r="D220" s="775">
        <v>2363</v>
      </c>
      <c r="E220" s="784">
        <v>967</v>
      </c>
      <c r="F220" s="784"/>
      <c r="G220" s="784">
        <f t="shared" si="5"/>
        <v>967</v>
      </c>
      <c r="H220" s="784"/>
      <c r="I220" s="1065"/>
    </row>
    <row r="221" spans="1:9" ht="12.75" customHeight="1" x14ac:dyDescent="0.2">
      <c r="A221" s="1000"/>
      <c r="B221" s="1004"/>
      <c r="C221" s="1005"/>
      <c r="D221" s="775">
        <v>1150</v>
      </c>
      <c r="E221" s="784">
        <v>1250</v>
      </c>
      <c r="F221" s="784"/>
      <c r="G221" s="784">
        <f t="shared" si="5"/>
        <v>1250</v>
      </c>
      <c r="H221" s="784"/>
      <c r="I221" s="1065"/>
    </row>
    <row r="222" spans="1:9" ht="12" customHeight="1" x14ac:dyDescent="0.2">
      <c r="A222" s="1001"/>
      <c r="B222" s="1006"/>
      <c r="C222" s="1007"/>
      <c r="D222" s="775">
        <v>1210</v>
      </c>
      <c r="E222" s="784">
        <v>300</v>
      </c>
      <c r="F222" s="784"/>
      <c r="G222" s="784">
        <f t="shared" si="5"/>
        <v>300</v>
      </c>
      <c r="H222" s="784"/>
      <c r="I222" s="1066"/>
    </row>
    <row r="223" spans="1:9" ht="26.25" customHeight="1" x14ac:dyDescent="0.2">
      <c r="A223" s="751">
        <v>7</v>
      </c>
      <c r="B223" s="1021" t="s">
        <v>923</v>
      </c>
      <c r="C223" s="1022"/>
      <c r="D223" s="775">
        <v>2279</v>
      </c>
      <c r="E223" s="784">
        <v>4000</v>
      </c>
      <c r="F223" s="784"/>
      <c r="G223" s="784">
        <f t="shared" si="5"/>
        <v>4000</v>
      </c>
      <c r="H223" s="784"/>
      <c r="I223" s="752" t="s">
        <v>918</v>
      </c>
    </row>
    <row r="224" spans="1:9" ht="21" customHeight="1" x14ac:dyDescent="0.2">
      <c r="A224" s="751">
        <v>8</v>
      </c>
      <c r="B224" s="1097" t="s">
        <v>924</v>
      </c>
      <c r="C224" s="1097"/>
      <c r="D224" s="775">
        <v>2279</v>
      </c>
      <c r="E224" s="784">
        <v>4000</v>
      </c>
      <c r="F224" s="784"/>
      <c r="G224" s="784">
        <f t="shared" si="5"/>
        <v>4000</v>
      </c>
      <c r="H224" s="784"/>
      <c r="I224" s="752" t="s">
        <v>918</v>
      </c>
    </row>
    <row r="225" spans="1:9" ht="12" customHeight="1" x14ac:dyDescent="0.2">
      <c r="A225" s="1000">
        <v>9</v>
      </c>
      <c r="B225" s="1004" t="s">
        <v>925</v>
      </c>
      <c r="C225" s="1005"/>
      <c r="D225" s="775">
        <v>2311</v>
      </c>
      <c r="E225" s="784">
        <v>50</v>
      </c>
      <c r="F225" s="784"/>
      <c r="G225" s="784">
        <f t="shared" si="5"/>
        <v>50</v>
      </c>
      <c r="H225" s="784"/>
      <c r="I225" s="1069" t="s">
        <v>844</v>
      </c>
    </row>
    <row r="226" spans="1:9" ht="12.75" customHeight="1" x14ac:dyDescent="0.2">
      <c r="A226" s="1000"/>
      <c r="B226" s="1004"/>
      <c r="C226" s="1005"/>
      <c r="D226" s="775">
        <v>2231</v>
      </c>
      <c r="E226" s="784">
        <v>300</v>
      </c>
      <c r="F226" s="784"/>
      <c r="G226" s="784">
        <f t="shared" si="5"/>
        <v>300</v>
      </c>
      <c r="H226" s="784"/>
      <c r="I226" s="1070"/>
    </row>
    <row r="227" spans="1:9" ht="12" customHeight="1" x14ac:dyDescent="0.2">
      <c r="A227" s="1001"/>
      <c r="B227" s="1006"/>
      <c r="C227" s="1007"/>
      <c r="D227" s="775">
        <v>2314</v>
      </c>
      <c r="E227" s="784">
        <v>150</v>
      </c>
      <c r="F227" s="784"/>
      <c r="G227" s="784">
        <f t="shared" si="5"/>
        <v>150</v>
      </c>
      <c r="H227" s="784"/>
      <c r="I227" s="1071"/>
    </row>
    <row r="228" spans="1:9" ht="12" customHeight="1" x14ac:dyDescent="0.2">
      <c r="A228" s="785">
        <v>10</v>
      </c>
      <c r="B228" s="1002" t="s">
        <v>926</v>
      </c>
      <c r="C228" s="1003"/>
      <c r="D228" s="775">
        <v>2314</v>
      </c>
      <c r="E228" s="784">
        <v>100</v>
      </c>
      <c r="F228" s="784"/>
      <c r="G228" s="784">
        <f t="shared" si="5"/>
        <v>100</v>
      </c>
      <c r="H228" s="784"/>
      <c r="I228" s="759" t="s">
        <v>844</v>
      </c>
    </row>
    <row r="229" spans="1:9" x14ac:dyDescent="0.2">
      <c r="A229" s="999">
        <v>11</v>
      </c>
      <c r="B229" s="1101" t="s">
        <v>927</v>
      </c>
      <c r="C229" s="1102"/>
      <c r="D229" s="775">
        <v>2231</v>
      </c>
      <c r="E229" s="784">
        <v>500</v>
      </c>
      <c r="F229" s="784"/>
      <c r="G229" s="784">
        <f t="shared" si="5"/>
        <v>500</v>
      </c>
      <c r="H229" s="784"/>
      <c r="I229" s="1069" t="s">
        <v>928</v>
      </c>
    </row>
    <row r="230" spans="1:9" ht="12" customHeight="1" x14ac:dyDescent="0.2">
      <c r="A230" s="1001"/>
      <c r="B230" s="1080"/>
      <c r="C230" s="1081"/>
      <c r="D230" s="775">
        <v>2314</v>
      </c>
      <c r="E230" s="784">
        <v>1000</v>
      </c>
      <c r="F230" s="784"/>
      <c r="G230" s="784">
        <f t="shared" si="5"/>
        <v>1000</v>
      </c>
      <c r="H230" s="784"/>
      <c r="I230" s="1071"/>
    </row>
    <row r="231" spans="1:9" ht="12.75" customHeight="1" x14ac:dyDescent="0.2">
      <c r="A231" s="751">
        <v>12</v>
      </c>
      <c r="B231" s="1097" t="s">
        <v>929</v>
      </c>
      <c r="C231" s="1097"/>
      <c r="D231" s="775">
        <v>2314</v>
      </c>
      <c r="E231" s="784">
        <v>4000</v>
      </c>
      <c r="F231" s="784"/>
      <c r="G231" s="784">
        <f t="shared" si="5"/>
        <v>4000</v>
      </c>
      <c r="H231" s="784"/>
      <c r="I231" s="765" t="s">
        <v>820</v>
      </c>
    </row>
    <row r="232" spans="1:9" x14ac:dyDescent="0.2">
      <c r="A232" s="1098">
        <v>13</v>
      </c>
      <c r="B232" s="1097" t="s">
        <v>930</v>
      </c>
      <c r="C232" s="1097"/>
      <c r="D232" s="775">
        <v>2314</v>
      </c>
      <c r="E232" s="786">
        <v>1445</v>
      </c>
      <c r="F232" s="786"/>
      <c r="G232" s="786">
        <f t="shared" si="5"/>
        <v>1445</v>
      </c>
      <c r="H232" s="786"/>
      <c r="I232" s="1069" t="s">
        <v>928</v>
      </c>
    </row>
    <row r="233" spans="1:9" x14ac:dyDescent="0.2">
      <c r="A233" s="1098"/>
      <c r="B233" s="1097"/>
      <c r="C233" s="1097"/>
      <c r="D233" s="775">
        <v>6422</v>
      </c>
      <c r="E233" s="786">
        <v>3950</v>
      </c>
      <c r="F233" s="786"/>
      <c r="G233" s="786">
        <f t="shared" si="5"/>
        <v>3950</v>
      </c>
      <c r="H233" s="786"/>
      <c r="I233" s="1071"/>
    </row>
    <row r="234" spans="1:9" x14ac:dyDescent="0.2">
      <c r="A234" s="1098">
        <v>14</v>
      </c>
      <c r="B234" s="1097" t="s">
        <v>931</v>
      </c>
      <c r="C234" s="1097"/>
      <c r="D234" s="775">
        <v>2314</v>
      </c>
      <c r="E234" s="784">
        <v>3000</v>
      </c>
      <c r="F234" s="784"/>
      <c r="G234" s="784">
        <f t="shared" si="5"/>
        <v>3000</v>
      </c>
      <c r="H234" s="784"/>
      <c r="I234" s="1064" t="s">
        <v>820</v>
      </c>
    </row>
    <row r="235" spans="1:9" ht="12" customHeight="1" x14ac:dyDescent="0.2">
      <c r="A235" s="1098"/>
      <c r="B235" s="1097"/>
      <c r="C235" s="1097"/>
      <c r="D235" s="775">
        <v>6422</v>
      </c>
      <c r="E235" s="784">
        <v>20000</v>
      </c>
      <c r="F235" s="784"/>
      <c r="G235" s="784">
        <f t="shared" si="5"/>
        <v>20000</v>
      </c>
      <c r="H235" s="784"/>
      <c r="I235" s="1066"/>
    </row>
    <row r="236" spans="1:9" ht="21" customHeight="1" x14ac:dyDescent="0.2">
      <c r="A236" s="751">
        <v>15</v>
      </c>
      <c r="B236" s="1097" t="s">
        <v>932</v>
      </c>
      <c r="C236" s="1097"/>
      <c r="D236" s="775">
        <v>2314</v>
      </c>
      <c r="E236" s="784">
        <v>1500</v>
      </c>
      <c r="F236" s="784"/>
      <c r="G236" s="784">
        <f t="shared" si="5"/>
        <v>1500</v>
      </c>
      <c r="H236" s="784"/>
      <c r="I236" s="752" t="s">
        <v>815</v>
      </c>
    </row>
    <row r="237" spans="1:9" ht="26.25" customHeight="1" x14ac:dyDescent="0.2">
      <c r="A237" s="751">
        <v>16</v>
      </c>
      <c r="B237" s="1097" t="s">
        <v>933</v>
      </c>
      <c r="C237" s="1097"/>
      <c r="D237" s="761">
        <v>2314</v>
      </c>
      <c r="E237" s="771">
        <v>300</v>
      </c>
      <c r="F237" s="771"/>
      <c r="G237" s="771">
        <f t="shared" si="5"/>
        <v>300</v>
      </c>
      <c r="H237" s="771"/>
      <c r="I237" s="787" t="s">
        <v>934</v>
      </c>
    </row>
    <row r="238" spans="1:9" ht="23.25" customHeight="1" x14ac:dyDescent="0.2">
      <c r="A238" s="1098">
        <v>17</v>
      </c>
      <c r="B238" s="1097" t="s">
        <v>935</v>
      </c>
      <c r="C238" s="1097"/>
      <c r="D238" s="761">
        <v>1150</v>
      </c>
      <c r="E238" s="773">
        <v>300</v>
      </c>
      <c r="F238" s="773"/>
      <c r="G238" s="773">
        <f t="shared" si="5"/>
        <v>300</v>
      </c>
      <c r="H238" s="773"/>
      <c r="I238" s="1014" t="s">
        <v>870</v>
      </c>
    </row>
    <row r="239" spans="1:9" ht="23.25" customHeight="1" x14ac:dyDescent="0.2">
      <c r="A239" s="1098"/>
      <c r="B239" s="1097"/>
      <c r="C239" s="1097"/>
      <c r="D239" s="761">
        <v>2314</v>
      </c>
      <c r="E239" s="773">
        <v>100</v>
      </c>
      <c r="F239" s="773"/>
      <c r="G239" s="773">
        <f t="shared" si="5"/>
        <v>100</v>
      </c>
      <c r="H239" s="773"/>
      <c r="I239" s="1016"/>
    </row>
    <row r="240" spans="1:9" ht="12.75" customHeight="1" x14ac:dyDescent="0.2">
      <c r="A240" s="1098">
        <v>18</v>
      </c>
      <c r="B240" s="1097" t="s">
        <v>936</v>
      </c>
      <c r="C240" s="1097"/>
      <c r="D240" s="772">
        <v>2231</v>
      </c>
      <c r="E240" s="773">
        <v>2800</v>
      </c>
      <c r="F240" s="773"/>
      <c r="G240" s="773">
        <f t="shared" si="5"/>
        <v>2800</v>
      </c>
      <c r="H240" s="773"/>
      <c r="I240" s="1088" t="s">
        <v>815</v>
      </c>
    </row>
    <row r="241" spans="1:9" ht="12.75" customHeight="1" x14ac:dyDescent="0.2">
      <c r="A241" s="1098"/>
      <c r="B241" s="1097"/>
      <c r="C241" s="1097"/>
      <c r="D241" s="772">
        <v>1150</v>
      </c>
      <c r="E241" s="773">
        <v>920</v>
      </c>
      <c r="F241" s="773"/>
      <c r="G241" s="773">
        <f t="shared" si="5"/>
        <v>920</v>
      </c>
      <c r="H241" s="773"/>
      <c r="I241" s="1089"/>
    </row>
    <row r="242" spans="1:9" ht="18.75" customHeight="1" x14ac:dyDescent="0.2">
      <c r="A242" s="1098"/>
      <c r="B242" s="1097"/>
      <c r="C242" s="1097"/>
      <c r="D242" s="772">
        <v>2231</v>
      </c>
      <c r="E242" s="773">
        <v>280</v>
      </c>
      <c r="F242" s="773"/>
      <c r="G242" s="773">
        <f t="shared" si="5"/>
        <v>280</v>
      </c>
      <c r="H242" s="773"/>
      <c r="I242" s="1090"/>
    </row>
    <row r="243" spans="1:9" ht="14.25" customHeight="1" x14ac:dyDescent="0.2">
      <c r="A243" s="1098">
        <v>19</v>
      </c>
      <c r="B243" s="1097" t="s">
        <v>937</v>
      </c>
      <c r="C243" s="1097"/>
      <c r="D243" s="761">
        <v>2231</v>
      </c>
      <c r="E243" s="771">
        <f>500+550</f>
        <v>1050</v>
      </c>
      <c r="F243" s="771"/>
      <c r="G243" s="771">
        <f t="shared" si="5"/>
        <v>1050</v>
      </c>
      <c r="H243" s="788"/>
      <c r="I243" s="1088" t="s">
        <v>815</v>
      </c>
    </row>
    <row r="244" spans="1:9" ht="12.75" customHeight="1" x14ac:dyDescent="0.2">
      <c r="A244" s="1098"/>
      <c r="B244" s="1097"/>
      <c r="C244" s="1097"/>
      <c r="D244" s="761">
        <v>2231</v>
      </c>
      <c r="E244" s="771">
        <v>128</v>
      </c>
      <c r="F244" s="771"/>
      <c r="G244" s="771">
        <f t="shared" si="5"/>
        <v>128</v>
      </c>
      <c r="H244" s="771"/>
      <c r="I244" s="1089"/>
    </row>
    <row r="245" spans="1:9" ht="19.5" customHeight="1" x14ac:dyDescent="0.2">
      <c r="A245" s="1098"/>
      <c r="B245" s="1097"/>
      <c r="C245" s="1097"/>
      <c r="D245" s="761">
        <v>1150</v>
      </c>
      <c r="E245" s="771">
        <f>2000-550</f>
        <v>1450</v>
      </c>
      <c r="F245" s="771"/>
      <c r="G245" s="771">
        <f t="shared" si="5"/>
        <v>1450</v>
      </c>
      <c r="H245" s="771"/>
      <c r="I245" s="1090"/>
    </row>
    <row r="246" spans="1:9" ht="12.75" customHeight="1" x14ac:dyDescent="0.2">
      <c r="A246" s="1098">
        <v>20</v>
      </c>
      <c r="B246" s="1097" t="s">
        <v>938</v>
      </c>
      <c r="C246" s="1097"/>
      <c r="D246" s="761">
        <v>2314</v>
      </c>
      <c r="E246" s="771">
        <v>1200</v>
      </c>
      <c r="F246" s="771"/>
      <c r="G246" s="771">
        <f t="shared" si="5"/>
        <v>1200</v>
      </c>
      <c r="H246" s="771"/>
      <c r="I246" s="1014" t="s">
        <v>916</v>
      </c>
    </row>
    <row r="247" spans="1:9" ht="12.75" customHeight="1" x14ac:dyDescent="0.2">
      <c r="A247" s="1098"/>
      <c r="B247" s="1097"/>
      <c r="C247" s="1097"/>
      <c r="D247" s="761">
        <v>2279</v>
      </c>
      <c r="E247" s="771">
        <v>400</v>
      </c>
      <c r="F247" s="771"/>
      <c r="G247" s="771">
        <f t="shared" si="5"/>
        <v>400</v>
      </c>
      <c r="H247" s="771"/>
      <c r="I247" s="1015"/>
    </row>
    <row r="248" spans="1:9" ht="12.75" customHeight="1" x14ac:dyDescent="0.2">
      <c r="A248" s="1098"/>
      <c r="B248" s="1097"/>
      <c r="C248" s="1097"/>
      <c r="D248" s="761">
        <v>2261</v>
      </c>
      <c r="E248" s="771">
        <v>300</v>
      </c>
      <c r="F248" s="771"/>
      <c r="G248" s="771">
        <f t="shared" si="5"/>
        <v>300</v>
      </c>
      <c r="H248" s="771"/>
      <c r="I248" s="1015"/>
    </row>
    <row r="249" spans="1:9" ht="12.75" customHeight="1" x14ac:dyDescent="0.2">
      <c r="A249" s="1098"/>
      <c r="B249" s="1097"/>
      <c r="C249" s="1097"/>
      <c r="D249" s="761">
        <v>2363</v>
      </c>
      <c r="E249" s="771">
        <v>400</v>
      </c>
      <c r="F249" s="771"/>
      <c r="G249" s="771">
        <f t="shared" si="5"/>
        <v>400</v>
      </c>
      <c r="H249" s="771"/>
      <c r="I249" s="1015"/>
    </row>
    <row r="250" spans="1:9" ht="21" customHeight="1" x14ac:dyDescent="0.2">
      <c r="A250" s="1098"/>
      <c r="B250" s="1097"/>
      <c r="C250" s="1097"/>
      <c r="D250" s="761">
        <v>2322</v>
      </c>
      <c r="E250" s="771">
        <v>180</v>
      </c>
      <c r="F250" s="771"/>
      <c r="G250" s="771">
        <f t="shared" si="5"/>
        <v>180</v>
      </c>
      <c r="H250" s="771"/>
      <c r="I250" s="1015"/>
    </row>
    <row r="251" spans="1:9" x14ac:dyDescent="0.2">
      <c r="A251" s="1098"/>
      <c r="B251" s="1097"/>
      <c r="C251" s="1097"/>
      <c r="D251" s="761">
        <v>2231</v>
      </c>
      <c r="E251" s="771">
        <v>680</v>
      </c>
      <c r="F251" s="771"/>
      <c r="G251" s="771">
        <f t="shared" si="5"/>
        <v>680</v>
      </c>
      <c r="H251" s="771"/>
      <c r="I251" s="1016"/>
    </row>
    <row r="252" spans="1:9" ht="12.75" customHeight="1" x14ac:dyDescent="0.2">
      <c r="A252" s="1098">
        <v>21</v>
      </c>
      <c r="B252" s="1097" t="s">
        <v>939</v>
      </c>
      <c r="C252" s="1097"/>
      <c r="D252" s="761">
        <v>1150</v>
      </c>
      <c r="E252" s="771">
        <v>2120</v>
      </c>
      <c r="F252" s="771"/>
      <c r="G252" s="771">
        <f t="shared" si="5"/>
        <v>2120</v>
      </c>
      <c r="H252" s="771"/>
      <c r="I252" s="1014" t="s">
        <v>916</v>
      </c>
    </row>
    <row r="253" spans="1:9" ht="12.75" customHeight="1" x14ac:dyDescent="0.2">
      <c r="A253" s="1098"/>
      <c r="B253" s="1097"/>
      <c r="C253" s="1097"/>
      <c r="D253" s="761">
        <v>1210</v>
      </c>
      <c r="E253" s="771">
        <v>520</v>
      </c>
      <c r="F253" s="771"/>
      <c r="G253" s="771">
        <f t="shared" si="5"/>
        <v>520</v>
      </c>
      <c r="H253" s="771"/>
      <c r="I253" s="1015"/>
    </row>
    <row r="254" spans="1:9" ht="12.75" customHeight="1" x14ac:dyDescent="0.2">
      <c r="A254" s="1098"/>
      <c r="B254" s="1097"/>
      <c r="C254" s="1097"/>
      <c r="D254" s="761">
        <v>2314</v>
      </c>
      <c r="E254" s="773">
        <v>400</v>
      </c>
      <c r="F254" s="773"/>
      <c r="G254" s="773">
        <f t="shared" si="5"/>
        <v>400</v>
      </c>
      <c r="H254" s="773"/>
      <c r="I254" s="1015"/>
    </row>
    <row r="255" spans="1:9" ht="12.75" customHeight="1" x14ac:dyDescent="0.2">
      <c r="A255" s="1098"/>
      <c r="B255" s="1097"/>
      <c r="C255" s="1097"/>
      <c r="D255" s="761">
        <v>2279</v>
      </c>
      <c r="E255" s="771">
        <v>961</v>
      </c>
      <c r="F255" s="771"/>
      <c r="G255" s="771">
        <f t="shared" si="5"/>
        <v>961</v>
      </c>
      <c r="H255" s="771"/>
      <c r="I255" s="1015"/>
    </row>
    <row r="256" spans="1:9" ht="12.75" customHeight="1" x14ac:dyDescent="0.2">
      <c r="A256" s="1098"/>
      <c r="B256" s="1097"/>
      <c r="C256" s="1097"/>
      <c r="D256" s="761">
        <v>2322</v>
      </c>
      <c r="E256" s="771">
        <v>200</v>
      </c>
      <c r="F256" s="771"/>
      <c r="G256" s="771">
        <f t="shared" si="5"/>
        <v>200</v>
      </c>
      <c r="H256" s="771"/>
      <c r="I256" s="1015"/>
    </row>
    <row r="257" spans="1:9" ht="12.75" customHeight="1" x14ac:dyDescent="0.2">
      <c r="A257" s="1098"/>
      <c r="B257" s="1097"/>
      <c r="C257" s="1097"/>
      <c r="D257" s="761">
        <v>2262</v>
      </c>
      <c r="E257" s="771">
        <v>720</v>
      </c>
      <c r="F257" s="771"/>
      <c r="G257" s="771">
        <f t="shared" si="5"/>
        <v>720</v>
      </c>
      <c r="H257" s="771"/>
      <c r="I257" s="1015"/>
    </row>
    <row r="258" spans="1:9" ht="14.25" customHeight="1" x14ac:dyDescent="0.2">
      <c r="A258" s="1098"/>
      <c r="B258" s="1097"/>
      <c r="C258" s="1097"/>
      <c r="D258" s="761">
        <v>2235</v>
      </c>
      <c r="E258" s="771">
        <v>1600</v>
      </c>
      <c r="F258" s="771"/>
      <c r="G258" s="771">
        <f t="shared" si="5"/>
        <v>1600</v>
      </c>
      <c r="H258" s="771"/>
      <c r="I258" s="1016"/>
    </row>
    <row r="259" spans="1:9" ht="26.25" customHeight="1" x14ac:dyDescent="0.2">
      <c r="A259" s="751">
        <v>22</v>
      </c>
      <c r="B259" s="1097" t="s">
        <v>940</v>
      </c>
      <c r="C259" s="1097"/>
      <c r="D259" s="789">
        <v>2235</v>
      </c>
      <c r="E259" s="771">
        <v>1500</v>
      </c>
      <c r="F259" s="771"/>
      <c r="G259" s="771">
        <f t="shared" si="5"/>
        <v>1500</v>
      </c>
      <c r="H259" s="771"/>
      <c r="I259" s="790" t="s">
        <v>916</v>
      </c>
    </row>
    <row r="260" spans="1:9" x14ac:dyDescent="0.2">
      <c r="A260" s="791">
        <v>23</v>
      </c>
      <c r="B260" s="1006" t="s">
        <v>941</v>
      </c>
      <c r="C260" s="1007"/>
      <c r="D260" s="792">
        <v>2279</v>
      </c>
      <c r="E260" s="771">
        <v>4000</v>
      </c>
      <c r="F260" s="771"/>
      <c r="G260" s="771">
        <f t="shared" si="5"/>
        <v>4000</v>
      </c>
      <c r="H260" s="771"/>
      <c r="I260" s="790" t="s">
        <v>916</v>
      </c>
    </row>
    <row r="261" spans="1:9" ht="26.25" customHeight="1" x14ac:dyDescent="0.2">
      <c r="A261" s="751">
        <v>24</v>
      </c>
      <c r="B261" s="1021" t="s">
        <v>942</v>
      </c>
      <c r="C261" s="1022"/>
      <c r="D261" s="761">
        <v>2252</v>
      </c>
      <c r="E261" s="771">
        <v>1500</v>
      </c>
      <c r="F261" s="771"/>
      <c r="G261" s="771">
        <f t="shared" si="5"/>
        <v>1500</v>
      </c>
      <c r="H261" s="771"/>
      <c r="I261" s="790" t="s">
        <v>943</v>
      </c>
    </row>
    <row r="262" spans="1:9" ht="12" customHeight="1" x14ac:dyDescent="0.2">
      <c r="A262" s="1098">
        <v>25</v>
      </c>
      <c r="B262" s="1002" t="s">
        <v>944</v>
      </c>
      <c r="C262" s="1003"/>
      <c r="D262" s="761">
        <v>1150</v>
      </c>
      <c r="E262" s="771">
        <v>524</v>
      </c>
      <c r="F262" s="771"/>
      <c r="G262" s="771">
        <f t="shared" si="5"/>
        <v>524</v>
      </c>
      <c r="H262" s="771"/>
      <c r="I262" s="1014" t="s">
        <v>916</v>
      </c>
    </row>
    <row r="263" spans="1:9" ht="12.75" customHeight="1" x14ac:dyDescent="0.2">
      <c r="A263" s="1098"/>
      <c r="B263" s="1004"/>
      <c r="C263" s="1005"/>
      <c r="D263" s="761">
        <v>2279</v>
      </c>
      <c r="E263" s="771">
        <v>300</v>
      </c>
      <c r="F263" s="771"/>
      <c r="G263" s="771">
        <f t="shared" si="5"/>
        <v>300</v>
      </c>
      <c r="H263" s="771"/>
      <c r="I263" s="1015"/>
    </row>
    <row r="264" spans="1:9" ht="12.75" customHeight="1" x14ac:dyDescent="0.2">
      <c r="A264" s="1098"/>
      <c r="B264" s="1004"/>
      <c r="C264" s="1005"/>
      <c r="D264" s="761">
        <v>2322</v>
      </c>
      <c r="E264" s="771">
        <v>16</v>
      </c>
      <c r="F264" s="771"/>
      <c r="G264" s="771">
        <f t="shared" si="5"/>
        <v>16</v>
      </c>
      <c r="H264" s="771"/>
      <c r="I264" s="1015"/>
    </row>
    <row r="265" spans="1:9" ht="12.75" customHeight="1" x14ac:dyDescent="0.2">
      <c r="A265" s="1098"/>
      <c r="B265" s="1004"/>
      <c r="C265" s="1005"/>
      <c r="D265" s="761">
        <v>1210</v>
      </c>
      <c r="E265" s="771">
        <v>200</v>
      </c>
      <c r="F265" s="771"/>
      <c r="G265" s="771">
        <f t="shared" si="5"/>
        <v>200</v>
      </c>
      <c r="H265" s="771"/>
      <c r="I265" s="1015"/>
    </row>
    <row r="266" spans="1:9" ht="12" customHeight="1" x14ac:dyDescent="0.2">
      <c r="A266" s="1098"/>
      <c r="B266" s="1006"/>
      <c r="C266" s="1007"/>
      <c r="D266" s="761">
        <v>2314</v>
      </c>
      <c r="E266" s="771">
        <v>200</v>
      </c>
      <c r="F266" s="771"/>
      <c r="G266" s="771">
        <f t="shared" si="5"/>
        <v>200</v>
      </c>
      <c r="H266" s="771"/>
      <c r="I266" s="1016"/>
    </row>
    <row r="267" spans="1:9" x14ac:dyDescent="0.2">
      <c r="A267" s="751">
        <v>26</v>
      </c>
      <c r="B267" s="1021" t="s">
        <v>945</v>
      </c>
      <c r="C267" s="1022"/>
      <c r="D267" s="775">
        <v>2314</v>
      </c>
      <c r="E267" s="784">
        <v>30</v>
      </c>
      <c r="F267" s="784"/>
      <c r="G267" s="784">
        <f t="shared" si="5"/>
        <v>30</v>
      </c>
      <c r="H267" s="784"/>
      <c r="I267" s="752" t="s">
        <v>946</v>
      </c>
    </row>
    <row r="268" spans="1:9" x14ac:dyDescent="0.2">
      <c r="A268" s="751">
        <v>27</v>
      </c>
      <c r="B268" s="1021" t="s">
        <v>947</v>
      </c>
      <c r="C268" s="1022"/>
      <c r="D268" s="775">
        <v>2314</v>
      </c>
      <c r="E268" s="784">
        <v>1200</v>
      </c>
      <c r="F268" s="784"/>
      <c r="G268" s="784">
        <f t="shared" si="5"/>
        <v>1200</v>
      </c>
      <c r="H268" s="784"/>
      <c r="I268" s="790" t="s">
        <v>948</v>
      </c>
    </row>
    <row r="269" spans="1:9" x14ac:dyDescent="0.2">
      <c r="A269" s="1098">
        <v>28</v>
      </c>
      <c r="B269" s="1021" t="s">
        <v>949</v>
      </c>
      <c r="C269" s="1022"/>
      <c r="D269" s="761">
        <v>2279</v>
      </c>
      <c r="E269" s="771">
        <v>300</v>
      </c>
      <c r="F269" s="771"/>
      <c r="G269" s="771">
        <f t="shared" si="5"/>
        <v>300</v>
      </c>
      <c r="H269" s="771"/>
      <c r="I269" s="1014" t="s">
        <v>928</v>
      </c>
    </row>
    <row r="270" spans="1:9" ht="12" customHeight="1" x14ac:dyDescent="0.2">
      <c r="A270" s="1098"/>
      <c r="B270" s="1021"/>
      <c r="C270" s="1022"/>
      <c r="D270" s="761">
        <v>2314</v>
      </c>
      <c r="E270" s="771">
        <v>500</v>
      </c>
      <c r="F270" s="771"/>
      <c r="G270" s="771">
        <f t="shared" si="5"/>
        <v>500</v>
      </c>
      <c r="H270" s="771"/>
      <c r="I270" s="1016"/>
    </row>
    <row r="271" spans="1:9" ht="12.75" customHeight="1" x14ac:dyDescent="0.2">
      <c r="A271" s="1098">
        <v>29</v>
      </c>
      <c r="B271" s="1021" t="s">
        <v>950</v>
      </c>
      <c r="C271" s="1022"/>
      <c r="D271" s="761">
        <v>1150</v>
      </c>
      <c r="E271" s="771">
        <v>400</v>
      </c>
      <c r="F271" s="771"/>
      <c r="G271" s="771">
        <f t="shared" si="5"/>
        <v>400</v>
      </c>
      <c r="H271" s="771"/>
      <c r="I271" s="1014" t="s">
        <v>928</v>
      </c>
    </row>
    <row r="272" spans="1:9" ht="12" customHeight="1" x14ac:dyDescent="0.2">
      <c r="A272" s="1098"/>
      <c r="B272" s="1021"/>
      <c r="C272" s="1022"/>
      <c r="D272" s="761">
        <v>1210</v>
      </c>
      <c r="E272" s="771">
        <v>95</v>
      </c>
      <c r="F272" s="771"/>
      <c r="G272" s="771">
        <f t="shared" si="5"/>
        <v>95</v>
      </c>
      <c r="H272" s="771"/>
      <c r="I272" s="1016"/>
    </row>
    <row r="273" spans="1:9" ht="12.75" customHeight="1" x14ac:dyDescent="0.2">
      <c r="A273" s="1105">
        <v>30</v>
      </c>
      <c r="B273" s="1021" t="s">
        <v>951</v>
      </c>
      <c r="C273" s="1022"/>
      <c r="D273" s="761">
        <v>1150</v>
      </c>
      <c r="E273" s="771">
        <v>5170</v>
      </c>
      <c r="F273" s="771"/>
      <c r="G273" s="771">
        <f t="shared" si="5"/>
        <v>5170</v>
      </c>
      <c r="H273" s="771"/>
      <c r="I273" s="1014" t="s">
        <v>851</v>
      </c>
    </row>
    <row r="274" spans="1:9" ht="12.75" customHeight="1" x14ac:dyDescent="0.2">
      <c r="A274" s="1105"/>
      <c r="B274" s="1021"/>
      <c r="C274" s="1022"/>
      <c r="D274" s="761">
        <v>1210</v>
      </c>
      <c r="E274" s="771">
        <v>1326</v>
      </c>
      <c r="F274" s="771"/>
      <c r="G274" s="771">
        <f t="shared" ref="G274:G275" si="6">E274+F274</f>
        <v>1326</v>
      </c>
      <c r="H274" s="771"/>
      <c r="I274" s="1016"/>
    </row>
    <row r="275" spans="1:9" ht="60" x14ac:dyDescent="0.2">
      <c r="A275" s="751">
        <v>31</v>
      </c>
      <c r="B275" s="1021" t="s">
        <v>952</v>
      </c>
      <c r="C275" s="1022"/>
      <c r="D275" s="775">
        <v>2231</v>
      </c>
      <c r="E275" s="784"/>
      <c r="F275" s="784">
        <v>700</v>
      </c>
      <c r="G275" s="784">
        <f t="shared" si="6"/>
        <v>700</v>
      </c>
      <c r="H275" s="784" t="s">
        <v>953</v>
      </c>
      <c r="I275" s="793" t="s">
        <v>815</v>
      </c>
    </row>
    <row r="276" spans="1:9" ht="12" customHeight="1" x14ac:dyDescent="0.2">
      <c r="A276" s="781"/>
      <c r="D276" s="794"/>
      <c r="E276" s="783"/>
      <c r="F276" s="783"/>
      <c r="G276" s="783"/>
      <c r="H276" s="783"/>
      <c r="I276" s="783"/>
    </row>
    <row r="277" spans="1:9" x14ac:dyDescent="0.2">
      <c r="A277" s="937" t="s">
        <v>421</v>
      </c>
      <c r="B277" s="937"/>
      <c r="C277" s="795" t="s">
        <v>954</v>
      </c>
      <c r="D277" s="796"/>
      <c r="E277" s="795"/>
      <c r="F277" s="795"/>
      <c r="G277" s="795"/>
      <c r="H277" s="795"/>
      <c r="I277" s="795"/>
    </row>
    <row r="278" spans="1:9" x14ac:dyDescent="0.2">
      <c r="A278" s="795" t="s">
        <v>422</v>
      </c>
      <c r="C278" s="797" t="s">
        <v>379</v>
      </c>
      <c r="D278" s="796"/>
      <c r="E278" s="795"/>
      <c r="F278" s="795"/>
      <c r="G278" s="795"/>
      <c r="H278" s="795"/>
      <c r="I278" s="795"/>
    </row>
    <row r="279" spans="1:9" ht="48" customHeight="1" x14ac:dyDescent="0.2">
      <c r="A279" s="556" t="s">
        <v>424</v>
      </c>
      <c r="B279" s="1062" t="s">
        <v>425</v>
      </c>
      <c r="C279" s="1063"/>
      <c r="D279" s="556" t="s">
        <v>426</v>
      </c>
      <c r="E279" s="556" t="s">
        <v>427</v>
      </c>
      <c r="F279" s="556" t="s">
        <v>428</v>
      </c>
      <c r="G279" s="556" t="s">
        <v>429</v>
      </c>
      <c r="H279" s="556" t="s">
        <v>318</v>
      </c>
      <c r="I279" s="556" t="s">
        <v>430</v>
      </c>
    </row>
    <row r="280" spans="1:9" x14ac:dyDescent="0.2">
      <c r="A280" s="1008" t="s">
        <v>462</v>
      </c>
      <c r="B280" s="1009"/>
      <c r="C280" s="1010"/>
      <c r="D280" s="745"/>
      <c r="E280" s="745">
        <f>SUM(E281:E282)</f>
        <v>1950</v>
      </c>
      <c r="F280" s="745">
        <f t="shared" ref="F280:G280" si="7">SUM(F281:F282)</f>
        <v>0</v>
      </c>
      <c r="G280" s="745">
        <f t="shared" si="7"/>
        <v>1950</v>
      </c>
      <c r="H280" s="745"/>
      <c r="I280" s="745"/>
    </row>
    <row r="281" spans="1:9" ht="12" customHeight="1" x14ac:dyDescent="0.2">
      <c r="A281" s="798">
        <v>1</v>
      </c>
      <c r="B281" s="1103" t="s">
        <v>955</v>
      </c>
      <c r="C281" s="1104"/>
      <c r="D281" s="755">
        <v>2370</v>
      </c>
      <c r="E281" s="754">
        <v>350</v>
      </c>
      <c r="F281" s="754"/>
      <c r="G281" s="754">
        <f>E281+F281</f>
        <v>350</v>
      </c>
      <c r="H281" s="754"/>
      <c r="I281" s="790" t="s">
        <v>956</v>
      </c>
    </row>
    <row r="282" spans="1:9" ht="12" customHeight="1" x14ac:dyDescent="0.2">
      <c r="A282" s="798">
        <v>2</v>
      </c>
      <c r="B282" s="1103" t="s">
        <v>957</v>
      </c>
      <c r="C282" s="1104"/>
      <c r="D282" s="755">
        <v>2239</v>
      </c>
      <c r="E282" s="754">
        <v>1600</v>
      </c>
      <c r="F282" s="754"/>
      <c r="G282" s="754">
        <f>E282+F282</f>
        <v>1600</v>
      </c>
      <c r="H282" s="754"/>
      <c r="I282" s="790" t="s">
        <v>956</v>
      </c>
    </row>
    <row r="283" spans="1:9" x14ac:dyDescent="0.2">
      <c r="A283" s="781"/>
      <c r="B283" s="782"/>
      <c r="C283" s="782"/>
      <c r="D283" s="783"/>
      <c r="E283" s="783"/>
      <c r="F283" s="783"/>
      <c r="G283" s="783"/>
      <c r="H283" s="783"/>
      <c r="I283" s="783"/>
    </row>
    <row r="284" spans="1:9" x14ac:dyDescent="0.2">
      <c r="A284" s="937" t="s">
        <v>421</v>
      </c>
      <c r="B284" s="937"/>
      <c r="C284" s="795" t="s">
        <v>958</v>
      </c>
      <c r="D284" s="795"/>
      <c r="E284" s="795"/>
      <c r="F284" s="795"/>
      <c r="G284" s="795"/>
      <c r="H284" s="795"/>
      <c r="I284" s="795"/>
    </row>
    <row r="285" spans="1:9" x14ac:dyDescent="0.2">
      <c r="A285" s="795" t="s">
        <v>422</v>
      </c>
      <c r="C285" s="797" t="s">
        <v>785</v>
      </c>
      <c r="D285" s="795"/>
      <c r="E285" s="795"/>
      <c r="F285" s="795"/>
      <c r="G285" s="795"/>
      <c r="H285" s="795"/>
      <c r="I285" s="795"/>
    </row>
    <row r="286" spans="1:9" ht="48" customHeight="1" x14ac:dyDescent="0.2">
      <c r="A286" s="556" t="s">
        <v>424</v>
      </c>
      <c r="B286" s="1062" t="s">
        <v>425</v>
      </c>
      <c r="C286" s="1063"/>
      <c r="D286" s="556" t="s">
        <v>426</v>
      </c>
      <c r="E286" s="556" t="s">
        <v>427</v>
      </c>
      <c r="F286" s="556" t="s">
        <v>428</v>
      </c>
      <c r="G286" s="556" t="s">
        <v>429</v>
      </c>
      <c r="H286" s="556" t="s">
        <v>318</v>
      </c>
      <c r="I286" s="556" t="s">
        <v>430</v>
      </c>
    </row>
    <row r="287" spans="1:9" ht="12" customHeight="1" x14ac:dyDescent="0.2">
      <c r="A287" s="1008" t="s">
        <v>462</v>
      </c>
      <c r="B287" s="1009"/>
      <c r="C287" s="1010"/>
      <c r="D287" s="745"/>
      <c r="E287" s="745">
        <f>SUM(E288:E288)</f>
        <v>97634</v>
      </c>
      <c r="F287" s="745">
        <f t="shared" ref="F287:G287" si="8">SUM(F288:F288)</f>
        <v>0</v>
      </c>
      <c r="G287" s="745">
        <f t="shared" si="8"/>
        <v>97634</v>
      </c>
      <c r="H287" s="745"/>
      <c r="I287" s="745"/>
    </row>
    <row r="288" spans="1:9" x14ac:dyDescent="0.2">
      <c r="A288" s="751">
        <v>1</v>
      </c>
      <c r="B288" s="1021" t="s">
        <v>959</v>
      </c>
      <c r="C288" s="1022"/>
      <c r="D288" s="761">
        <v>3262</v>
      </c>
      <c r="E288" s="773">
        <f>86000+11634</f>
        <v>97634</v>
      </c>
      <c r="F288" s="773"/>
      <c r="G288" s="771">
        <f>E288+F288</f>
        <v>97634</v>
      </c>
      <c r="H288" s="773"/>
      <c r="I288" s="790" t="s">
        <v>956</v>
      </c>
    </row>
    <row r="289" spans="1:9" x14ac:dyDescent="0.2">
      <c r="A289" s="799"/>
      <c r="B289" s="800"/>
      <c r="C289" s="800"/>
      <c r="E289" s="801"/>
      <c r="F289" s="801"/>
      <c r="G289" s="801"/>
      <c r="H289" s="801"/>
      <c r="I289" s="801"/>
    </row>
    <row r="290" spans="1:9" x14ac:dyDescent="0.2">
      <c r="A290" s="742" t="s">
        <v>445</v>
      </c>
      <c r="B290" s="802"/>
      <c r="C290" s="803"/>
    </row>
    <row r="291" spans="1:9" x14ac:dyDescent="0.2">
      <c r="A291" s="519" t="s">
        <v>679</v>
      </c>
      <c r="B291" s="519"/>
      <c r="C291" s="803"/>
    </row>
    <row r="292" spans="1:9" x14ac:dyDescent="0.2">
      <c r="A292" s="519"/>
      <c r="B292" s="519" t="s">
        <v>960</v>
      </c>
      <c r="C292" s="803"/>
    </row>
    <row r="293" spans="1:9" x14ac:dyDescent="0.2">
      <c r="A293" s="519"/>
      <c r="B293" s="519"/>
      <c r="C293" s="804" t="s">
        <v>961</v>
      </c>
    </row>
    <row r="294" spans="1:9" x14ac:dyDescent="0.2">
      <c r="A294" s="519"/>
      <c r="B294" s="519" t="s">
        <v>962</v>
      </c>
      <c r="C294" s="803"/>
    </row>
    <row r="295" spans="1:9" x14ac:dyDescent="0.2">
      <c r="A295" s="519"/>
      <c r="B295" s="519"/>
      <c r="C295" s="804" t="s">
        <v>963</v>
      </c>
    </row>
    <row r="296" spans="1:9" x14ac:dyDescent="0.2">
      <c r="A296" s="519"/>
      <c r="B296" s="519" t="s">
        <v>964</v>
      </c>
      <c r="C296" s="804"/>
    </row>
    <row r="297" spans="1:9" x14ac:dyDescent="0.2">
      <c r="A297" s="519"/>
      <c r="B297" s="519"/>
      <c r="C297" s="804" t="s">
        <v>965</v>
      </c>
    </row>
    <row r="298" spans="1:9" x14ac:dyDescent="0.2">
      <c r="A298" s="519"/>
      <c r="B298" s="519"/>
      <c r="C298" s="804" t="s">
        <v>966</v>
      </c>
    </row>
    <row r="299" spans="1:9" x14ac:dyDescent="0.2">
      <c r="A299" s="519"/>
      <c r="B299" s="519" t="s">
        <v>967</v>
      </c>
      <c r="C299" s="804"/>
    </row>
    <row r="300" spans="1:9" x14ac:dyDescent="0.2">
      <c r="A300" s="519"/>
      <c r="B300" s="519"/>
      <c r="C300" s="804" t="s">
        <v>968</v>
      </c>
    </row>
    <row r="301" spans="1:9" x14ac:dyDescent="0.2">
      <c r="A301" s="519"/>
      <c r="B301" s="519"/>
      <c r="C301" s="804" t="s">
        <v>969</v>
      </c>
    </row>
    <row r="302" spans="1:9" x14ac:dyDescent="0.2">
      <c r="A302" s="519"/>
      <c r="B302" s="519"/>
      <c r="C302" s="804" t="s">
        <v>970</v>
      </c>
    </row>
    <row r="303" spans="1:9" x14ac:dyDescent="0.2">
      <c r="A303" s="519"/>
      <c r="B303" s="519"/>
      <c r="C303" s="804" t="s">
        <v>971</v>
      </c>
    </row>
    <row r="304" spans="1:9" x14ac:dyDescent="0.2">
      <c r="A304" s="519"/>
      <c r="B304" s="519"/>
      <c r="C304" s="804" t="s">
        <v>972</v>
      </c>
    </row>
    <row r="305" spans="1:3" x14ac:dyDescent="0.2">
      <c r="A305" s="519"/>
      <c r="B305" s="519" t="s">
        <v>973</v>
      </c>
      <c r="C305" s="803"/>
    </row>
    <row r="306" spans="1:3" x14ac:dyDescent="0.2">
      <c r="A306" s="519"/>
      <c r="B306" s="519"/>
      <c r="C306" s="519" t="s">
        <v>974</v>
      </c>
    </row>
    <row r="307" spans="1:3" x14ac:dyDescent="0.2">
      <c r="A307" s="519"/>
      <c r="C307" s="519" t="s">
        <v>975</v>
      </c>
    </row>
    <row r="308" spans="1:3" x14ac:dyDescent="0.2">
      <c r="A308" s="519"/>
      <c r="C308" s="519" t="s">
        <v>976</v>
      </c>
    </row>
    <row r="309" spans="1:3" x14ac:dyDescent="0.2">
      <c r="A309" s="519"/>
      <c r="B309" s="519"/>
      <c r="C309" s="519" t="s">
        <v>977</v>
      </c>
    </row>
    <row r="310" spans="1:3" x14ac:dyDescent="0.2">
      <c r="A310" s="519"/>
      <c r="B310" s="519"/>
      <c r="C310" s="519" t="s">
        <v>978</v>
      </c>
    </row>
    <row r="311" spans="1:3" x14ac:dyDescent="0.2">
      <c r="A311" s="519"/>
      <c r="B311" s="519"/>
      <c r="C311" s="519" t="s">
        <v>979</v>
      </c>
    </row>
    <row r="312" spans="1:3" x14ac:dyDescent="0.2">
      <c r="B312" s="803"/>
      <c r="C312" s="519" t="s">
        <v>980</v>
      </c>
    </row>
    <row r="313" spans="1:3" x14ac:dyDescent="0.2">
      <c r="B313" s="804" t="s">
        <v>981</v>
      </c>
      <c r="C313" s="519"/>
    </row>
    <row r="314" spans="1:3" x14ac:dyDescent="0.2">
      <c r="B314" s="803"/>
      <c r="C314" s="519" t="s">
        <v>982</v>
      </c>
    </row>
    <row r="315" spans="1:3" x14ac:dyDescent="0.2">
      <c r="B315" s="804" t="s">
        <v>983</v>
      </c>
      <c r="C315" s="519"/>
    </row>
    <row r="316" spans="1:3" x14ac:dyDescent="0.2">
      <c r="B316" s="803"/>
      <c r="C316" s="519" t="s">
        <v>984</v>
      </c>
    </row>
    <row r="317" spans="1:3" x14ac:dyDescent="0.2">
      <c r="B317" s="803"/>
      <c r="C317" s="519"/>
    </row>
    <row r="318" spans="1:3" x14ac:dyDescent="0.2">
      <c r="B318" s="803"/>
      <c r="C318" s="803"/>
    </row>
  </sheetData>
  <sheetProtection algorithmName="SHA-512" hashValue="r8SulUdTXbJeNtytApIVTy1Z7tMEwsh05c7qXVB4tM56dlydamo/+0VmOIipqE/Y3XQ/r8t9FDNt9nk8ditdzg==" saltValue="wSswA2EuDQrhElGgF8b3nw==" spinCount="100000" sheet="1" objects="1" scenarios="1" selectLockedCells="1" selectUnlockedCells="1"/>
  <mergeCells count="276">
    <mergeCell ref="B288:C288"/>
    <mergeCell ref="A280:C280"/>
    <mergeCell ref="B281:C281"/>
    <mergeCell ref="B282:C282"/>
    <mergeCell ref="A284:B284"/>
    <mergeCell ref="B286:C286"/>
    <mergeCell ref="A287:C287"/>
    <mergeCell ref="A273:A274"/>
    <mergeCell ref="B273:C274"/>
    <mergeCell ref="I273:I274"/>
    <mergeCell ref="B275:C275"/>
    <mergeCell ref="A277:B277"/>
    <mergeCell ref="B279:C279"/>
    <mergeCell ref="B267:C267"/>
    <mergeCell ref="B268:C268"/>
    <mergeCell ref="A269:A270"/>
    <mergeCell ref="B269:C270"/>
    <mergeCell ref="I269:I270"/>
    <mergeCell ref="A271:A272"/>
    <mergeCell ref="B271:C272"/>
    <mergeCell ref="I271:I272"/>
    <mergeCell ref="B259:C259"/>
    <mergeCell ref="B260:C260"/>
    <mergeCell ref="B261:C261"/>
    <mergeCell ref="A262:A266"/>
    <mergeCell ref="B262:C266"/>
    <mergeCell ref="I262:I266"/>
    <mergeCell ref="A246:A251"/>
    <mergeCell ref="B246:C251"/>
    <mergeCell ref="I246:I251"/>
    <mergeCell ref="A252:A258"/>
    <mergeCell ref="B252:C258"/>
    <mergeCell ref="I252:I258"/>
    <mergeCell ref="A240:A242"/>
    <mergeCell ref="B240:C242"/>
    <mergeCell ref="I240:I242"/>
    <mergeCell ref="A243:A245"/>
    <mergeCell ref="B243:C245"/>
    <mergeCell ref="I243:I245"/>
    <mergeCell ref="A234:A235"/>
    <mergeCell ref="B234:C235"/>
    <mergeCell ref="I234:I235"/>
    <mergeCell ref="B236:C236"/>
    <mergeCell ref="B237:C237"/>
    <mergeCell ref="A238:A239"/>
    <mergeCell ref="B238:C239"/>
    <mergeCell ref="I238:I239"/>
    <mergeCell ref="B228:C228"/>
    <mergeCell ref="A229:A230"/>
    <mergeCell ref="B229:C230"/>
    <mergeCell ref="I229:I230"/>
    <mergeCell ref="B231:C231"/>
    <mergeCell ref="A232:A233"/>
    <mergeCell ref="B232:C233"/>
    <mergeCell ref="I232:I233"/>
    <mergeCell ref="A215:A222"/>
    <mergeCell ref="B215:C222"/>
    <mergeCell ref="I215:I222"/>
    <mergeCell ref="B223:C223"/>
    <mergeCell ref="B224:C224"/>
    <mergeCell ref="A225:A227"/>
    <mergeCell ref="B225:C227"/>
    <mergeCell ref="I225:I227"/>
    <mergeCell ref="A210:A211"/>
    <mergeCell ref="B210:C211"/>
    <mergeCell ref="I210:I211"/>
    <mergeCell ref="B212:C212"/>
    <mergeCell ref="A213:A214"/>
    <mergeCell ref="B213:C214"/>
    <mergeCell ref="I213:I214"/>
    <mergeCell ref="B205:C205"/>
    <mergeCell ref="A206:C206"/>
    <mergeCell ref="A207:A208"/>
    <mergeCell ref="B207:C208"/>
    <mergeCell ref="I207:I208"/>
    <mergeCell ref="B209:C209"/>
    <mergeCell ref="B200:C200"/>
    <mergeCell ref="B201:C201"/>
    <mergeCell ref="A203:B203"/>
    <mergeCell ref="C203:I203"/>
    <mergeCell ref="A204:B204"/>
    <mergeCell ref="C204:I204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A182:A184"/>
    <mergeCell ref="B182:C184"/>
    <mergeCell ref="I182:I184"/>
    <mergeCell ref="A185:A187"/>
    <mergeCell ref="B185:C187"/>
    <mergeCell ref="I185:I187"/>
    <mergeCell ref="A176:A178"/>
    <mergeCell ref="B176:C178"/>
    <mergeCell ref="I176:I178"/>
    <mergeCell ref="A179:A181"/>
    <mergeCell ref="B179:C181"/>
    <mergeCell ref="I179:I181"/>
    <mergeCell ref="A170:A172"/>
    <mergeCell ref="B170:C172"/>
    <mergeCell ref="I170:I172"/>
    <mergeCell ref="A173:A175"/>
    <mergeCell ref="B173:C175"/>
    <mergeCell ref="I173:I175"/>
    <mergeCell ref="A164:A166"/>
    <mergeCell ref="B164:C166"/>
    <mergeCell ref="I164:I166"/>
    <mergeCell ref="A167:A169"/>
    <mergeCell ref="B167:C169"/>
    <mergeCell ref="I167:I169"/>
    <mergeCell ref="A158:A160"/>
    <mergeCell ref="B158:C160"/>
    <mergeCell ref="I158:I160"/>
    <mergeCell ref="A161:A163"/>
    <mergeCell ref="B161:C163"/>
    <mergeCell ref="I161:I163"/>
    <mergeCell ref="I149:I151"/>
    <mergeCell ref="A152:A154"/>
    <mergeCell ref="B152:C154"/>
    <mergeCell ref="I152:I154"/>
    <mergeCell ref="A155:A157"/>
    <mergeCell ref="B155:C157"/>
    <mergeCell ref="I155:I157"/>
    <mergeCell ref="B145:C145"/>
    <mergeCell ref="B146:C146"/>
    <mergeCell ref="B147:C147"/>
    <mergeCell ref="B148:C148"/>
    <mergeCell ref="A149:A151"/>
    <mergeCell ref="B149:C151"/>
    <mergeCell ref="B138:C138"/>
    <mergeCell ref="A139:A141"/>
    <mergeCell ref="B139:C141"/>
    <mergeCell ref="I139:I141"/>
    <mergeCell ref="A142:A144"/>
    <mergeCell ref="B142:C144"/>
    <mergeCell ref="I142:I144"/>
    <mergeCell ref="A134:B134"/>
    <mergeCell ref="C134:I134"/>
    <mergeCell ref="A135:B135"/>
    <mergeCell ref="C135:I135"/>
    <mergeCell ref="B136:C136"/>
    <mergeCell ref="A137:C137"/>
    <mergeCell ref="B128:C128"/>
    <mergeCell ref="B129:C129"/>
    <mergeCell ref="B130:C130"/>
    <mergeCell ref="A131:A132"/>
    <mergeCell ref="B131:C132"/>
    <mergeCell ref="I131:I132"/>
    <mergeCell ref="A114:A120"/>
    <mergeCell ref="B114:C120"/>
    <mergeCell ref="I114:I120"/>
    <mergeCell ref="A121:A127"/>
    <mergeCell ref="B121:C127"/>
    <mergeCell ref="I121:I127"/>
    <mergeCell ref="B104:C104"/>
    <mergeCell ref="A105:A109"/>
    <mergeCell ref="B105:C109"/>
    <mergeCell ref="I105:I109"/>
    <mergeCell ref="A111:A113"/>
    <mergeCell ref="B111:C113"/>
    <mergeCell ref="I111:I113"/>
    <mergeCell ref="A97:A100"/>
    <mergeCell ref="B97:C100"/>
    <mergeCell ref="I97:I100"/>
    <mergeCell ref="A101:A103"/>
    <mergeCell ref="B101:C103"/>
    <mergeCell ref="I101:I103"/>
    <mergeCell ref="A91:A92"/>
    <mergeCell ref="B91:C92"/>
    <mergeCell ref="A93:A94"/>
    <mergeCell ref="B93:C94"/>
    <mergeCell ref="B95:C95"/>
    <mergeCell ref="B96:C96"/>
    <mergeCell ref="A85:A87"/>
    <mergeCell ref="B85:C87"/>
    <mergeCell ref="I85:I87"/>
    <mergeCell ref="B88:C88"/>
    <mergeCell ref="A89:A90"/>
    <mergeCell ref="B89:C90"/>
    <mergeCell ref="I89:I90"/>
    <mergeCell ref="A80:A81"/>
    <mergeCell ref="B80:C81"/>
    <mergeCell ref="I80:I81"/>
    <mergeCell ref="B82:C82"/>
    <mergeCell ref="B83:C83"/>
    <mergeCell ref="B84:C84"/>
    <mergeCell ref="A76:A77"/>
    <mergeCell ref="B76:C77"/>
    <mergeCell ref="I76:I77"/>
    <mergeCell ref="A78:A79"/>
    <mergeCell ref="B78:C79"/>
    <mergeCell ref="I78:I79"/>
    <mergeCell ref="A67:A70"/>
    <mergeCell ref="B67:C70"/>
    <mergeCell ref="I67:I70"/>
    <mergeCell ref="A71:A75"/>
    <mergeCell ref="B71:C75"/>
    <mergeCell ref="I71:I75"/>
    <mergeCell ref="A62:A63"/>
    <mergeCell ref="B62:C63"/>
    <mergeCell ref="B64:C64"/>
    <mergeCell ref="A65:A66"/>
    <mergeCell ref="B65:C66"/>
    <mergeCell ref="I65:I66"/>
    <mergeCell ref="A53:A55"/>
    <mergeCell ref="B53:C55"/>
    <mergeCell ref="I53:I55"/>
    <mergeCell ref="B56:C56"/>
    <mergeCell ref="A57:A61"/>
    <mergeCell ref="B57:C61"/>
    <mergeCell ref="I57:I61"/>
    <mergeCell ref="B48:C48"/>
    <mergeCell ref="B49:C49"/>
    <mergeCell ref="B50:C50"/>
    <mergeCell ref="A51:A52"/>
    <mergeCell ref="B51:C52"/>
    <mergeCell ref="I51:I52"/>
    <mergeCell ref="B42:C42"/>
    <mergeCell ref="B43:C43"/>
    <mergeCell ref="B44:C44"/>
    <mergeCell ref="B45:C45"/>
    <mergeCell ref="B46:C46"/>
    <mergeCell ref="B47:C47"/>
    <mergeCell ref="A36:A37"/>
    <mergeCell ref="B36:C37"/>
    <mergeCell ref="I36:I37"/>
    <mergeCell ref="A38:A41"/>
    <mergeCell ref="B38:C41"/>
    <mergeCell ref="I38:I41"/>
    <mergeCell ref="A31:A32"/>
    <mergeCell ref="B31:C32"/>
    <mergeCell ref="I31:I32"/>
    <mergeCell ref="A33:A35"/>
    <mergeCell ref="B33:C35"/>
    <mergeCell ref="I33:I35"/>
    <mergeCell ref="A26:A28"/>
    <mergeCell ref="B26:C28"/>
    <mergeCell ref="I26:I28"/>
    <mergeCell ref="A29:A30"/>
    <mergeCell ref="B29:C30"/>
    <mergeCell ref="I29:I30"/>
    <mergeCell ref="A19:A21"/>
    <mergeCell ref="B19:C21"/>
    <mergeCell ref="I19:I21"/>
    <mergeCell ref="A22:A25"/>
    <mergeCell ref="B22:C25"/>
    <mergeCell ref="I22:I25"/>
    <mergeCell ref="B13:C13"/>
    <mergeCell ref="A14:A15"/>
    <mergeCell ref="B14:C15"/>
    <mergeCell ref="I14:I15"/>
    <mergeCell ref="B16:C16"/>
    <mergeCell ref="A17:A18"/>
    <mergeCell ref="B17:C18"/>
    <mergeCell ref="I17:I18"/>
    <mergeCell ref="A9:B9"/>
    <mergeCell ref="C9:I9"/>
    <mergeCell ref="A10:B10"/>
    <mergeCell ref="C10:I10"/>
    <mergeCell ref="B11:C11"/>
    <mergeCell ref="A12:C12"/>
    <mergeCell ref="A4:B4"/>
    <mergeCell ref="C4:I4"/>
    <mergeCell ref="A5:B5"/>
    <mergeCell ref="C5:I5"/>
    <mergeCell ref="A6:I6"/>
    <mergeCell ref="A8:B8"/>
    <mergeCell ref="C8:I8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60.pielikums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17"/>
  <sheetViews>
    <sheetView view="pageLayout" zoomScaleNormal="100" workbookViewId="0">
      <selection activeCell="K10" sqref="K10"/>
    </sheetView>
  </sheetViews>
  <sheetFormatPr defaultRowHeight="12" outlineLevelCol="1" x14ac:dyDescent="0.2"/>
  <cols>
    <col min="1" max="1" width="6.140625" style="742" customWidth="1"/>
    <col min="2" max="2" width="17.28515625" style="742" customWidth="1"/>
    <col min="3" max="3" width="32.7109375" style="742" customWidth="1"/>
    <col min="4" max="4" width="10.5703125" style="742" customWidth="1"/>
    <col min="5" max="5" width="12" style="742" hidden="1" customWidth="1" outlineLevel="1"/>
    <col min="6" max="6" width="11.5703125" style="742" hidden="1" customWidth="1" outlineLevel="1"/>
    <col min="7" max="7" width="12.5703125" style="742" customWidth="1" collapsed="1"/>
    <col min="8" max="8" width="28.140625" style="742" hidden="1" customWidth="1" outlineLevel="1"/>
    <col min="9" max="9" width="17.42578125" style="742" customWidth="1" collapsed="1"/>
    <col min="10" max="16384" width="9.140625" style="742"/>
  </cols>
  <sheetData>
    <row r="1" spans="1:9" x14ac:dyDescent="0.2">
      <c r="I1" s="520" t="s">
        <v>808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">
      <c r="A4" s="994" t="s">
        <v>0</v>
      </c>
      <c r="B4" s="994"/>
      <c r="C4" s="994" t="s">
        <v>344</v>
      </c>
      <c r="D4" s="994"/>
      <c r="E4" s="994"/>
      <c r="F4" s="994"/>
      <c r="G4" s="994"/>
      <c r="H4" s="994"/>
      <c r="I4" s="994"/>
    </row>
    <row r="5" spans="1:9" x14ac:dyDescent="0.2">
      <c r="A5" s="994" t="s">
        <v>1</v>
      </c>
      <c r="B5" s="994"/>
      <c r="C5" s="994">
        <v>90000056357</v>
      </c>
      <c r="D5" s="994"/>
      <c r="E5" s="994"/>
      <c r="F5" s="994"/>
      <c r="G5" s="994"/>
      <c r="H5" s="994"/>
      <c r="I5" s="994"/>
    </row>
    <row r="6" spans="1:9" ht="15.75" x14ac:dyDescent="0.25">
      <c r="A6" s="996" t="s">
        <v>809</v>
      </c>
      <c r="B6" s="996"/>
      <c r="C6" s="996"/>
      <c r="D6" s="996"/>
      <c r="E6" s="996"/>
      <c r="F6" s="996"/>
      <c r="G6" s="996"/>
      <c r="H6" s="996"/>
      <c r="I6" s="996"/>
    </row>
    <row r="7" spans="1:9" ht="15.75" x14ac:dyDescent="0.25">
      <c r="A7" s="744"/>
      <c r="B7" s="744"/>
      <c r="C7" s="744"/>
      <c r="D7" s="744"/>
      <c r="E7" s="744"/>
      <c r="F7" s="744"/>
      <c r="G7" s="744"/>
      <c r="H7" s="744"/>
      <c r="I7" s="744"/>
    </row>
    <row r="8" spans="1:9" ht="15.75" x14ac:dyDescent="0.25">
      <c r="A8" s="994" t="s">
        <v>419</v>
      </c>
      <c r="B8" s="994"/>
      <c r="C8" s="997" t="s">
        <v>810</v>
      </c>
      <c r="D8" s="997"/>
      <c r="E8" s="997"/>
      <c r="F8" s="997"/>
      <c r="G8" s="997"/>
      <c r="H8" s="997"/>
      <c r="I8" s="997"/>
    </row>
    <row r="9" spans="1:9" x14ac:dyDescent="0.2">
      <c r="A9" s="937" t="s">
        <v>421</v>
      </c>
      <c r="B9" s="937"/>
      <c r="C9" s="994" t="s">
        <v>811</v>
      </c>
      <c r="D9" s="994"/>
      <c r="E9" s="994"/>
      <c r="F9" s="994"/>
      <c r="G9" s="994"/>
      <c r="H9" s="994"/>
      <c r="I9" s="994"/>
    </row>
    <row r="10" spans="1:9" x14ac:dyDescent="0.2">
      <c r="A10" s="994" t="s">
        <v>422</v>
      </c>
      <c r="B10" s="994"/>
      <c r="C10" s="998" t="s">
        <v>812</v>
      </c>
      <c r="D10" s="998"/>
      <c r="E10" s="998"/>
      <c r="F10" s="998"/>
      <c r="G10" s="998"/>
      <c r="H10" s="998"/>
      <c r="I10" s="998"/>
    </row>
    <row r="11" spans="1:9" ht="51.75" customHeight="1" x14ac:dyDescent="0.2">
      <c r="A11" s="556" t="s">
        <v>424</v>
      </c>
      <c r="B11" s="1062" t="s">
        <v>425</v>
      </c>
      <c r="C11" s="1063"/>
      <c r="D11" s="556" t="s">
        <v>426</v>
      </c>
      <c r="E11" s="556" t="s">
        <v>427</v>
      </c>
      <c r="F11" s="556" t="s">
        <v>428</v>
      </c>
      <c r="G11" s="556" t="s">
        <v>429</v>
      </c>
      <c r="H11" s="556" t="s">
        <v>318</v>
      </c>
      <c r="I11" s="556" t="s">
        <v>430</v>
      </c>
    </row>
    <row r="12" spans="1:9" ht="12.75" customHeight="1" x14ac:dyDescent="0.2">
      <c r="A12" s="1008" t="s">
        <v>462</v>
      </c>
      <c r="B12" s="1009"/>
      <c r="C12" s="1010"/>
      <c r="D12" s="745"/>
      <c r="E12" s="745">
        <f>SUM(E14:E132)</f>
        <v>38797</v>
      </c>
      <c r="F12" s="745">
        <f>SUM(F14:F132)</f>
        <v>0</v>
      </c>
      <c r="G12" s="745">
        <f>SUM(G14:G132)</f>
        <v>38797</v>
      </c>
      <c r="H12" s="745"/>
      <c r="I12" s="745"/>
    </row>
    <row r="13" spans="1:9" s="748" customFormat="1" ht="12.75" customHeight="1" x14ac:dyDescent="0.2">
      <c r="A13" s="746"/>
      <c r="B13" s="1067" t="s">
        <v>813</v>
      </c>
      <c r="C13" s="1068"/>
      <c r="D13" s="747"/>
      <c r="E13" s="747"/>
      <c r="F13" s="747"/>
      <c r="G13" s="747"/>
      <c r="H13" s="747"/>
      <c r="I13" s="747"/>
    </row>
    <row r="14" spans="1:9" ht="12.75" customHeight="1" x14ac:dyDescent="0.2">
      <c r="A14" s="999">
        <v>1</v>
      </c>
      <c r="B14" s="1002" t="s">
        <v>814</v>
      </c>
      <c r="C14" s="1003"/>
      <c r="D14" s="749">
        <v>2314</v>
      </c>
      <c r="E14" s="750">
        <v>214</v>
      </c>
      <c r="F14" s="750"/>
      <c r="G14" s="750">
        <f>E14+F14</f>
        <v>214</v>
      </c>
      <c r="H14" s="750"/>
      <c r="I14" s="1064" t="s">
        <v>815</v>
      </c>
    </row>
    <row r="15" spans="1:9" ht="12.75" customHeight="1" x14ac:dyDescent="0.2">
      <c r="A15" s="1001"/>
      <c r="B15" s="1006"/>
      <c r="C15" s="1007"/>
      <c r="D15" s="749">
        <v>2363</v>
      </c>
      <c r="E15" s="750">
        <v>430</v>
      </c>
      <c r="F15" s="750"/>
      <c r="G15" s="750">
        <f t="shared" ref="G15:G78" si="0">E15+F15</f>
        <v>430</v>
      </c>
      <c r="H15" s="750"/>
      <c r="I15" s="1066"/>
    </row>
    <row r="16" spans="1:9" ht="15" customHeight="1" x14ac:dyDescent="0.2">
      <c r="A16" s="751">
        <v>2</v>
      </c>
      <c r="B16" s="1021" t="s">
        <v>816</v>
      </c>
      <c r="C16" s="1022"/>
      <c r="D16" s="749">
        <v>2314</v>
      </c>
      <c r="E16" s="750">
        <v>100</v>
      </c>
      <c r="F16" s="750"/>
      <c r="G16" s="750">
        <f t="shared" si="0"/>
        <v>100</v>
      </c>
      <c r="H16" s="750"/>
      <c r="I16" s="752" t="s">
        <v>817</v>
      </c>
    </row>
    <row r="17" spans="1:9" ht="12.75" customHeight="1" x14ac:dyDescent="0.2">
      <c r="A17" s="999">
        <v>3</v>
      </c>
      <c r="B17" s="1002" t="s">
        <v>818</v>
      </c>
      <c r="C17" s="1003"/>
      <c r="D17" s="749">
        <v>2314</v>
      </c>
      <c r="E17" s="750">
        <v>250</v>
      </c>
      <c r="F17" s="750"/>
      <c r="G17" s="750">
        <f t="shared" si="0"/>
        <v>250</v>
      </c>
      <c r="H17" s="750"/>
      <c r="I17" s="1064" t="s">
        <v>817</v>
      </c>
    </row>
    <row r="18" spans="1:9" ht="12.75" customHeight="1" x14ac:dyDescent="0.2">
      <c r="A18" s="1001"/>
      <c r="B18" s="1006"/>
      <c r="C18" s="1007"/>
      <c r="D18" s="749">
        <v>2363</v>
      </c>
      <c r="E18" s="750">
        <v>200</v>
      </c>
      <c r="F18" s="750"/>
      <c r="G18" s="750">
        <f t="shared" si="0"/>
        <v>200</v>
      </c>
      <c r="H18" s="750"/>
      <c r="I18" s="1066"/>
    </row>
    <row r="19" spans="1:9" ht="12.75" customHeight="1" x14ac:dyDescent="0.2">
      <c r="A19" s="999">
        <v>4</v>
      </c>
      <c r="B19" s="1002" t="s">
        <v>819</v>
      </c>
      <c r="C19" s="1003"/>
      <c r="D19" s="749">
        <v>1150</v>
      </c>
      <c r="E19" s="750">
        <v>420</v>
      </c>
      <c r="F19" s="750"/>
      <c r="G19" s="750">
        <f t="shared" si="0"/>
        <v>420</v>
      </c>
      <c r="H19" s="750"/>
      <c r="I19" s="1064" t="s">
        <v>820</v>
      </c>
    </row>
    <row r="20" spans="1:9" ht="12.75" customHeight="1" x14ac:dyDescent="0.2">
      <c r="A20" s="1000"/>
      <c r="B20" s="1004"/>
      <c r="C20" s="1005"/>
      <c r="D20" s="749">
        <v>1210</v>
      </c>
      <c r="E20" s="750">
        <v>100</v>
      </c>
      <c r="F20" s="750"/>
      <c r="G20" s="750">
        <f t="shared" si="0"/>
        <v>100</v>
      </c>
      <c r="H20" s="750"/>
      <c r="I20" s="1065"/>
    </row>
    <row r="21" spans="1:9" ht="12.75" customHeight="1" x14ac:dyDescent="0.2">
      <c r="A21" s="1000"/>
      <c r="B21" s="1004"/>
      <c r="C21" s="1005"/>
      <c r="D21" s="749">
        <v>2314</v>
      </c>
      <c r="E21" s="750">
        <v>200</v>
      </c>
      <c r="F21" s="750"/>
      <c r="G21" s="750">
        <f t="shared" si="0"/>
        <v>200</v>
      </c>
      <c r="H21" s="750"/>
      <c r="I21" s="1065"/>
    </row>
    <row r="22" spans="1:9" ht="12.75" customHeight="1" x14ac:dyDescent="0.2">
      <c r="A22" s="999">
        <v>5</v>
      </c>
      <c r="B22" s="1002" t="s">
        <v>821</v>
      </c>
      <c r="C22" s="1003"/>
      <c r="D22" s="749">
        <v>1150</v>
      </c>
      <c r="E22" s="753">
        <v>140</v>
      </c>
      <c r="F22" s="753"/>
      <c r="G22" s="753">
        <f t="shared" si="0"/>
        <v>140</v>
      </c>
      <c r="H22" s="753"/>
      <c r="I22" s="1064" t="s">
        <v>820</v>
      </c>
    </row>
    <row r="23" spans="1:9" ht="12.75" customHeight="1" x14ac:dyDescent="0.2">
      <c r="A23" s="1000"/>
      <c r="B23" s="1004"/>
      <c r="C23" s="1005"/>
      <c r="D23" s="749">
        <v>1210</v>
      </c>
      <c r="E23" s="753">
        <v>34</v>
      </c>
      <c r="F23" s="753"/>
      <c r="G23" s="753">
        <f t="shared" si="0"/>
        <v>34</v>
      </c>
      <c r="H23" s="753"/>
      <c r="I23" s="1065"/>
    </row>
    <row r="24" spans="1:9" ht="12.75" customHeight="1" x14ac:dyDescent="0.2">
      <c r="A24" s="1000"/>
      <c r="B24" s="1004"/>
      <c r="C24" s="1005"/>
      <c r="D24" s="749">
        <v>2363</v>
      </c>
      <c r="E24" s="753">
        <v>50</v>
      </c>
      <c r="F24" s="753"/>
      <c r="G24" s="753">
        <f t="shared" si="0"/>
        <v>50</v>
      </c>
      <c r="H24" s="753"/>
      <c r="I24" s="1065"/>
    </row>
    <row r="25" spans="1:9" ht="12.75" customHeight="1" x14ac:dyDescent="0.2">
      <c r="A25" s="1001"/>
      <c r="B25" s="1006"/>
      <c r="C25" s="1007"/>
      <c r="D25" s="749">
        <v>2314</v>
      </c>
      <c r="E25" s="753">
        <v>150</v>
      </c>
      <c r="F25" s="753"/>
      <c r="G25" s="753">
        <f t="shared" si="0"/>
        <v>150</v>
      </c>
      <c r="H25" s="753"/>
      <c r="I25" s="1066"/>
    </row>
    <row r="26" spans="1:9" ht="12.75" customHeight="1" x14ac:dyDescent="0.2">
      <c r="A26" s="999">
        <v>6</v>
      </c>
      <c r="B26" s="1002" t="s">
        <v>822</v>
      </c>
      <c r="C26" s="1003"/>
      <c r="D26" s="749">
        <v>1150</v>
      </c>
      <c r="E26" s="753">
        <v>140</v>
      </c>
      <c r="F26" s="753"/>
      <c r="G26" s="753">
        <f t="shared" si="0"/>
        <v>140</v>
      </c>
      <c r="H26" s="753"/>
      <c r="I26" s="1064" t="s">
        <v>820</v>
      </c>
    </row>
    <row r="27" spans="1:9" ht="12.75" customHeight="1" x14ac:dyDescent="0.2">
      <c r="A27" s="1000"/>
      <c r="B27" s="1004"/>
      <c r="C27" s="1005"/>
      <c r="D27" s="749">
        <v>1210</v>
      </c>
      <c r="E27" s="753">
        <v>34</v>
      </c>
      <c r="F27" s="753"/>
      <c r="G27" s="753">
        <f t="shared" si="0"/>
        <v>34</v>
      </c>
      <c r="H27" s="753"/>
      <c r="I27" s="1065"/>
    </row>
    <row r="28" spans="1:9" ht="12.75" customHeight="1" x14ac:dyDescent="0.2">
      <c r="A28" s="1001"/>
      <c r="B28" s="1006"/>
      <c r="C28" s="1007"/>
      <c r="D28" s="749">
        <v>2314</v>
      </c>
      <c r="E28" s="753">
        <v>80</v>
      </c>
      <c r="F28" s="753"/>
      <c r="G28" s="753">
        <f t="shared" si="0"/>
        <v>80</v>
      </c>
      <c r="H28" s="753"/>
      <c r="I28" s="1065"/>
    </row>
    <row r="29" spans="1:9" ht="12.75" customHeight="1" x14ac:dyDescent="0.2">
      <c r="A29" s="999">
        <v>7</v>
      </c>
      <c r="B29" s="1002" t="s">
        <v>823</v>
      </c>
      <c r="C29" s="1003"/>
      <c r="D29" s="749">
        <v>2314</v>
      </c>
      <c r="E29" s="753">
        <v>180</v>
      </c>
      <c r="F29" s="753"/>
      <c r="G29" s="753">
        <f t="shared" si="0"/>
        <v>180</v>
      </c>
      <c r="H29" s="753"/>
      <c r="I29" s="1064" t="s">
        <v>824</v>
      </c>
    </row>
    <row r="30" spans="1:9" ht="12.75" customHeight="1" x14ac:dyDescent="0.2">
      <c r="A30" s="1001"/>
      <c r="B30" s="1006"/>
      <c r="C30" s="1007"/>
      <c r="D30" s="749">
        <v>2264</v>
      </c>
      <c r="E30" s="753">
        <v>100</v>
      </c>
      <c r="F30" s="753"/>
      <c r="G30" s="753">
        <f t="shared" si="0"/>
        <v>100</v>
      </c>
      <c r="H30" s="753"/>
      <c r="I30" s="1066"/>
    </row>
    <row r="31" spans="1:9" ht="12.75" customHeight="1" x14ac:dyDescent="0.2">
      <c r="A31" s="999">
        <v>8</v>
      </c>
      <c r="B31" s="1002" t="s">
        <v>825</v>
      </c>
      <c r="C31" s="1003"/>
      <c r="D31" s="749">
        <v>2264</v>
      </c>
      <c r="E31" s="753">
        <v>100</v>
      </c>
      <c r="F31" s="753"/>
      <c r="G31" s="753">
        <f t="shared" si="0"/>
        <v>100</v>
      </c>
      <c r="H31" s="753"/>
      <c r="I31" s="1064" t="s">
        <v>826</v>
      </c>
    </row>
    <row r="32" spans="1:9" ht="12.75" customHeight="1" x14ac:dyDescent="0.2">
      <c r="A32" s="1001"/>
      <c r="B32" s="1006"/>
      <c r="C32" s="1007"/>
      <c r="D32" s="749">
        <v>2314</v>
      </c>
      <c r="E32" s="753">
        <v>120</v>
      </c>
      <c r="F32" s="753"/>
      <c r="G32" s="753">
        <f t="shared" si="0"/>
        <v>120</v>
      </c>
      <c r="H32" s="753"/>
      <c r="I32" s="1066"/>
    </row>
    <row r="33" spans="1:9" ht="12.75" customHeight="1" x14ac:dyDescent="0.2">
      <c r="A33" s="999">
        <v>9</v>
      </c>
      <c r="B33" s="1002" t="s">
        <v>827</v>
      </c>
      <c r="C33" s="1003"/>
      <c r="D33" s="749">
        <v>2314</v>
      </c>
      <c r="E33" s="753">
        <v>150</v>
      </c>
      <c r="F33" s="753"/>
      <c r="G33" s="753">
        <f t="shared" si="0"/>
        <v>150</v>
      </c>
      <c r="H33" s="753"/>
      <c r="I33" s="1064" t="s">
        <v>820</v>
      </c>
    </row>
    <row r="34" spans="1:9" ht="12.75" customHeight="1" x14ac:dyDescent="0.2">
      <c r="A34" s="1000"/>
      <c r="B34" s="1004"/>
      <c r="C34" s="1005"/>
      <c r="D34" s="749">
        <v>1150</v>
      </c>
      <c r="E34" s="753">
        <v>140</v>
      </c>
      <c r="F34" s="753"/>
      <c r="G34" s="753">
        <f t="shared" si="0"/>
        <v>140</v>
      </c>
      <c r="H34" s="753"/>
      <c r="I34" s="1065"/>
    </row>
    <row r="35" spans="1:9" ht="12.75" customHeight="1" x14ac:dyDescent="0.2">
      <c r="A35" s="1001"/>
      <c r="B35" s="1006"/>
      <c r="C35" s="1007"/>
      <c r="D35" s="749">
        <v>1210</v>
      </c>
      <c r="E35" s="753">
        <v>34</v>
      </c>
      <c r="F35" s="753"/>
      <c r="G35" s="753">
        <f t="shared" si="0"/>
        <v>34</v>
      </c>
      <c r="H35" s="753"/>
      <c r="I35" s="1065"/>
    </row>
    <row r="36" spans="1:9" ht="12.75" customHeight="1" x14ac:dyDescent="0.2">
      <c r="A36" s="999">
        <v>10</v>
      </c>
      <c r="B36" s="1002" t="s">
        <v>828</v>
      </c>
      <c r="C36" s="1003"/>
      <c r="D36" s="749">
        <v>2264</v>
      </c>
      <c r="E36" s="753">
        <v>100</v>
      </c>
      <c r="F36" s="753"/>
      <c r="G36" s="753">
        <f t="shared" si="0"/>
        <v>100</v>
      </c>
      <c r="H36" s="753"/>
      <c r="I36" s="1064" t="s">
        <v>820</v>
      </c>
    </row>
    <row r="37" spans="1:9" ht="12.75" customHeight="1" x14ac:dyDescent="0.2">
      <c r="A37" s="1001"/>
      <c r="B37" s="1006"/>
      <c r="C37" s="1007"/>
      <c r="D37" s="749">
        <v>2314</v>
      </c>
      <c r="E37" s="753">
        <f>120+40</f>
        <v>160</v>
      </c>
      <c r="F37" s="753"/>
      <c r="G37" s="753">
        <f t="shared" si="0"/>
        <v>160</v>
      </c>
      <c r="H37" s="753"/>
      <c r="I37" s="1066"/>
    </row>
    <row r="38" spans="1:9" ht="12.75" customHeight="1" x14ac:dyDescent="0.2">
      <c r="A38" s="999">
        <v>11</v>
      </c>
      <c r="B38" s="1002" t="s">
        <v>829</v>
      </c>
      <c r="C38" s="1003"/>
      <c r="D38" s="749">
        <v>2314</v>
      </c>
      <c r="E38" s="750">
        <v>120</v>
      </c>
      <c r="F38" s="750"/>
      <c r="G38" s="750">
        <f t="shared" si="0"/>
        <v>120</v>
      </c>
      <c r="H38" s="750"/>
      <c r="I38" s="1064" t="s">
        <v>820</v>
      </c>
    </row>
    <row r="39" spans="1:9" ht="12.75" customHeight="1" x14ac:dyDescent="0.2">
      <c r="A39" s="1000"/>
      <c r="B39" s="1004"/>
      <c r="C39" s="1005"/>
      <c r="D39" s="749">
        <v>1150</v>
      </c>
      <c r="E39" s="750">
        <v>150</v>
      </c>
      <c r="F39" s="750"/>
      <c r="G39" s="750">
        <f t="shared" si="0"/>
        <v>150</v>
      </c>
      <c r="H39" s="750"/>
      <c r="I39" s="1065"/>
    </row>
    <row r="40" spans="1:9" ht="12.75" customHeight="1" x14ac:dyDescent="0.2">
      <c r="A40" s="1000"/>
      <c r="B40" s="1004"/>
      <c r="C40" s="1005"/>
      <c r="D40" s="749">
        <v>1210</v>
      </c>
      <c r="E40" s="750">
        <f>34+2</f>
        <v>36</v>
      </c>
      <c r="F40" s="750"/>
      <c r="G40" s="750">
        <f t="shared" si="0"/>
        <v>36</v>
      </c>
      <c r="H40" s="750"/>
      <c r="I40" s="1065"/>
    </row>
    <row r="41" spans="1:9" ht="12.75" customHeight="1" x14ac:dyDescent="0.2">
      <c r="A41" s="1001"/>
      <c r="B41" s="1006"/>
      <c r="C41" s="1007"/>
      <c r="D41" s="749">
        <v>2363</v>
      </c>
      <c r="E41" s="750">
        <v>40</v>
      </c>
      <c r="F41" s="750"/>
      <c r="G41" s="750">
        <f t="shared" si="0"/>
        <v>40</v>
      </c>
      <c r="H41" s="750"/>
      <c r="I41" s="1066"/>
    </row>
    <row r="42" spans="1:9" x14ac:dyDescent="0.2">
      <c r="A42" s="751">
        <v>12</v>
      </c>
      <c r="B42" s="1021" t="s">
        <v>830</v>
      </c>
      <c r="C42" s="1022"/>
      <c r="D42" s="749">
        <v>2314</v>
      </c>
      <c r="E42" s="753">
        <v>150</v>
      </c>
      <c r="F42" s="753"/>
      <c r="G42" s="753">
        <f t="shared" si="0"/>
        <v>150</v>
      </c>
      <c r="H42" s="753"/>
      <c r="I42" s="752" t="s">
        <v>820</v>
      </c>
    </row>
    <row r="43" spans="1:9" x14ac:dyDescent="0.2">
      <c r="A43" s="751">
        <v>13</v>
      </c>
      <c r="B43" s="1021" t="s">
        <v>831</v>
      </c>
      <c r="C43" s="1022"/>
      <c r="D43" s="749">
        <v>2314</v>
      </c>
      <c r="E43" s="753">
        <f>50+100</f>
        <v>150</v>
      </c>
      <c r="F43" s="753"/>
      <c r="G43" s="753">
        <f t="shared" si="0"/>
        <v>150</v>
      </c>
      <c r="H43" s="754"/>
      <c r="I43" s="752" t="s">
        <v>820</v>
      </c>
    </row>
    <row r="44" spans="1:9" x14ac:dyDescent="0.2">
      <c r="A44" s="751">
        <v>14</v>
      </c>
      <c r="B44" s="1021" t="s">
        <v>832</v>
      </c>
      <c r="C44" s="1022"/>
      <c r="D44" s="749">
        <v>2314</v>
      </c>
      <c r="E44" s="753">
        <v>50</v>
      </c>
      <c r="F44" s="753"/>
      <c r="G44" s="753">
        <f t="shared" si="0"/>
        <v>50</v>
      </c>
      <c r="H44" s="753"/>
      <c r="I44" s="752" t="s">
        <v>820</v>
      </c>
    </row>
    <row r="45" spans="1:9" ht="12.75" customHeight="1" x14ac:dyDescent="0.2">
      <c r="A45" s="751">
        <v>15</v>
      </c>
      <c r="B45" s="1021" t="s">
        <v>833</v>
      </c>
      <c r="C45" s="1022"/>
      <c r="D45" s="749">
        <v>2314</v>
      </c>
      <c r="E45" s="753">
        <v>50</v>
      </c>
      <c r="F45" s="753"/>
      <c r="G45" s="753">
        <f t="shared" si="0"/>
        <v>50</v>
      </c>
      <c r="H45" s="753"/>
      <c r="I45" s="752" t="s">
        <v>820</v>
      </c>
    </row>
    <row r="46" spans="1:9" ht="12.75" customHeight="1" x14ac:dyDescent="0.2">
      <c r="A46" s="751">
        <v>16</v>
      </c>
      <c r="B46" s="1021" t="s">
        <v>834</v>
      </c>
      <c r="C46" s="1022"/>
      <c r="D46" s="749">
        <v>2314</v>
      </c>
      <c r="E46" s="753">
        <v>50</v>
      </c>
      <c r="F46" s="753"/>
      <c r="G46" s="753">
        <f t="shared" si="0"/>
        <v>50</v>
      </c>
      <c r="H46" s="753"/>
      <c r="I46" s="752" t="s">
        <v>820</v>
      </c>
    </row>
    <row r="47" spans="1:9" ht="12.75" customHeight="1" x14ac:dyDescent="0.2">
      <c r="A47" s="751">
        <v>17</v>
      </c>
      <c r="B47" s="1021" t="s">
        <v>835</v>
      </c>
      <c r="C47" s="1022"/>
      <c r="D47" s="749">
        <v>2314</v>
      </c>
      <c r="E47" s="753">
        <v>50</v>
      </c>
      <c r="F47" s="753"/>
      <c r="G47" s="753">
        <f t="shared" si="0"/>
        <v>50</v>
      </c>
      <c r="H47" s="753"/>
      <c r="I47" s="752" t="s">
        <v>820</v>
      </c>
    </row>
    <row r="48" spans="1:9" ht="12.75" customHeight="1" x14ac:dyDescent="0.2">
      <c r="A48" s="751">
        <v>18</v>
      </c>
      <c r="B48" s="1021" t="s">
        <v>836</v>
      </c>
      <c r="C48" s="1022"/>
      <c r="D48" s="749">
        <v>2314</v>
      </c>
      <c r="E48" s="753">
        <v>100</v>
      </c>
      <c r="F48" s="753"/>
      <c r="G48" s="753">
        <f t="shared" si="0"/>
        <v>100</v>
      </c>
      <c r="H48" s="753"/>
      <c r="I48" s="752" t="s">
        <v>820</v>
      </c>
    </row>
    <row r="49" spans="1:12" ht="12.75" customHeight="1" x14ac:dyDescent="0.2">
      <c r="A49" s="751">
        <v>19</v>
      </c>
      <c r="B49" s="1021" t="s">
        <v>837</v>
      </c>
      <c r="C49" s="1022"/>
      <c r="D49" s="749">
        <v>2314</v>
      </c>
      <c r="E49" s="753">
        <v>70</v>
      </c>
      <c r="F49" s="753"/>
      <c r="G49" s="753">
        <f t="shared" si="0"/>
        <v>70</v>
      </c>
      <c r="H49" s="753"/>
      <c r="I49" s="752" t="s">
        <v>820</v>
      </c>
    </row>
    <row r="50" spans="1:12" ht="12.75" customHeight="1" x14ac:dyDescent="0.2">
      <c r="A50" s="751">
        <v>20</v>
      </c>
      <c r="B50" s="1021" t="s">
        <v>838</v>
      </c>
      <c r="C50" s="1022"/>
      <c r="D50" s="749">
        <v>2314</v>
      </c>
      <c r="E50" s="753">
        <v>60</v>
      </c>
      <c r="F50" s="753"/>
      <c r="G50" s="753">
        <f t="shared" si="0"/>
        <v>60</v>
      </c>
      <c r="H50" s="753"/>
      <c r="I50" s="752" t="s">
        <v>820</v>
      </c>
    </row>
    <row r="51" spans="1:12" ht="12.75" customHeight="1" x14ac:dyDescent="0.2">
      <c r="A51" s="999">
        <v>21</v>
      </c>
      <c r="B51" s="1002" t="s">
        <v>839</v>
      </c>
      <c r="C51" s="1003"/>
      <c r="D51" s="749">
        <v>2314</v>
      </c>
      <c r="E51" s="753">
        <v>150</v>
      </c>
      <c r="F51" s="753"/>
      <c r="G51" s="753">
        <f t="shared" si="0"/>
        <v>150</v>
      </c>
      <c r="H51" s="753"/>
      <c r="I51" s="1064" t="s">
        <v>820</v>
      </c>
    </row>
    <row r="52" spans="1:12" ht="12.75" customHeight="1" x14ac:dyDescent="0.2">
      <c r="A52" s="1001"/>
      <c r="B52" s="1006"/>
      <c r="C52" s="1007"/>
      <c r="D52" s="749">
        <v>2390</v>
      </c>
      <c r="E52" s="753">
        <v>60</v>
      </c>
      <c r="F52" s="753"/>
      <c r="G52" s="753">
        <f t="shared" si="0"/>
        <v>60</v>
      </c>
      <c r="H52" s="753"/>
      <c r="I52" s="1066"/>
    </row>
    <row r="53" spans="1:12" ht="12.75" customHeight="1" x14ac:dyDescent="0.2">
      <c r="A53" s="999">
        <v>22</v>
      </c>
      <c r="B53" s="1002" t="s">
        <v>840</v>
      </c>
      <c r="C53" s="1003"/>
      <c r="D53" s="749">
        <v>2363</v>
      </c>
      <c r="E53" s="753">
        <v>300</v>
      </c>
      <c r="F53" s="753"/>
      <c r="G53" s="753">
        <f t="shared" si="0"/>
        <v>300</v>
      </c>
      <c r="H53" s="753"/>
      <c r="I53" s="1064" t="s">
        <v>841</v>
      </c>
    </row>
    <row r="54" spans="1:12" ht="12.75" customHeight="1" x14ac:dyDescent="0.2">
      <c r="A54" s="1000"/>
      <c r="B54" s="1004"/>
      <c r="C54" s="1005"/>
      <c r="D54" s="749">
        <v>2314</v>
      </c>
      <c r="E54" s="753">
        <v>600</v>
      </c>
      <c r="F54" s="753"/>
      <c r="G54" s="753">
        <f t="shared" si="0"/>
        <v>600</v>
      </c>
      <c r="H54" s="753"/>
      <c r="I54" s="1065"/>
    </row>
    <row r="55" spans="1:12" ht="12.75" customHeight="1" x14ac:dyDescent="0.2">
      <c r="A55" s="1001"/>
      <c r="B55" s="1006"/>
      <c r="C55" s="1007"/>
      <c r="D55" s="749">
        <v>2264</v>
      </c>
      <c r="E55" s="753">
        <v>210</v>
      </c>
      <c r="F55" s="753"/>
      <c r="G55" s="753">
        <f t="shared" si="0"/>
        <v>210</v>
      </c>
      <c r="H55" s="753"/>
      <c r="I55" s="1066"/>
    </row>
    <row r="56" spans="1:12" x14ac:dyDescent="0.2">
      <c r="A56" s="751">
        <v>23</v>
      </c>
      <c r="B56" s="1021" t="s">
        <v>842</v>
      </c>
      <c r="C56" s="1022"/>
      <c r="D56" s="755">
        <v>2314</v>
      </c>
      <c r="E56" s="754">
        <v>150</v>
      </c>
      <c r="F56" s="754"/>
      <c r="G56" s="754">
        <f t="shared" si="0"/>
        <v>150</v>
      </c>
      <c r="H56" s="754"/>
      <c r="I56" s="752" t="s">
        <v>817</v>
      </c>
    </row>
    <row r="57" spans="1:12" ht="12.75" customHeight="1" x14ac:dyDescent="0.2">
      <c r="A57" s="999">
        <v>24</v>
      </c>
      <c r="B57" s="1002" t="s">
        <v>843</v>
      </c>
      <c r="C57" s="1003"/>
      <c r="D57" s="749">
        <v>2279</v>
      </c>
      <c r="E57" s="742">
        <v>1500</v>
      </c>
      <c r="F57" s="756"/>
      <c r="G57" s="756">
        <f t="shared" si="0"/>
        <v>1500</v>
      </c>
      <c r="H57" s="756"/>
      <c r="I57" s="1069" t="s">
        <v>844</v>
      </c>
    </row>
    <row r="58" spans="1:12" ht="12.75" customHeight="1" x14ac:dyDescent="0.2">
      <c r="A58" s="1000"/>
      <c r="B58" s="1004"/>
      <c r="C58" s="1005"/>
      <c r="D58" s="749">
        <v>2264</v>
      </c>
      <c r="E58" s="753">
        <v>2000</v>
      </c>
      <c r="F58" s="753"/>
      <c r="G58" s="753">
        <f t="shared" si="0"/>
        <v>2000</v>
      </c>
      <c r="H58" s="753"/>
      <c r="I58" s="1070"/>
    </row>
    <row r="59" spans="1:12" ht="12.75" customHeight="1" x14ac:dyDescent="0.2">
      <c r="A59" s="1000"/>
      <c r="B59" s="1004"/>
      <c r="C59" s="1005"/>
      <c r="D59" s="749">
        <v>2370</v>
      </c>
      <c r="E59" s="753">
        <v>700</v>
      </c>
      <c r="F59" s="753"/>
      <c r="G59" s="753">
        <f t="shared" si="0"/>
        <v>700</v>
      </c>
      <c r="H59" s="753"/>
      <c r="I59" s="1070"/>
    </row>
    <row r="60" spans="1:12" x14ac:dyDescent="0.2">
      <c r="A60" s="1000"/>
      <c r="B60" s="1004"/>
      <c r="C60" s="1005"/>
      <c r="D60" s="749">
        <v>2223</v>
      </c>
      <c r="E60" s="753">
        <v>120</v>
      </c>
      <c r="F60" s="753"/>
      <c r="G60" s="753">
        <f t="shared" si="0"/>
        <v>120</v>
      </c>
      <c r="H60" s="753"/>
      <c r="I60" s="1070"/>
    </row>
    <row r="61" spans="1:12" ht="12.75" customHeight="1" x14ac:dyDescent="0.2">
      <c r="A61" s="1001"/>
      <c r="B61" s="1006"/>
      <c r="C61" s="1007"/>
      <c r="D61" s="749">
        <v>2314</v>
      </c>
      <c r="E61" s="753">
        <v>40</v>
      </c>
      <c r="F61" s="753"/>
      <c r="G61" s="753">
        <f t="shared" si="0"/>
        <v>40</v>
      </c>
      <c r="H61" s="753"/>
      <c r="I61" s="1071"/>
      <c r="L61" s="801"/>
    </row>
    <row r="62" spans="1:12" ht="12.75" customHeight="1" x14ac:dyDescent="0.2">
      <c r="A62" s="999">
        <v>25</v>
      </c>
      <c r="B62" s="1002" t="s">
        <v>845</v>
      </c>
      <c r="C62" s="1003"/>
      <c r="D62" s="749">
        <v>2314</v>
      </c>
      <c r="E62" s="753">
        <v>150</v>
      </c>
      <c r="F62" s="753"/>
      <c r="G62" s="753">
        <f t="shared" si="0"/>
        <v>150</v>
      </c>
      <c r="H62" s="753"/>
      <c r="I62" s="752" t="s">
        <v>817</v>
      </c>
      <c r="L62" s="801"/>
    </row>
    <row r="63" spans="1:12" ht="12.75" customHeight="1" x14ac:dyDescent="0.2">
      <c r="A63" s="1001"/>
      <c r="B63" s="1006"/>
      <c r="C63" s="1007"/>
      <c r="D63" s="749">
        <v>2370</v>
      </c>
      <c r="E63" s="753">
        <v>350</v>
      </c>
      <c r="F63" s="753"/>
      <c r="G63" s="753">
        <f t="shared" si="0"/>
        <v>350</v>
      </c>
      <c r="H63" s="753"/>
      <c r="I63" s="752" t="s">
        <v>817</v>
      </c>
      <c r="L63" s="801"/>
    </row>
    <row r="64" spans="1:12" ht="12.75" customHeight="1" x14ac:dyDescent="0.2">
      <c r="A64" s="751">
        <v>26</v>
      </c>
      <c r="B64" s="1021" t="s">
        <v>846</v>
      </c>
      <c r="C64" s="1022"/>
      <c r="D64" s="749">
        <v>2370</v>
      </c>
      <c r="E64" s="753">
        <v>200</v>
      </c>
      <c r="F64" s="753"/>
      <c r="G64" s="753">
        <f t="shared" si="0"/>
        <v>200</v>
      </c>
      <c r="H64" s="753"/>
      <c r="I64" s="752" t="s">
        <v>817</v>
      </c>
      <c r="L64" s="801"/>
    </row>
    <row r="65" spans="1:12" ht="12.75" customHeight="1" x14ac:dyDescent="0.2">
      <c r="A65" s="999">
        <v>27</v>
      </c>
      <c r="B65" s="1002" t="s">
        <v>847</v>
      </c>
      <c r="C65" s="1003"/>
      <c r="D65" s="749">
        <v>1150</v>
      </c>
      <c r="E65" s="750">
        <v>300</v>
      </c>
      <c r="F65" s="750"/>
      <c r="G65" s="750">
        <f t="shared" si="0"/>
        <v>300</v>
      </c>
      <c r="H65" s="750"/>
      <c r="I65" s="1064" t="s">
        <v>848</v>
      </c>
      <c r="L65" s="801"/>
    </row>
    <row r="66" spans="1:12" ht="12.75" customHeight="1" x14ac:dyDescent="0.2">
      <c r="A66" s="1000"/>
      <c r="B66" s="1004"/>
      <c r="C66" s="1005"/>
      <c r="D66" s="749">
        <v>1210</v>
      </c>
      <c r="E66" s="750">
        <f>71-2</f>
        <v>69</v>
      </c>
      <c r="F66" s="750"/>
      <c r="G66" s="750">
        <f t="shared" si="0"/>
        <v>69</v>
      </c>
      <c r="H66" s="750"/>
      <c r="I66" s="1066"/>
      <c r="L66" s="801"/>
    </row>
    <row r="67" spans="1:12" ht="12.75" customHeight="1" x14ac:dyDescent="0.2">
      <c r="A67" s="999">
        <v>28</v>
      </c>
      <c r="B67" s="1002" t="s">
        <v>849</v>
      </c>
      <c r="C67" s="1003"/>
      <c r="D67" s="749">
        <v>2370</v>
      </c>
      <c r="E67" s="753">
        <v>700</v>
      </c>
      <c r="F67" s="753"/>
      <c r="G67" s="753">
        <f t="shared" si="0"/>
        <v>700</v>
      </c>
      <c r="H67" s="753"/>
      <c r="I67" s="1064" t="s">
        <v>817</v>
      </c>
      <c r="L67" s="801"/>
    </row>
    <row r="68" spans="1:12" ht="12.75" customHeight="1" x14ac:dyDescent="0.2">
      <c r="A68" s="1000"/>
      <c r="B68" s="1004"/>
      <c r="C68" s="1005"/>
      <c r="D68" s="749">
        <v>2314</v>
      </c>
      <c r="E68" s="753">
        <v>350</v>
      </c>
      <c r="F68" s="753"/>
      <c r="G68" s="753">
        <f t="shared" si="0"/>
        <v>350</v>
      </c>
      <c r="H68" s="753"/>
      <c r="I68" s="1065"/>
      <c r="L68" s="801"/>
    </row>
    <row r="69" spans="1:12" ht="12.75" customHeight="1" x14ac:dyDescent="0.2">
      <c r="A69" s="1000"/>
      <c r="B69" s="1004"/>
      <c r="C69" s="1005"/>
      <c r="D69" s="749">
        <v>1150</v>
      </c>
      <c r="E69" s="753">
        <v>100</v>
      </c>
      <c r="F69" s="753"/>
      <c r="G69" s="753">
        <f t="shared" si="0"/>
        <v>100</v>
      </c>
      <c r="H69" s="753"/>
      <c r="I69" s="1065"/>
      <c r="L69" s="801"/>
    </row>
    <row r="70" spans="1:12" ht="42" customHeight="1" x14ac:dyDescent="0.2">
      <c r="A70" s="1001"/>
      <c r="B70" s="1006"/>
      <c r="C70" s="1007"/>
      <c r="D70" s="775">
        <v>1210</v>
      </c>
      <c r="E70" s="784">
        <v>24</v>
      </c>
      <c r="F70" s="784"/>
      <c r="G70" s="784">
        <f t="shared" si="0"/>
        <v>24</v>
      </c>
      <c r="H70" s="753"/>
      <c r="I70" s="1066"/>
      <c r="L70" s="801"/>
    </row>
    <row r="71" spans="1:12" ht="12.75" customHeight="1" x14ac:dyDescent="0.2">
      <c r="A71" s="999">
        <v>29</v>
      </c>
      <c r="B71" s="1002" t="s">
        <v>850</v>
      </c>
      <c r="C71" s="1003"/>
      <c r="D71" s="749">
        <v>1150</v>
      </c>
      <c r="E71" s="753">
        <v>236</v>
      </c>
      <c r="F71" s="753"/>
      <c r="G71" s="753">
        <f t="shared" si="0"/>
        <v>236</v>
      </c>
      <c r="H71" s="753"/>
      <c r="I71" s="1064" t="s">
        <v>851</v>
      </c>
      <c r="L71" s="801"/>
    </row>
    <row r="72" spans="1:12" ht="12.75" customHeight="1" x14ac:dyDescent="0.2">
      <c r="A72" s="1000"/>
      <c r="B72" s="1004"/>
      <c r="C72" s="1005"/>
      <c r="D72" s="749">
        <v>1210</v>
      </c>
      <c r="E72" s="753">
        <v>56</v>
      </c>
      <c r="F72" s="753"/>
      <c r="G72" s="753">
        <f t="shared" si="0"/>
        <v>56</v>
      </c>
      <c r="H72" s="753"/>
      <c r="I72" s="1065"/>
      <c r="L72" s="801"/>
    </row>
    <row r="73" spans="1:12" ht="12.75" customHeight="1" x14ac:dyDescent="0.2">
      <c r="A73" s="1000"/>
      <c r="B73" s="1004"/>
      <c r="C73" s="1005"/>
      <c r="D73" s="749">
        <v>2311</v>
      </c>
      <c r="E73" s="753">
        <v>50</v>
      </c>
      <c r="F73" s="753"/>
      <c r="G73" s="753">
        <f t="shared" si="0"/>
        <v>50</v>
      </c>
      <c r="H73" s="753"/>
      <c r="I73" s="1065"/>
      <c r="L73" s="801"/>
    </row>
    <row r="74" spans="1:12" ht="12.75" customHeight="1" x14ac:dyDescent="0.2">
      <c r="A74" s="1000"/>
      <c r="B74" s="1004"/>
      <c r="C74" s="1005"/>
      <c r="D74" s="749">
        <v>2264</v>
      </c>
      <c r="E74" s="753">
        <v>250</v>
      </c>
      <c r="F74" s="753"/>
      <c r="G74" s="753">
        <f t="shared" si="0"/>
        <v>250</v>
      </c>
      <c r="H74" s="753"/>
      <c r="I74" s="1065"/>
      <c r="L74" s="801"/>
    </row>
    <row r="75" spans="1:12" ht="12.75" customHeight="1" x14ac:dyDescent="0.2">
      <c r="A75" s="1001"/>
      <c r="B75" s="1006"/>
      <c r="C75" s="1007"/>
      <c r="D75" s="749">
        <v>2314</v>
      </c>
      <c r="E75" s="753">
        <v>150</v>
      </c>
      <c r="F75" s="753"/>
      <c r="G75" s="753">
        <f t="shared" si="0"/>
        <v>150</v>
      </c>
      <c r="H75" s="753"/>
      <c r="I75" s="1066"/>
      <c r="L75" s="801"/>
    </row>
    <row r="76" spans="1:12" ht="12.75" customHeight="1" x14ac:dyDescent="0.2">
      <c r="A76" s="999">
        <v>30</v>
      </c>
      <c r="B76" s="1002" t="s">
        <v>852</v>
      </c>
      <c r="C76" s="1003"/>
      <c r="D76" s="749">
        <v>2279</v>
      </c>
      <c r="E76" s="753">
        <v>100</v>
      </c>
      <c r="F76" s="753"/>
      <c r="G76" s="753">
        <f t="shared" si="0"/>
        <v>100</v>
      </c>
      <c r="H76" s="753"/>
      <c r="I76" s="1064" t="s">
        <v>851</v>
      </c>
      <c r="L76" s="801"/>
    </row>
    <row r="77" spans="1:12" x14ac:dyDescent="0.2">
      <c r="A77" s="1001"/>
      <c r="B77" s="1006"/>
      <c r="C77" s="1007"/>
      <c r="D77" s="749">
        <v>2314</v>
      </c>
      <c r="E77" s="753">
        <v>150</v>
      </c>
      <c r="F77" s="753"/>
      <c r="G77" s="753">
        <f t="shared" si="0"/>
        <v>150</v>
      </c>
      <c r="H77" s="753"/>
      <c r="I77" s="1066"/>
      <c r="L77" s="801"/>
    </row>
    <row r="78" spans="1:12" ht="12.75" customHeight="1" x14ac:dyDescent="0.2">
      <c r="A78" s="999">
        <v>31</v>
      </c>
      <c r="B78" s="1002" t="s">
        <v>853</v>
      </c>
      <c r="C78" s="1003"/>
      <c r="D78" s="749">
        <v>2279</v>
      </c>
      <c r="E78" s="753">
        <v>100</v>
      </c>
      <c r="F78" s="753"/>
      <c r="G78" s="753">
        <f t="shared" si="0"/>
        <v>100</v>
      </c>
      <c r="H78" s="753"/>
      <c r="I78" s="1064" t="s">
        <v>851</v>
      </c>
      <c r="L78" s="801"/>
    </row>
    <row r="79" spans="1:12" ht="12.75" customHeight="1" x14ac:dyDescent="0.2">
      <c r="A79" s="1001"/>
      <c r="B79" s="1006"/>
      <c r="C79" s="1007"/>
      <c r="D79" s="749">
        <v>2314</v>
      </c>
      <c r="E79" s="753">
        <v>150</v>
      </c>
      <c r="F79" s="753"/>
      <c r="G79" s="753">
        <f t="shared" ref="G79:G87" si="1">E79+F79</f>
        <v>150</v>
      </c>
      <c r="H79" s="753"/>
      <c r="I79" s="1066"/>
    </row>
    <row r="80" spans="1:12" ht="12.75" customHeight="1" x14ac:dyDescent="0.2">
      <c r="A80" s="999">
        <v>32</v>
      </c>
      <c r="B80" s="1002" t="s">
        <v>854</v>
      </c>
      <c r="C80" s="1003"/>
      <c r="D80" s="749">
        <v>2311</v>
      </c>
      <c r="E80" s="753">
        <v>110</v>
      </c>
      <c r="F80" s="753"/>
      <c r="G80" s="753">
        <f t="shared" si="1"/>
        <v>110</v>
      </c>
      <c r="H80" s="753"/>
      <c r="I80" s="1064" t="s">
        <v>851</v>
      </c>
    </row>
    <row r="81" spans="1:9" ht="12.75" customHeight="1" x14ac:dyDescent="0.2">
      <c r="A81" s="1001"/>
      <c r="B81" s="1006"/>
      <c r="C81" s="1007"/>
      <c r="D81" s="749">
        <v>2314</v>
      </c>
      <c r="E81" s="753">
        <v>150</v>
      </c>
      <c r="F81" s="753"/>
      <c r="G81" s="753">
        <f t="shared" si="1"/>
        <v>150</v>
      </c>
      <c r="H81" s="753"/>
      <c r="I81" s="1066"/>
    </row>
    <row r="82" spans="1:9" x14ac:dyDescent="0.2">
      <c r="A82" s="751">
        <v>33</v>
      </c>
      <c r="B82" s="1031" t="s">
        <v>855</v>
      </c>
      <c r="C82" s="1032"/>
      <c r="D82" s="749">
        <v>2314</v>
      </c>
      <c r="E82" s="753">
        <v>80</v>
      </c>
      <c r="F82" s="753"/>
      <c r="G82" s="753">
        <f t="shared" si="1"/>
        <v>80</v>
      </c>
      <c r="H82" s="753"/>
      <c r="I82" s="752" t="s">
        <v>820</v>
      </c>
    </row>
    <row r="83" spans="1:9" ht="12" customHeight="1" x14ac:dyDescent="0.2">
      <c r="A83" s="751">
        <v>34</v>
      </c>
      <c r="B83" s="1031" t="s">
        <v>856</v>
      </c>
      <c r="C83" s="1032"/>
      <c r="D83" s="749">
        <v>2314</v>
      </c>
      <c r="E83" s="753">
        <v>80</v>
      </c>
      <c r="F83" s="753"/>
      <c r="G83" s="753">
        <f t="shared" si="1"/>
        <v>80</v>
      </c>
      <c r="H83" s="753"/>
      <c r="I83" s="752" t="s">
        <v>820</v>
      </c>
    </row>
    <row r="84" spans="1:9" ht="12" customHeight="1" x14ac:dyDescent="0.2">
      <c r="A84" s="751">
        <v>35</v>
      </c>
      <c r="B84" s="1031" t="s">
        <v>857</v>
      </c>
      <c r="C84" s="1032"/>
      <c r="D84" s="749">
        <v>2314</v>
      </c>
      <c r="E84" s="753">
        <v>110</v>
      </c>
      <c r="F84" s="753"/>
      <c r="G84" s="753">
        <f t="shared" si="1"/>
        <v>110</v>
      </c>
      <c r="H84" s="753"/>
      <c r="I84" s="752" t="s">
        <v>820</v>
      </c>
    </row>
    <row r="85" spans="1:9" x14ac:dyDescent="0.2">
      <c r="A85" s="999">
        <v>36</v>
      </c>
      <c r="B85" s="1072" t="s">
        <v>858</v>
      </c>
      <c r="C85" s="1073"/>
      <c r="D85" s="749">
        <v>2322</v>
      </c>
      <c r="E85" s="753">
        <v>130</v>
      </c>
      <c r="F85" s="753"/>
      <c r="G85" s="753">
        <f t="shared" si="1"/>
        <v>130</v>
      </c>
      <c r="H85" s="753"/>
      <c r="I85" s="1064" t="s">
        <v>820</v>
      </c>
    </row>
    <row r="86" spans="1:9" ht="12" customHeight="1" x14ac:dyDescent="0.2">
      <c r="A86" s="1000"/>
      <c r="B86" s="1074"/>
      <c r="C86" s="1075"/>
      <c r="D86" s="749">
        <v>2363</v>
      </c>
      <c r="E86" s="753">
        <v>120</v>
      </c>
      <c r="F86" s="753"/>
      <c r="G86" s="753">
        <f t="shared" si="1"/>
        <v>120</v>
      </c>
      <c r="H86" s="753"/>
      <c r="I86" s="1065"/>
    </row>
    <row r="87" spans="1:9" x14ac:dyDescent="0.2">
      <c r="A87" s="1001"/>
      <c r="B87" s="1076"/>
      <c r="C87" s="1077"/>
      <c r="D87" s="749">
        <v>2314</v>
      </c>
      <c r="E87" s="753">
        <v>130</v>
      </c>
      <c r="F87" s="753"/>
      <c r="G87" s="753">
        <f t="shared" si="1"/>
        <v>130</v>
      </c>
      <c r="H87" s="753"/>
      <c r="I87" s="1066"/>
    </row>
    <row r="88" spans="1:9" s="748" customFormat="1" x14ac:dyDescent="0.2">
      <c r="A88" s="757"/>
      <c r="B88" s="1078" t="s">
        <v>859</v>
      </c>
      <c r="C88" s="1079"/>
      <c r="D88" s="758"/>
      <c r="E88" s="750"/>
      <c r="F88" s="750"/>
      <c r="G88" s="750"/>
      <c r="H88" s="750"/>
      <c r="I88" s="759"/>
    </row>
    <row r="89" spans="1:9" x14ac:dyDescent="0.2">
      <c r="A89" s="1037">
        <v>37</v>
      </c>
      <c r="B89" s="1002" t="s">
        <v>860</v>
      </c>
      <c r="C89" s="1003"/>
      <c r="D89" s="749">
        <v>2363</v>
      </c>
      <c r="E89" s="753">
        <v>60</v>
      </c>
      <c r="F89" s="753"/>
      <c r="G89" s="753">
        <f t="shared" ref="G89:G132" si="2">E89+F89</f>
        <v>60</v>
      </c>
      <c r="H89" s="753"/>
      <c r="I89" s="1064" t="s">
        <v>820</v>
      </c>
    </row>
    <row r="90" spans="1:9" ht="12.75" customHeight="1" x14ac:dyDescent="0.2">
      <c r="A90" s="1038"/>
      <c r="B90" s="1004"/>
      <c r="C90" s="1005"/>
      <c r="D90" s="749">
        <v>2314</v>
      </c>
      <c r="E90" s="750">
        <v>120</v>
      </c>
      <c r="F90" s="750"/>
      <c r="G90" s="750">
        <f t="shared" si="2"/>
        <v>120</v>
      </c>
      <c r="H90" s="750"/>
      <c r="I90" s="1065"/>
    </row>
    <row r="91" spans="1:9" ht="12.75" customHeight="1" x14ac:dyDescent="0.2">
      <c r="A91" s="1037">
        <v>38</v>
      </c>
      <c r="B91" s="1002" t="s">
        <v>861</v>
      </c>
      <c r="C91" s="1003"/>
      <c r="D91" s="749">
        <v>2322</v>
      </c>
      <c r="E91" s="753">
        <v>40</v>
      </c>
      <c r="F91" s="753"/>
      <c r="G91" s="753">
        <f t="shared" si="2"/>
        <v>40</v>
      </c>
      <c r="H91" s="753"/>
      <c r="I91" s="752" t="s">
        <v>820</v>
      </c>
    </row>
    <row r="92" spans="1:9" x14ac:dyDescent="0.2">
      <c r="A92" s="1039"/>
      <c r="B92" s="1006"/>
      <c r="C92" s="1007"/>
      <c r="D92" s="749">
        <v>2370</v>
      </c>
      <c r="E92" s="753">
        <v>150</v>
      </c>
      <c r="F92" s="753"/>
      <c r="G92" s="753">
        <f t="shared" si="2"/>
        <v>150</v>
      </c>
      <c r="H92" s="753"/>
      <c r="I92" s="752" t="s">
        <v>820</v>
      </c>
    </row>
    <row r="93" spans="1:9" x14ac:dyDescent="0.2">
      <c r="A93" s="1037">
        <v>39</v>
      </c>
      <c r="B93" s="1002" t="s">
        <v>862</v>
      </c>
      <c r="C93" s="1003"/>
      <c r="D93" s="749">
        <v>2279</v>
      </c>
      <c r="E93" s="753">
        <f>40-40</f>
        <v>0</v>
      </c>
      <c r="F93" s="753"/>
      <c r="G93" s="753">
        <f t="shared" si="2"/>
        <v>0</v>
      </c>
      <c r="H93" s="753"/>
      <c r="I93" s="752" t="s">
        <v>820</v>
      </c>
    </row>
    <row r="94" spans="1:9" ht="12.75" customHeight="1" x14ac:dyDescent="0.2">
      <c r="A94" s="1039"/>
      <c r="B94" s="1006"/>
      <c r="C94" s="1007"/>
      <c r="D94" s="749">
        <v>2262</v>
      </c>
      <c r="E94" s="753">
        <v>200</v>
      </c>
      <c r="F94" s="753"/>
      <c r="G94" s="753">
        <f t="shared" si="2"/>
        <v>200</v>
      </c>
      <c r="H94" s="753"/>
      <c r="I94" s="752" t="s">
        <v>820</v>
      </c>
    </row>
    <row r="95" spans="1:9" x14ac:dyDescent="0.2">
      <c r="A95" s="760">
        <v>40</v>
      </c>
      <c r="B95" s="1021" t="s">
        <v>863</v>
      </c>
      <c r="C95" s="1022"/>
      <c r="D95" s="749">
        <v>2262</v>
      </c>
      <c r="E95" s="753">
        <f>200-100</f>
        <v>100</v>
      </c>
      <c r="F95" s="753"/>
      <c r="G95" s="753">
        <f t="shared" si="2"/>
        <v>100</v>
      </c>
      <c r="H95" s="753"/>
      <c r="I95" s="752" t="s">
        <v>820</v>
      </c>
    </row>
    <row r="96" spans="1:9" x14ac:dyDescent="0.2">
      <c r="A96" s="760">
        <v>41</v>
      </c>
      <c r="B96" s="1021" t="s">
        <v>864</v>
      </c>
      <c r="C96" s="1022"/>
      <c r="D96" s="749">
        <v>2262</v>
      </c>
      <c r="E96" s="753">
        <v>500</v>
      </c>
      <c r="F96" s="753"/>
      <c r="G96" s="753">
        <f>E96+F96</f>
        <v>500</v>
      </c>
      <c r="H96" s="753"/>
      <c r="I96" s="752" t="s">
        <v>820</v>
      </c>
    </row>
    <row r="97" spans="1:9" x14ac:dyDescent="0.2">
      <c r="A97" s="1037">
        <v>42</v>
      </c>
      <c r="B97" s="1002" t="s">
        <v>865</v>
      </c>
      <c r="C97" s="1003"/>
      <c r="D97" s="749">
        <v>2262</v>
      </c>
      <c r="E97" s="753">
        <v>1500</v>
      </c>
      <c r="F97" s="753"/>
      <c r="G97" s="753">
        <f t="shared" si="2"/>
        <v>1500</v>
      </c>
      <c r="H97" s="753"/>
      <c r="I97" s="1064" t="s">
        <v>820</v>
      </c>
    </row>
    <row r="98" spans="1:9" ht="12.75" customHeight="1" x14ac:dyDescent="0.2">
      <c r="A98" s="1038"/>
      <c r="B98" s="1004"/>
      <c r="C98" s="1005"/>
      <c r="D98" s="755">
        <v>2322</v>
      </c>
      <c r="E98" s="754">
        <v>100</v>
      </c>
      <c r="F98" s="754"/>
      <c r="G98" s="754">
        <f>E98+F98</f>
        <v>100</v>
      </c>
      <c r="H98" s="754"/>
      <c r="I98" s="1065"/>
    </row>
    <row r="99" spans="1:9" ht="12.75" customHeight="1" x14ac:dyDescent="0.2">
      <c r="A99" s="1038"/>
      <c r="B99" s="1004"/>
      <c r="C99" s="1005"/>
      <c r="D99" s="755">
        <v>2279</v>
      </c>
      <c r="E99" s="754">
        <v>240</v>
      </c>
      <c r="F99" s="754"/>
      <c r="G99" s="754">
        <f t="shared" si="2"/>
        <v>240</v>
      </c>
      <c r="H99" s="754"/>
      <c r="I99" s="1065"/>
    </row>
    <row r="100" spans="1:9" ht="12.75" customHeight="1" x14ac:dyDescent="0.2">
      <c r="A100" s="1039"/>
      <c r="B100" s="1006"/>
      <c r="C100" s="1007"/>
      <c r="D100" s="755">
        <v>2363</v>
      </c>
      <c r="E100" s="754">
        <v>700</v>
      </c>
      <c r="F100" s="754"/>
      <c r="G100" s="754">
        <f t="shared" si="2"/>
        <v>700</v>
      </c>
      <c r="H100" s="754"/>
      <c r="I100" s="1066"/>
    </row>
    <row r="101" spans="1:9" x14ac:dyDescent="0.2">
      <c r="A101" s="1037">
        <v>43</v>
      </c>
      <c r="B101" s="1002" t="s">
        <v>866</v>
      </c>
      <c r="C101" s="1003"/>
      <c r="D101" s="755">
        <v>2262</v>
      </c>
      <c r="E101" s="754">
        <v>900</v>
      </c>
      <c r="F101" s="754"/>
      <c r="G101" s="754">
        <f t="shared" si="2"/>
        <v>900</v>
      </c>
      <c r="H101" s="754"/>
      <c r="I101" s="1014" t="s">
        <v>820</v>
      </c>
    </row>
    <row r="102" spans="1:9" ht="12.75" customHeight="1" x14ac:dyDescent="0.2">
      <c r="A102" s="1038"/>
      <c r="B102" s="1004"/>
      <c r="C102" s="1005"/>
      <c r="D102" s="755">
        <v>2363</v>
      </c>
      <c r="E102" s="754">
        <v>350</v>
      </c>
      <c r="F102" s="754"/>
      <c r="G102" s="754">
        <f t="shared" si="2"/>
        <v>350</v>
      </c>
      <c r="H102" s="754"/>
      <c r="I102" s="1015"/>
    </row>
    <row r="103" spans="1:9" ht="12.75" customHeight="1" x14ac:dyDescent="0.2">
      <c r="A103" s="1039"/>
      <c r="B103" s="1006"/>
      <c r="C103" s="1007"/>
      <c r="D103" s="755">
        <v>2279</v>
      </c>
      <c r="E103" s="754">
        <v>80</v>
      </c>
      <c r="F103" s="754"/>
      <c r="G103" s="754">
        <f t="shared" si="2"/>
        <v>80</v>
      </c>
      <c r="H103" s="754"/>
      <c r="I103" s="1016"/>
    </row>
    <row r="104" spans="1:9" ht="24.75" customHeight="1" x14ac:dyDescent="0.2">
      <c r="A104" s="760">
        <v>44</v>
      </c>
      <c r="B104" s="1002" t="s">
        <v>867</v>
      </c>
      <c r="C104" s="1003"/>
      <c r="D104" s="761">
        <v>2279</v>
      </c>
      <c r="E104" s="762">
        <v>50</v>
      </c>
      <c r="F104" s="762"/>
      <c r="G104" s="762">
        <f t="shared" si="2"/>
        <v>50</v>
      </c>
      <c r="H104" s="762"/>
      <c r="I104" s="752" t="s">
        <v>820</v>
      </c>
    </row>
    <row r="105" spans="1:9" x14ac:dyDescent="0.2">
      <c r="A105" s="1037">
        <v>45</v>
      </c>
      <c r="B105" s="1002" t="s">
        <v>868</v>
      </c>
      <c r="C105" s="1003"/>
      <c r="D105" s="755">
        <v>2262</v>
      </c>
      <c r="E105" s="754">
        <v>800</v>
      </c>
      <c r="F105" s="754"/>
      <c r="G105" s="754">
        <f t="shared" si="2"/>
        <v>800</v>
      </c>
      <c r="H105" s="754"/>
      <c r="I105" s="1014" t="s">
        <v>820</v>
      </c>
    </row>
    <row r="106" spans="1:9" ht="12.75" customHeight="1" x14ac:dyDescent="0.2">
      <c r="A106" s="1038"/>
      <c r="B106" s="1004"/>
      <c r="C106" s="1005"/>
      <c r="D106" s="755">
        <v>2322</v>
      </c>
      <c r="E106" s="754">
        <v>150</v>
      </c>
      <c r="F106" s="754"/>
      <c r="G106" s="754">
        <f t="shared" si="2"/>
        <v>150</v>
      </c>
      <c r="H106" s="754"/>
      <c r="I106" s="1015"/>
    </row>
    <row r="107" spans="1:9" ht="12.75" customHeight="1" x14ac:dyDescent="0.2">
      <c r="A107" s="1038"/>
      <c r="B107" s="1004"/>
      <c r="C107" s="1005"/>
      <c r="D107" s="755">
        <v>2363</v>
      </c>
      <c r="E107" s="754">
        <v>1800</v>
      </c>
      <c r="F107" s="754"/>
      <c r="G107" s="754">
        <f t="shared" si="2"/>
        <v>1800</v>
      </c>
      <c r="H107" s="754"/>
      <c r="I107" s="1015"/>
    </row>
    <row r="108" spans="1:9" ht="12.75" customHeight="1" x14ac:dyDescent="0.2">
      <c r="A108" s="1038"/>
      <c r="B108" s="1004"/>
      <c r="C108" s="1005"/>
      <c r="D108" s="755">
        <v>2279</v>
      </c>
      <c r="E108" s="754">
        <v>120</v>
      </c>
      <c r="F108" s="754"/>
      <c r="G108" s="754">
        <f t="shared" si="2"/>
        <v>120</v>
      </c>
      <c r="H108" s="754"/>
      <c r="I108" s="1015"/>
    </row>
    <row r="109" spans="1:9" ht="12.75" customHeight="1" x14ac:dyDescent="0.2">
      <c r="A109" s="1039"/>
      <c r="B109" s="1006"/>
      <c r="C109" s="1007"/>
      <c r="D109" s="755">
        <v>2231</v>
      </c>
      <c r="E109" s="754">
        <v>300</v>
      </c>
      <c r="F109" s="754"/>
      <c r="G109" s="754">
        <f t="shared" si="2"/>
        <v>300</v>
      </c>
      <c r="H109" s="754"/>
      <c r="I109" s="1016"/>
    </row>
    <row r="110" spans="1:9" ht="16.5" customHeight="1" x14ac:dyDescent="0.2">
      <c r="A110" s="760">
        <v>46</v>
      </c>
      <c r="B110" s="1021" t="s">
        <v>869</v>
      </c>
      <c r="C110" s="1022"/>
      <c r="D110" s="755">
        <v>2262</v>
      </c>
      <c r="E110" s="754">
        <v>300</v>
      </c>
      <c r="F110" s="754"/>
      <c r="G110" s="754">
        <f t="shared" si="2"/>
        <v>300</v>
      </c>
      <c r="H110" s="754"/>
      <c r="I110" s="765" t="s">
        <v>870</v>
      </c>
    </row>
    <row r="111" spans="1:9" x14ac:dyDescent="0.2">
      <c r="A111" s="1037">
        <v>47</v>
      </c>
      <c r="B111" s="1002" t="s">
        <v>871</v>
      </c>
      <c r="C111" s="1003"/>
      <c r="D111" s="755">
        <v>2262</v>
      </c>
      <c r="E111" s="754">
        <v>800</v>
      </c>
      <c r="F111" s="754"/>
      <c r="G111" s="754">
        <f t="shared" si="2"/>
        <v>800</v>
      </c>
      <c r="H111" s="754"/>
      <c r="I111" s="1014" t="s">
        <v>820</v>
      </c>
    </row>
    <row r="112" spans="1:9" ht="12.75" customHeight="1" x14ac:dyDescent="0.2">
      <c r="A112" s="1038"/>
      <c r="B112" s="1004"/>
      <c r="C112" s="1005"/>
      <c r="D112" s="755">
        <v>2279</v>
      </c>
      <c r="E112" s="754">
        <v>60</v>
      </c>
      <c r="F112" s="754"/>
      <c r="G112" s="754">
        <f t="shared" si="2"/>
        <v>60</v>
      </c>
      <c r="H112" s="754"/>
      <c r="I112" s="1015"/>
    </row>
    <row r="113" spans="1:9" ht="12.75" customHeight="1" x14ac:dyDescent="0.2">
      <c r="A113" s="1039"/>
      <c r="B113" s="1006"/>
      <c r="C113" s="1007"/>
      <c r="D113" s="755">
        <v>2363</v>
      </c>
      <c r="E113" s="754">
        <v>210</v>
      </c>
      <c r="F113" s="754"/>
      <c r="G113" s="754">
        <f t="shared" si="2"/>
        <v>210</v>
      </c>
      <c r="H113" s="754"/>
      <c r="I113" s="1016"/>
    </row>
    <row r="114" spans="1:9" x14ac:dyDescent="0.2">
      <c r="A114" s="1037">
        <v>48</v>
      </c>
      <c r="B114" s="1082" t="s">
        <v>872</v>
      </c>
      <c r="C114" s="1083"/>
      <c r="D114" s="766">
        <v>1150</v>
      </c>
      <c r="E114" s="767">
        <v>800</v>
      </c>
      <c r="F114" s="767"/>
      <c r="G114" s="767">
        <f t="shared" si="2"/>
        <v>800</v>
      </c>
      <c r="H114" s="767"/>
      <c r="I114" s="1088" t="s">
        <v>873</v>
      </c>
    </row>
    <row r="115" spans="1:9" ht="12.75" customHeight="1" x14ac:dyDescent="0.2">
      <c r="A115" s="1038"/>
      <c r="B115" s="1084"/>
      <c r="C115" s="1085"/>
      <c r="D115" s="766">
        <v>2219</v>
      </c>
      <c r="E115" s="767">
        <v>150</v>
      </c>
      <c r="F115" s="767"/>
      <c r="G115" s="767">
        <f t="shared" si="2"/>
        <v>150</v>
      </c>
      <c r="H115" s="767"/>
      <c r="I115" s="1089"/>
    </row>
    <row r="116" spans="1:9" ht="12.75" customHeight="1" x14ac:dyDescent="0.2">
      <c r="A116" s="1038"/>
      <c r="B116" s="1084"/>
      <c r="C116" s="1085"/>
      <c r="D116" s="766">
        <v>2279</v>
      </c>
      <c r="E116" s="767">
        <v>100</v>
      </c>
      <c r="F116" s="767"/>
      <c r="G116" s="767">
        <f t="shared" si="2"/>
        <v>100</v>
      </c>
      <c r="H116" s="767"/>
      <c r="I116" s="1089"/>
    </row>
    <row r="117" spans="1:9" ht="12.75" customHeight="1" x14ac:dyDescent="0.2">
      <c r="A117" s="1038"/>
      <c r="B117" s="1084"/>
      <c r="C117" s="1085"/>
      <c r="D117" s="766">
        <v>2311</v>
      </c>
      <c r="E117" s="767">
        <v>100</v>
      </c>
      <c r="F117" s="767"/>
      <c r="G117" s="767">
        <f t="shared" si="2"/>
        <v>100</v>
      </c>
      <c r="H117" s="767"/>
      <c r="I117" s="1089"/>
    </row>
    <row r="118" spans="1:9" ht="12.75" customHeight="1" x14ac:dyDescent="0.2">
      <c r="A118" s="1038"/>
      <c r="B118" s="1084"/>
      <c r="C118" s="1085"/>
      <c r="D118" s="766">
        <v>2314</v>
      </c>
      <c r="E118" s="767">
        <v>1000</v>
      </c>
      <c r="F118" s="767"/>
      <c r="G118" s="767">
        <f t="shared" si="2"/>
        <v>1000</v>
      </c>
      <c r="H118" s="767"/>
      <c r="I118" s="1089"/>
    </row>
    <row r="119" spans="1:9" ht="12.75" customHeight="1" x14ac:dyDescent="0.2">
      <c r="A119" s="1038"/>
      <c r="B119" s="1084"/>
      <c r="C119" s="1085"/>
      <c r="D119" s="766">
        <v>2231</v>
      </c>
      <c r="E119" s="767">
        <v>300</v>
      </c>
      <c r="F119" s="767"/>
      <c r="G119" s="767">
        <f t="shared" si="2"/>
        <v>300</v>
      </c>
      <c r="H119" s="767"/>
      <c r="I119" s="1089"/>
    </row>
    <row r="120" spans="1:9" ht="12.75" customHeight="1" x14ac:dyDescent="0.2">
      <c r="A120" s="1039"/>
      <c r="B120" s="1086"/>
      <c r="C120" s="1087"/>
      <c r="D120" s="768">
        <v>2314</v>
      </c>
      <c r="E120" s="754">
        <v>1000</v>
      </c>
      <c r="F120" s="754"/>
      <c r="G120" s="754">
        <f t="shared" si="2"/>
        <v>1000</v>
      </c>
      <c r="H120" s="754"/>
      <c r="I120" s="1090"/>
    </row>
    <row r="121" spans="1:9" x14ac:dyDescent="0.2">
      <c r="A121" s="1037">
        <v>49</v>
      </c>
      <c r="B121" s="1002" t="s">
        <v>874</v>
      </c>
      <c r="C121" s="1003"/>
      <c r="D121" s="755">
        <v>1150</v>
      </c>
      <c r="E121" s="754">
        <f>3875-300</f>
        <v>3575</v>
      </c>
      <c r="F121" s="754"/>
      <c r="G121" s="754">
        <f t="shared" si="2"/>
        <v>3575</v>
      </c>
      <c r="H121" s="754"/>
      <c r="I121" s="1014" t="s">
        <v>873</v>
      </c>
    </row>
    <row r="122" spans="1:9" ht="12.75" customHeight="1" x14ac:dyDescent="0.2">
      <c r="A122" s="1038"/>
      <c r="B122" s="1004"/>
      <c r="C122" s="1005"/>
      <c r="D122" s="755">
        <v>2243</v>
      </c>
      <c r="E122" s="754">
        <f>240-160</f>
        <v>80</v>
      </c>
      <c r="F122" s="754"/>
      <c r="G122" s="754">
        <f t="shared" si="2"/>
        <v>80</v>
      </c>
      <c r="H122" s="754"/>
      <c r="I122" s="1015"/>
    </row>
    <row r="123" spans="1:9" ht="12.75" customHeight="1" x14ac:dyDescent="0.2">
      <c r="A123" s="1038"/>
      <c r="B123" s="1004"/>
      <c r="C123" s="1005"/>
      <c r="D123" s="755">
        <v>2314</v>
      </c>
      <c r="E123" s="754">
        <f>850-430</f>
        <v>420</v>
      </c>
      <c r="F123" s="754"/>
      <c r="G123" s="754">
        <f t="shared" si="2"/>
        <v>420</v>
      </c>
      <c r="H123" s="754"/>
      <c r="I123" s="1015"/>
    </row>
    <row r="124" spans="1:9" ht="12.75" customHeight="1" x14ac:dyDescent="0.2">
      <c r="A124" s="1038"/>
      <c r="B124" s="1004"/>
      <c r="C124" s="1005"/>
      <c r="D124" s="755">
        <v>2231</v>
      </c>
      <c r="E124" s="754">
        <v>625</v>
      </c>
      <c r="F124" s="754"/>
      <c r="G124" s="754">
        <f t="shared" si="2"/>
        <v>625</v>
      </c>
      <c r="H124" s="754"/>
      <c r="I124" s="1015"/>
    </row>
    <row r="125" spans="1:9" ht="12.75" customHeight="1" x14ac:dyDescent="0.2">
      <c r="A125" s="1038"/>
      <c r="B125" s="1004"/>
      <c r="C125" s="1005"/>
      <c r="D125" s="755">
        <v>2239</v>
      </c>
      <c r="E125" s="754">
        <v>250</v>
      </c>
      <c r="F125" s="754"/>
      <c r="G125" s="754">
        <f t="shared" si="2"/>
        <v>250</v>
      </c>
      <c r="H125" s="769"/>
      <c r="I125" s="1015"/>
    </row>
    <row r="126" spans="1:9" ht="12.75" customHeight="1" x14ac:dyDescent="0.2">
      <c r="A126" s="1038"/>
      <c r="B126" s="1004"/>
      <c r="C126" s="1005"/>
      <c r="D126" s="755">
        <v>2279</v>
      </c>
      <c r="E126" s="754">
        <v>640</v>
      </c>
      <c r="F126" s="754"/>
      <c r="G126" s="754">
        <f t="shared" si="2"/>
        <v>640</v>
      </c>
      <c r="H126" s="769"/>
      <c r="I126" s="1015"/>
    </row>
    <row r="127" spans="1:9" ht="12.75" customHeight="1" x14ac:dyDescent="0.2">
      <c r="A127" s="1039"/>
      <c r="B127" s="1006"/>
      <c r="C127" s="1007"/>
      <c r="D127" s="755">
        <v>6422</v>
      </c>
      <c r="E127" s="754">
        <v>4000</v>
      </c>
      <c r="F127" s="754"/>
      <c r="G127" s="754">
        <f t="shared" si="2"/>
        <v>4000</v>
      </c>
      <c r="H127" s="754"/>
      <c r="I127" s="1016"/>
    </row>
    <row r="128" spans="1:9" ht="37.5" customHeight="1" x14ac:dyDescent="0.2">
      <c r="A128" s="770">
        <v>50</v>
      </c>
      <c r="B128" s="1021" t="s">
        <v>875</v>
      </c>
      <c r="C128" s="1022"/>
      <c r="D128" s="761">
        <v>2314</v>
      </c>
      <c r="E128" s="771">
        <v>300</v>
      </c>
      <c r="F128" s="771"/>
      <c r="G128" s="771">
        <f t="shared" si="2"/>
        <v>300</v>
      </c>
      <c r="H128" s="771"/>
      <c r="I128" s="752" t="s">
        <v>820</v>
      </c>
    </row>
    <row r="129" spans="1:9" ht="12.75" customHeight="1" x14ac:dyDescent="0.2">
      <c r="A129" s="770">
        <v>51</v>
      </c>
      <c r="B129" s="1080" t="s">
        <v>876</v>
      </c>
      <c r="C129" s="1081"/>
      <c r="D129" s="772">
        <v>2314</v>
      </c>
      <c r="E129" s="773">
        <v>100</v>
      </c>
      <c r="F129" s="773"/>
      <c r="G129" s="773">
        <f t="shared" si="2"/>
        <v>100</v>
      </c>
      <c r="H129" s="773"/>
      <c r="I129" s="752" t="s">
        <v>820</v>
      </c>
    </row>
    <row r="130" spans="1:9" x14ac:dyDescent="0.2">
      <c r="A130" s="760">
        <v>52</v>
      </c>
      <c r="B130" s="1021" t="s">
        <v>877</v>
      </c>
      <c r="C130" s="1022"/>
      <c r="D130" s="761">
        <v>2314</v>
      </c>
      <c r="E130" s="771">
        <v>400</v>
      </c>
      <c r="F130" s="771"/>
      <c r="G130" s="771">
        <f t="shared" si="2"/>
        <v>400</v>
      </c>
      <c r="H130" s="771"/>
      <c r="I130" s="752" t="s">
        <v>817</v>
      </c>
    </row>
    <row r="131" spans="1:9" ht="14.25" customHeight="1" x14ac:dyDescent="0.2">
      <c r="A131" s="1038">
        <v>53</v>
      </c>
      <c r="B131" s="1004" t="s">
        <v>878</v>
      </c>
      <c r="C131" s="1005"/>
      <c r="D131" s="761">
        <v>2279</v>
      </c>
      <c r="E131" s="771">
        <v>200</v>
      </c>
      <c r="F131" s="771"/>
      <c r="G131" s="771">
        <f t="shared" si="2"/>
        <v>200</v>
      </c>
      <c r="H131" s="771"/>
      <c r="I131" s="1014" t="s">
        <v>817</v>
      </c>
    </row>
    <row r="132" spans="1:9" ht="14.25" customHeight="1" x14ac:dyDescent="0.2">
      <c r="A132" s="1039"/>
      <c r="B132" s="1006"/>
      <c r="C132" s="1007"/>
      <c r="D132" s="761">
        <v>2314</v>
      </c>
      <c r="E132" s="771">
        <v>200</v>
      </c>
      <c r="F132" s="771"/>
      <c r="G132" s="771">
        <f t="shared" si="2"/>
        <v>200</v>
      </c>
      <c r="H132" s="771"/>
      <c r="I132" s="1016"/>
    </row>
    <row r="133" spans="1:9" x14ac:dyDescent="0.2">
      <c r="A133" s="774"/>
      <c r="B133" s="774"/>
      <c r="C133" s="774"/>
      <c r="D133" s="774"/>
      <c r="E133" s="774"/>
      <c r="F133" s="774"/>
      <c r="G133" s="774"/>
      <c r="H133" s="774"/>
      <c r="I133" s="774"/>
    </row>
    <row r="134" spans="1:9" x14ac:dyDescent="0.2">
      <c r="A134" s="937" t="s">
        <v>421</v>
      </c>
      <c r="B134" s="937"/>
      <c r="C134" s="994" t="s">
        <v>879</v>
      </c>
      <c r="D134" s="994"/>
      <c r="E134" s="994"/>
      <c r="F134" s="994"/>
      <c r="G134" s="994"/>
      <c r="H134" s="994"/>
      <c r="I134" s="994"/>
    </row>
    <row r="135" spans="1:9" x14ac:dyDescent="0.2">
      <c r="A135" s="994" t="s">
        <v>422</v>
      </c>
      <c r="B135" s="994"/>
      <c r="C135" s="998" t="s">
        <v>812</v>
      </c>
      <c r="D135" s="998"/>
      <c r="E135" s="998"/>
      <c r="F135" s="998"/>
      <c r="G135" s="998"/>
      <c r="H135" s="998"/>
      <c r="I135" s="998"/>
    </row>
    <row r="136" spans="1:9" ht="48" customHeight="1" x14ac:dyDescent="0.2">
      <c r="A136" s="556" t="s">
        <v>424</v>
      </c>
      <c r="B136" s="1062" t="s">
        <v>425</v>
      </c>
      <c r="C136" s="1063"/>
      <c r="D136" s="556" t="s">
        <v>426</v>
      </c>
      <c r="E136" s="556" t="s">
        <v>427</v>
      </c>
      <c r="F136" s="556" t="s">
        <v>428</v>
      </c>
      <c r="G136" s="556" t="s">
        <v>429</v>
      </c>
      <c r="H136" s="556" t="s">
        <v>318</v>
      </c>
      <c r="I136" s="556" t="s">
        <v>430</v>
      </c>
    </row>
    <row r="137" spans="1:9" x14ac:dyDescent="0.2">
      <c r="A137" s="1008" t="s">
        <v>462</v>
      </c>
      <c r="B137" s="1009"/>
      <c r="C137" s="1010"/>
      <c r="D137" s="745"/>
      <c r="E137" s="745">
        <f>SUM(E138:E201)</f>
        <v>12960</v>
      </c>
      <c r="F137" s="745">
        <f t="shared" ref="F137:G137" si="3">SUM(F138:F201)</f>
        <v>0</v>
      </c>
      <c r="G137" s="745">
        <f t="shared" si="3"/>
        <v>12960</v>
      </c>
      <c r="H137" s="745"/>
      <c r="I137" s="745"/>
    </row>
    <row r="138" spans="1:9" x14ac:dyDescent="0.2">
      <c r="A138" s="751">
        <v>1</v>
      </c>
      <c r="B138" s="1021" t="s">
        <v>880</v>
      </c>
      <c r="C138" s="1022"/>
      <c r="D138" s="775">
        <v>2314</v>
      </c>
      <c r="E138" s="776">
        <v>110</v>
      </c>
      <c r="F138" s="776"/>
      <c r="G138" s="776">
        <f>E138+F138</f>
        <v>110</v>
      </c>
      <c r="H138" s="776"/>
      <c r="I138" s="752" t="s">
        <v>820</v>
      </c>
    </row>
    <row r="139" spans="1:9" x14ac:dyDescent="0.2">
      <c r="A139" s="999">
        <v>2</v>
      </c>
      <c r="B139" s="1002" t="s">
        <v>881</v>
      </c>
      <c r="C139" s="1003"/>
      <c r="D139" s="775">
        <v>2314</v>
      </c>
      <c r="E139" s="776">
        <v>110</v>
      </c>
      <c r="F139" s="776"/>
      <c r="G139" s="776">
        <f t="shared" ref="G139:G200" si="4">E139+F139</f>
        <v>110</v>
      </c>
      <c r="H139" s="776"/>
      <c r="I139" s="1064" t="s">
        <v>820</v>
      </c>
    </row>
    <row r="140" spans="1:9" ht="12.75" customHeight="1" x14ac:dyDescent="0.2">
      <c r="A140" s="1000"/>
      <c r="B140" s="1004"/>
      <c r="C140" s="1005"/>
      <c r="D140" s="775">
        <v>1150</v>
      </c>
      <c r="E140" s="776">
        <v>86</v>
      </c>
      <c r="F140" s="776"/>
      <c r="G140" s="776">
        <f t="shared" si="4"/>
        <v>86</v>
      </c>
      <c r="H140" s="776"/>
      <c r="I140" s="1065"/>
    </row>
    <row r="141" spans="1:9" ht="12.75" customHeight="1" x14ac:dyDescent="0.2">
      <c r="A141" s="1001"/>
      <c r="B141" s="1006"/>
      <c r="C141" s="1007"/>
      <c r="D141" s="775">
        <v>1210</v>
      </c>
      <c r="E141" s="776">
        <v>21</v>
      </c>
      <c r="F141" s="776"/>
      <c r="G141" s="776">
        <f t="shared" si="4"/>
        <v>21</v>
      </c>
      <c r="H141" s="776"/>
      <c r="I141" s="1066"/>
    </row>
    <row r="142" spans="1:9" x14ac:dyDescent="0.2">
      <c r="A142" s="999">
        <v>3</v>
      </c>
      <c r="B142" s="1002" t="s">
        <v>882</v>
      </c>
      <c r="C142" s="1003"/>
      <c r="D142" s="775">
        <v>2314</v>
      </c>
      <c r="E142" s="776">
        <v>140</v>
      </c>
      <c r="F142" s="776"/>
      <c r="G142" s="776">
        <f t="shared" si="4"/>
        <v>140</v>
      </c>
      <c r="H142" s="776"/>
      <c r="I142" s="1064" t="s">
        <v>820</v>
      </c>
    </row>
    <row r="143" spans="1:9" ht="12.75" customHeight="1" x14ac:dyDescent="0.2">
      <c r="A143" s="1000"/>
      <c r="B143" s="1004"/>
      <c r="C143" s="1005"/>
      <c r="D143" s="775">
        <v>1150</v>
      </c>
      <c r="E143" s="776">
        <v>86</v>
      </c>
      <c r="F143" s="776"/>
      <c r="G143" s="776">
        <f t="shared" si="4"/>
        <v>86</v>
      </c>
      <c r="H143" s="776"/>
      <c r="I143" s="1065"/>
    </row>
    <row r="144" spans="1:9" ht="12.75" customHeight="1" x14ac:dyDescent="0.2">
      <c r="A144" s="1001"/>
      <c r="B144" s="1006"/>
      <c r="C144" s="1007"/>
      <c r="D144" s="775">
        <v>1210</v>
      </c>
      <c r="E144" s="776">
        <v>21</v>
      </c>
      <c r="F144" s="776"/>
      <c r="G144" s="776">
        <f t="shared" si="4"/>
        <v>21</v>
      </c>
      <c r="H144" s="776"/>
      <c r="I144" s="1066"/>
    </row>
    <row r="145" spans="1:9" x14ac:dyDescent="0.2">
      <c r="A145" s="751">
        <v>4</v>
      </c>
      <c r="B145" s="1021" t="s">
        <v>883</v>
      </c>
      <c r="C145" s="1022"/>
      <c r="D145" s="775">
        <v>2314</v>
      </c>
      <c r="E145" s="776">
        <v>140</v>
      </c>
      <c r="F145" s="776"/>
      <c r="G145" s="776">
        <f t="shared" si="4"/>
        <v>140</v>
      </c>
      <c r="H145" s="776"/>
      <c r="I145" s="752" t="s">
        <v>820</v>
      </c>
    </row>
    <row r="146" spans="1:9" x14ac:dyDescent="0.2">
      <c r="A146" s="751">
        <v>5</v>
      </c>
      <c r="B146" s="1021" t="s">
        <v>884</v>
      </c>
      <c r="C146" s="1022"/>
      <c r="D146" s="775">
        <v>2314</v>
      </c>
      <c r="E146" s="776">
        <v>285</v>
      </c>
      <c r="F146" s="776"/>
      <c r="G146" s="776">
        <f t="shared" si="4"/>
        <v>285</v>
      </c>
      <c r="H146" s="776"/>
      <c r="I146" s="752" t="s">
        <v>820</v>
      </c>
    </row>
    <row r="147" spans="1:9" x14ac:dyDescent="0.2">
      <c r="A147" s="751">
        <v>6</v>
      </c>
      <c r="B147" s="1021" t="s">
        <v>885</v>
      </c>
      <c r="C147" s="1022"/>
      <c r="D147" s="775">
        <v>2314</v>
      </c>
      <c r="E147" s="776">
        <v>110</v>
      </c>
      <c r="F147" s="776"/>
      <c r="G147" s="776">
        <f t="shared" si="4"/>
        <v>110</v>
      </c>
      <c r="H147" s="776"/>
      <c r="I147" s="752" t="s">
        <v>820</v>
      </c>
    </row>
    <row r="148" spans="1:9" x14ac:dyDescent="0.2">
      <c r="A148" s="751">
        <v>7</v>
      </c>
      <c r="B148" s="1021" t="s">
        <v>886</v>
      </c>
      <c r="C148" s="1022"/>
      <c r="D148" s="775">
        <v>2314</v>
      </c>
      <c r="E148" s="776">
        <v>140</v>
      </c>
      <c r="F148" s="776"/>
      <c r="G148" s="776">
        <f t="shared" si="4"/>
        <v>140</v>
      </c>
      <c r="H148" s="776"/>
      <c r="I148" s="752" t="s">
        <v>820</v>
      </c>
    </row>
    <row r="149" spans="1:9" x14ac:dyDescent="0.2">
      <c r="A149" s="999">
        <v>8</v>
      </c>
      <c r="B149" s="1002" t="s">
        <v>887</v>
      </c>
      <c r="C149" s="1003"/>
      <c r="D149" s="775">
        <v>2314</v>
      </c>
      <c r="E149" s="776">
        <v>140</v>
      </c>
      <c r="F149" s="776"/>
      <c r="G149" s="776">
        <f t="shared" si="4"/>
        <v>140</v>
      </c>
      <c r="H149" s="776"/>
      <c r="I149" s="1064" t="s">
        <v>820</v>
      </c>
    </row>
    <row r="150" spans="1:9" ht="12.75" customHeight="1" x14ac:dyDescent="0.2">
      <c r="A150" s="1000"/>
      <c r="B150" s="1004"/>
      <c r="C150" s="1005"/>
      <c r="D150" s="775">
        <v>1150</v>
      </c>
      <c r="E150" s="776">
        <v>86</v>
      </c>
      <c r="F150" s="776"/>
      <c r="G150" s="776">
        <f t="shared" si="4"/>
        <v>86</v>
      </c>
      <c r="H150" s="776"/>
      <c r="I150" s="1065"/>
    </row>
    <row r="151" spans="1:9" ht="12.75" customHeight="1" x14ac:dyDescent="0.2">
      <c r="A151" s="1001"/>
      <c r="B151" s="1006"/>
      <c r="C151" s="1007"/>
      <c r="D151" s="775">
        <v>1210</v>
      </c>
      <c r="E151" s="776">
        <v>21</v>
      </c>
      <c r="F151" s="776"/>
      <c r="G151" s="776">
        <f t="shared" si="4"/>
        <v>21</v>
      </c>
      <c r="H151" s="776"/>
      <c r="I151" s="1066"/>
    </row>
    <row r="152" spans="1:9" x14ac:dyDescent="0.2">
      <c r="A152" s="1091">
        <v>9</v>
      </c>
      <c r="B152" s="1082" t="s">
        <v>888</v>
      </c>
      <c r="C152" s="1094"/>
      <c r="D152" s="777">
        <v>1150</v>
      </c>
      <c r="E152" s="778">
        <v>1130</v>
      </c>
      <c r="F152" s="778"/>
      <c r="G152" s="778">
        <f t="shared" si="4"/>
        <v>1130</v>
      </c>
      <c r="H152" s="778"/>
      <c r="I152" s="1069" t="s">
        <v>820</v>
      </c>
    </row>
    <row r="153" spans="1:9" ht="12.75" customHeight="1" x14ac:dyDescent="0.2">
      <c r="A153" s="1092"/>
      <c r="B153" s="1084"/>
      <c r="C153" s="1095"/>
      <c r="D153" s="777">
        <v>1210</v>
      </c>
      <c r="E153" s="778">
        <v>267</v>
      </c>
      <c r="F153" s="778"/>
      <c r="G153" s="778">
        <f t="shared" si="4"/>
        <v>267</v>
      </c>
      <c r="H153" s="778"/>
      <c r="I153" s="1070"/>
    </row>
    <row r="154" spans="1:9" x14ac:dyDescent="0.2">
      <c r="A154" s="1093"/>
      <c r="B154" s="1086"/>
      <c r="C154" s="1096"/>
      <c r="D154" s="777">
        <v>2314</v>
      </c>
      <c r="E154" s="778">
        <v>450</v>
      </c>
      <c r="F154" s="778"/>
      <c r="G154" s="778">
        <f t="shared" si="4"/>
        <v>450</v>
      </c>
      <c r="H154" s="778"/>
      <c r="I154" s="1071"/>
    </row>
    <row r="155" spans="1:9" x14ac:dyDescent="0.2">
      <c r="A155" s="1091">
        <v>10</v>
      </c>
      <c r="B155" s="1082" t="s">
        <v>889</v>
      </c>
      <c r="C155" s="1094"/>
      <c r="D155" s="777">
        <v>1150</v>
      </c>
      <c r="E155" s="778">
        <v>177</v>
      </c>
      <c r="F155" s="778"/>
      <c r="G155" s="778">
        <f t="shared" si="4"/>
        <v>177</v>
      </c>
      <c r="H155" s="778"/>
      <c r="I155" s="1069" t="s">
        <v>820</v>
      </c>
    </row>
    <row r="156" spans="1:9" ht="12.75" customHeight="1" x14ac:dyDescent="0.2">
      <c r="A156" s="1092"/>
      <c r="B156" s="1084"/>
      <c r="C156" s="1095"/>
      <c r="D156" s="777">
        <v>1210</v>
      </c>
      <c r="E156" s="778">
        <v>42</v>
      </c>
      <c r="F156" s="778"/>
      <c r="G156" s="778">
        <f t="shared" si="4"/>
        <v>42</v>
      </c>
      <c r="H156" s="778"/>
      <c r="I156" s="1070"/>
    </row>
    <row r="157" spans="1:9" ht="12.75" customHeight="1" x14ac:dyDescent="0.2">
      <c r="A157" s="1093"/>
      <c r="B157" s="1086"/>
      <c r="C157" s="1096"/>
      <c r="D157" s="777">
        <v>2314</v>
      </c>
      <c r="E157" s="778">
        <v>160</v>
      </c>
      <c r="F157" s="778"/>
      <c r="G157" s="778">
        <f t="shared" si="4"/>
        <v>160</v>
      </c>
      <c r="H157" s="778"/>
      <c r="I157" s="1071"/>
    </row>
    <row r="158" spans="1:9" x14ac:dyDescent="0.2">
      <c r="A158" s="1091">
        <v>11</v>
      </c>
      <c r="B158" s="1082" t="s">
        <v>890</v>
      </c>
      <c r="C158" s="1094"/>
      <c r="D158" s="777">
        <v>1150</v>
      </c>
      <c r="E158" s="778">
        <v>1130</v>
      </c>
      <c r="F158" s="778"/>
      <c r="G158" s="778">
        <f t="shared" si="4"/>
        <v>1130</v>
      </c>
      <c r="H158" s="778"/>
      <c r="I158" s="1069" t="s">
        <v>820</v>
      </c>
    </row>
    <row r="159" spans="1:9" ht="12.75" customHeight="1" x14ac:dyDescent="0.2">
      <c r="A159" s="1092"/>
      <c r="B159" s="1084"/>
      <c r="C159" s="1095"/>
      <c r="D159" s="777">
        <v>1210</v>
      </c>
      <c r="E159" s="778">
        <v>267</v>
      </c>
      <c r="F159" s="778"/>
      <c r="G159" s="778">
        <f t="shared" si="4"/>
        <v>267</v>
      </c>
      <c r="H159" s="778"/>
      <c r="I159" s="1070"/>
    </row>
    <row r="160" spans="1:9" x14ac:dyDescent="0.2">
      <c r="A160" s="1093"/>
      <c r="B160" s="1086"/>
      <c r="C160" s="1096"/>
      <c r="D160" s="777">
        <v>2314</v>
      </c>
      <c r="E160" s="778">
        <v>500</v>
      </c>
      <c r="F160" s="778"/>
      <c r="G160" s="778">
        <f t="shared" si="4"/>
        <v>500</v>
      </c>
      <c r="H160" s="778"/>
      <c r="I160" s="1071"/>
    </row>
    <row r="161" spans="1:9" x14ac:dyDescent="0.2">
      <c r="A161" s="999">
        <v>12</v>
      </c>
      <c r="B161" s="1002" t="s">
        <v>891</v>
      </c>
      <c r="C161" s="1003"/>
      <c r="D161" s="775">
        <v>1150</v>
      </c>
      <c r="E161" s="776">
        <v>143</v>
      </c>
      <c r="F161" s="776"/>
      <c r="G161" s="776">
        <f t="shared" si="4"/>
        <v>143</v>
      </c>
      <c r="H161" s="776"/>
      <c r="I161" s="1064" t="s">
        <v>820</v>
      </c>
    </row>
    <row r="162" spans="1:9" ht="12.75" customHeight="1" x14ac:dyDescent="0.2">
      <c r="A162" s="1000"/>
      <c r="B162" s="1004"/>
      <c r="C162" s="1005"/>
      <c r="D162" s="775">
        <v>1210</v>
      </c>
      <c r="E162" s="776">
        <v>35</v>
      </c>
      <c r="F162" s="776"/>
      <c r="G162" s="776">
        <f t="shared" si="4"/>
        <v>35</v>
      </c>
      <c r="H162" s="776"/>
      <c r="I162" s="1065"/>
    </row>
    <row r="163" spans="1:9" ht="12.75" customHeight="1" x14ac:dyDescent="0.2">
      <c r="A163" s="1001"/>
      <c r="B163" s="1006"/>
      <c r="C163" s="1007"/>
      <c r="D163" s="775">
        <v>2314</v>
      </c>
      <c r="E163" s="776">
        <v>140</v>
      </c>
      <c r="F163" s="776"/>
      <c r="G163" s="776">
        <f t="shared" si="4"/>
        <v>140</v>
      </c>
      <c r="H163" s="776"/>
      <c r="I163" s="1066"/>
    </row>
    <row r="164" spans="1:9" x14ac:dyDescent="0.2">
      <c r="A164" s="999">
        <v>13</v>
      </c>
      <c r="B164" s="1002" t="s">
        <v>892</v>
      </c>
      <c r="C164" s="1003"/>
      <c r="D164" s="775">
        <v>1150</v>
      </c>
      <c r="E164" s="776">
        <v>177</v>
      </c>
      <c r="F164" s="776"/>
      <c r="G164" s="776">
        <f t="shared" si="4"/>
        <v>177</v>
      </c>
      <c r="H164" s="776"/>
      <c r="I164" s="1064" t="s">
        <v>820</v>
      </c>
    </row>
    <row r="165" spans="1:9" ht="12.75" customHeight="1" x14ac:dyDescent="0.2">
      <c r="A165" s="1000"/>
      <c r="B165" s="1004"/>
      <c r="C165" s="1005"/>
      <c r="D165" s="775">
        <v>1210</v>
      </c>
      <c r="E165" s="776">
        <v>42</v>
      </c>
      <c r="F165" s="776"/>
      <c r="G165" s="776">
        <f t="shared" si="4"/>
        <v>42</v>
      </c>
      <c r="H165" s="776"/>
      <c r="I165" s="1065"/>
    </row>
    <row r="166" spans="1:9" ht="12.75" customHeight="1" x14ac:dyDescent="0.2">
      <c r="A166" s="1001"/>
      <c r="B166" s="1006"/>
      <c r="C166" s="1007"/>
      <c r="D166" s="775">
        <v>2314</v>
      </c>
      <c r="E166" s="776">
        <v>140</v>
      </c>
      <c r="F166" s="776"/>
      <c r="G166" s="776">
        <f t="shared" si="4"/>
        <v>140</v>
      </c>
      <c r="H166" s="776"/>
      <c r="I166" s="1066"/>
    </row>
    <row r="167" spans="1:9" x14ac:dyDescent="0.2">
      <c r="A167" s="999">
        <v>14</v>
      </c>
      <c r="B167" s="1002" t="s">
        <v>893</v>
      </c>
      <c r="C167" s="1003"/>
      <c r="D167" s="775">
        <v>1150</v>
      </c>
      <c r="E167" s="776">
        <v>430</v>
      </c>
      <c r="F167" s="776"/>
      <c r="G167" s="776">
        <f t="shared" si="4"/>
        <v>430</v>
      </c>
      <c r="H167" s="776"/>
      <c r="I167" s="1064" t="s">
        <v>820</v>
      </c>
    </row>
    <row r="168" spans="1:9" ht="12.75" customHeight="1" x14ac:dyDescent="0.2">
      <c r="A168" s="1000"/>
      <c r="B168" s="1004"/>
      <c r="C168" s="1005"/>
      <c r="D168" s="775">
        <v>1210</v>
      </c>
      <c r="E168" s="776">
        <v>102</v>
      </c>
      <c r="F168" s="776"/>
      <c r="G168" s="776">
        <f t="shared" si="4"/>
        <v>102</v>
      </c>
      <c r="H168" s="776"/>
      <c r="I168" s="1065"/>
    </row>
    <row r="169" spans="1:9" x14ac:dyDescent="0.2">
      <c r="A169" s="1001"/>
      <c r="B169" s="1006"/>
      <c r="C169" s="1007"/>
      <c r="D169" s="775">
        <v>2314</v>
      </c>
      <c r="E169" s="776">
        <v>200</v>
      </c>
      <c r="F169" s="776"/>
      <c r="G169" s="776">
        <f t="shared" si="4"/>
        <v>200</v>
      </c>
      <c r="H169" s="776"/>
      <c r="I169" s="1066"/>
    </row>
    <row r="170" spans="1:9" x14ac:dyDescent="0.2">
      <c r="A170" s="999">
        <v>15</v>
      </c>
      <c r="B170" s="1002" t="s">
        <v>894</v>
      </c>
      <c r="C170" s="1003"/>
      <c r="D170" s="749">
        <v>2314</v>
      </c>
      <c r="E170" s="756">
        <v>120</v>
      </c>
      <c r="F170" s="756"/>
      <c r="G170" s="756">
        <f t="shared" si="4"/>
        <v>120</v>
      </c>
      <c r="H170" s="756"/>
      <c r="I170" s="1064" t="s">
        <v>820</v>
      </c>
    </row>
    <row r="171" spans="1:9" ht="12.75" customHeight="1" x14ac:dyDescent="0.2">
      <c r="A171" s="1000"/>
      <c r="B171" s="1004"/>
      <c r="C171" s="1005"/>
      <c r="D171" s="749">
        <v>1150</v>
      </c>
      <c r="E171" s="756">
        <v>86</v>
      </c>
      <c r="F171" s="756"/>
      <c r="G171" s="756">
        <f t="shared" si="4"/>
        <v>86</v>
      </c>
      <c r="H171" s="756"/>
      <c r="I171" s="1065"/>
    </row>
    <row r="172" spans="1:9" ht="12.75" customHeight="1" x14ac:dyDescent="0.2">
      <c r="A172" s="1001"/>
      <c r="B172" s="1006"/>
      <c r="C172" s="1007"/>
      <c r="D172" s="749">
        <v>1210</v>
      </c>
      <c r="E172" s="756">
        <v>21</v>
      </c>
      <c r="F172" s="756"/>
      <c r="G172" s="756">
        <f t="shared" si="4"/>
        <v>21</v>
      </c>
      <c r="H172" s="756"/>
      <c r="I172" s="1066"/>
    </row>
    <row r="173" spans="1:9" x14ac:dyDescent="0.2">
      <c r="A173" s="999">
        <v>16</v>
      </c>
      <c r="B173" s="1002" t="s">
        <v>895</v>
      </c>
      <c r="C173" s="1003"/>
      <c r="D173" s="749">
        <v>2314</v>
      </c>
      <c r="E173" s="779">
        <v>500</v>
      </c>
      <c r="F173" s="779"/>
      <c r="G173" s="779">
        <f t="shared" si="4"/>
        <v>500</v>
      </c>
      <c r="H173" s="779"/>
      <c r="I173" s="1064" t="s">
        <v>820</v>
      </c>
    </row>
    <row r="174" spans="1:9" x14ac:dyDescent="0.2">
      <c r="A174" s="1000"/>
      <c r="B174" s="1004"/>
      <c r="C174" s="1005"/>
      <c r="D174" s="749">
        <v>1150</v>
      </c>
      <c r="E174" s="779">
        <v>630</v>
      </c>
      <c r="F174" s="779"/>
      <c r="G174" s="779">
        <f t="shared" si="4"/>
        <v>630</v>
      </c>
      <c r="H174" s="779"/>
      <c r="I174" s="1065"/>
    </row>
    <row r="175" spans="1:9" ht="12.75" customHeight="1" x14ac:dyDescent="0.2">
      <c r="A175" s="1001"/>
      <c r="B175" s="1006"/>
      <c r="C175" s="1007"/>
      <c r="D175" s="749">
        <v>1210</v>
      </c>
      <c r="E175" s="779">
        <v>149</v>
      </c>
      <c r="F175" s="779"/>
      <c r="G175" s="779">
        <f t="shared" si="4"/>
        <v>149</v>
      </c>
      <c r="H175" s="779"/>
      <c r="I175" s="1066"/>
    </row>
    <row r="176" spans="1:9" x14ac:dyDescent="0.2">
      <c r="A176" s="999">
        <v>17</v>
      </c>
      <c r="B176" s="1002" t="s">
        <v>896</v>
      </c>
      <c r="C176" s="1003"/>
      <c r="D176" s="749">
        <v>2314</v>
      </c>
      <c r="E176" s="756">
        <v>143</v>
      </c>
      <c r="F176" s="756"/>
      <c r="G176" s="756">
        <f t="shared" si="4"/>
        <v>143</v>
      </c>
      <c r="H176" s="756"/>
      <c r="I176" s="1064" t="s">
        <v>820</v>
      </c>
    </row>
    <row r="177" spans="1:9" ht="12.75" customHeight="1" x14ac:dyDescent="0.2">
      <c r="A177" s="1000"/>
      <c r="B177" s="1004"/>
      <c r="C177" s="1005"/>
      <c r="D177" s="749">
        <v>1150</v>
      </c>
      <c r="E177" s="756">
        <v>236</v>
      </c>
      <c r="F177" s="756"/>
      <c r="G177" s="756">
        <f t="shared" si="4"/>
        <v>236</v>
      </c>
      <c r="H177" s="756"/>
      <c r="I177" s="1065"/>
    </row>
    <row r="178" spans="1:9" ht="12.75" customHeight="1" x14ac:dyDescent="0.2">
      <c r="A178" s="1001"/>
      <c r="B178" s="1006"/>
      <c r="C178" s="1007"/>
      <c r="D178" s="749">
        <v>1210</v>
      </c>
      <c r="E178" s="756">
        <v>56</v>
      </c>
      <c r="F178" s="756"/>
      <c r="G178" s="756">
        <f t="shared" si="4"/>
        <v>56</v>
      </c>
      <c r="H178" s="756"/>
      <c r="I178" s="1066"/>
    </row>
    <row r="179" spans="1:9" x14ac:dyDescent="0.2">
      <c r="A179" s="999">
        <v>18</v>
      </c>
      <c r="B179" s="1002" t="s">
        <v>897</v>
      </c>
      <c r="C179" s="1003"/>
      <c r="D179" s="749">
        <v>2314</v>
      </c>
      <c r="E179" s="756">
        <v>140</v>
      </c>
      <c r="F179" s="756"/>
      <c r="G179" s="756">
        <f t="shared" si="4"/>
        <v>140</v>
      </c>
      <c r="H179" s="756"/>
      <c r="I179" s="1064" t="s">
        <v>820</v>
      </c>
    </row>
    <row r="180" spans="1:9" ht="12.75" customHeight="1" x14ac:dyDescent="0.2">
      <c r="A180" s="1000"/>
      <c r="B180" s="1004"/>
      <c r="C180" s="1005"/>
      <c r="D180" s="749">
        <v>1150</v>
      </c>
      <c r="E180" s="756">
        <v>86</v>
      </c>
      <c r="F180" s="756"/>
      <c r="G180" s="756">
        <f t="shared" si="4"/>
        <v>86</v>
      </c>
      <c r="H180" s="756"/>
      <c r="I180" s="1065"/>
    </row>
    <row r="181" spans="1:9" ht="12.75" customHeight="1" x14ac:dyDescent="0.2">
      <c r="A181" s="1001"/>
      <c r="B181" s="1006"/>
      <c r="C181" s="1007"/>
      <c r="D181" s="749">
        <v>1210</v>
      </c>
      <c r="E181" s="756">
        <v>21</v>
      </c>
      <c r="F181" s="756"/>
      <c r="G181" s="756">
        <f t="shared" si="4"/>
        <v>21</v>
      </c>
      <c r="H181" s="756"/>
      <c r="I181" s="1066"/>
    </row>
    <row r="182" spans="1:9" x14ac:dyDescent="0.2">
      <c r="A182" s="1098">
        <v>19</v>
      </c>
      <c r="B182" s="1097" t="s">
        <v>898</v>
      </c>
      <c r="C182" s="1097"/>
      <c r="D182" s="749">
        <v>2314</v>
      </c>
      <c r="E182" s="756">
        <v>130</v>
      </c>
      <c r="F182" s="756"/>
      <c r="G182" s="756">
        <f t="shared" si="4"/>
        <v>130</v>
      </c>
      <c r="H182" s="756"/>
      <c r="I182" s="1099" t="s">
        <v>820</v>
      </c>
    </row>
    <row r="183" spans="1:9" ht="12.75" customHeight="1" x14ac:dyDescent="0.2">
      <c r="A183" s="1098"/>
      <c r="B183" s="1097"/>
      <c r="C183" s="1097"/>
      <c r="D183" s="749">
        <v>1150</v>
      </c>
      <c r="E183" s="756">
        <v>86</v>
      </c>
      <c r="F183" s="756"/>
      <c r="G183" s="756">
        <f t="shared" si="4"/>
        <v>86</v>
      </c>
      <c r="H183" s="756"/>
      <c r="I183" s="1099"/>
    </row>
    <row r="184" spans="1:9" ht="12.75" customHeight="1" x14ac:dyDescent="0.2">
      <c r="A184" s="1098"/>
      <c r="B184" s="1097"/>
      <c r="C184" s="1097"/>
      <c r="D184" s="749">
        <v>1210</v>
      </c>
      <c r="E184" s="756">
        <v>21</v>
      </c>
      <c r="F184" s="756"/>
      <c r="G184" s="756">
        <f t="shared" si="4"/>
        <v>21</v>
      </c>
      <c r="H184" s="756"/>
      <c r="I184" s="1099"/>
    </row>
    <row r="185" spans="1:9" x14ac:dyDescent="0.2">
      <c r="A185" s="1098">
        <v>20</v>
      </c>
      <c r="B185" s="1097" t="s">
        <v>899</v>
      </c>
      <c r="C185" s="1097"/>
      <c r="D185" s="749">
        <v>2314</v>
      </c>
      <c r="E185" s="756">
        <v>170</v>
      </c>
      <c r="F185" s="756"/>
      <c r="G185" s="756">
        <f t="shared" si="4"/>
        <v>170</v>
      </c>
      <c r="H185" s="756"/>
      <c r="I185" s="1099" t="s">
        <v>820</v>
      </c>
    </row>
    <row r="186" spans="1:9" ht="12.75" customHeight="1" x14ac:dyDescent="0.2">
      <c r="A186" s="1098"/>
      <c r="B186" s="1097"/>
      <c r="C186" s="1097"/>
      <c r="D186" s="749">
        <v>1150</v>
      </c>
      <c r="E186" s="756">
        <v>86</v>
      </c>
      <c r="F186" s="756"/>
      <c r="G186" s="756">
        <f t="shared" si="4"/>
        <v>86</v>
      </c>
      <c r="H186" s="756"/>
      <c r="I186" s="1099"/>
    </row>
    <row r="187" spans="1:9" ht="12.75" customHeight="1" x14ac:dyDescent="0.2">
      <c r="A187" s="1098"/>
      <c r="B187" s="1097"/>
      <c r="C187" s="1097"/>
      <c r="D187" s="749">
        <v>1210</v>
      </c>
      <c r="E187" s="756">
        <v>21</v>
      </c>
      <c r="F187" s="756"/>
      <c r="G187" s="756">
        <f t="shared" si="4"/>
        <v>21</v>
      </c>
      <c r="H187" s="756"/>
      <c r="I187" s="1099"/>
    </row>
    <row r="188" spans="1:9" x14ac:dyDescent="0.2">
      <c r="A188" s="751">
        <v>21</v>
      </c>
      <c r="B188" s="1097" t="s">
        <v>900</v>
      </c>
      <c r="C188" s="1097"/>
      <c r="D188" s="749">
        <v>2314</v>
      </c>
      <c r="E188" s="756">
        <v>140</v>
      </c>
      <c r="F188" s="756"/>
      <c r="G188" s="756">
        <f t="shared" si="4"/>
        <v>140</v>
      </c>
      <c r="H188" s="756"/>
      <c r="I188" s="752" t="s">
        <v>820</v>
      </c>
    </row>
    <row r="189" spans="1:9" x14ac:dyDescent="0.2">
      <c r="A189" s="751">
        <v>22</v>
      </c>
      <c r="B189" s="1097" t="s">
        <v>901</v>
      </c>
      <c r="C189" s="1097"/>
      <c r="D189" s="749">
        <v>2314</v>
      </c>
      <c r="E189" s="756">
        <v>170</v>
      </c>
      <c r="F189" s="756"/>
      <c r="G189" s="756">
        <f t="shared" si="4"/>
        <v>170</v>
      </c>
      <c r="H189" s="756"/>
      <c r="I189" s="752" t="s">
        <v>820</v>
      </c>
    </row>
    <row r="190" spans="1:9" x14ac:dyDescent="0.2">
      <c r="A190" s="751">
        <v>23</v>
      </c>
      <c r="B190" s="1097" t="s">
        <v>902</v>
      </c>
      <c r="C190" s="1097"/>
      <c r="D190" s="749">
        <v>2314</v>
      </c>
      <c r="E190" s="756">
        <v>170</v>
      </c>
      <c r="F190" s="756"/>
      <c r="G190" s="756">
        <f t="shared" si="4"/>
        <v>170</v>
      </c>
      <c r="H190" s="756"/>
      <c r="I190" s="752" t="s">
        <v>820</v>
      </c>
    </row>
    <row r="191" spans="1:9" x14ac:dyDescent="0.2">
      <c r="A191" s="751">
        <v>24</v>
      </c>
      <c r="B191" s="1097" t="s">
        <v>903</v>
      </c>
      <c r="C191" s="1097"/>
      <c r="D191" s="749">
        <v>2314</v>
      </c>
      <c r="E191" s="756">
        <v>170</v>
      </c>
      <c r="F191" s="756"/>
      <c r="G191" s="756">
        <f t="shared" si="4"/>
        <v>170</v>
      </c>
      <c r="H191" s="756"/>
      <c r="I191" s="752" t="s">
        <v>820</v>
      </c>
    </row>
    <row r="192" spans="1:9" x14ac:dyDescent="0.2">
      <c r="A192" s="751">
        <v>25</v>
      </c>
      <c r="B192" s="1097" t="s">
        <v>904</v>
      </c>
      <c r="C192" s="1097"/>
      <c r="D192" s="749">
        <v>2314</v>
      </c>
      <c r="E192" s="756">
        <v>170</v>
      </c>
      <c r="F192" s="756"/>
      <c r="G192" s="756">
        <f t="shared" si="4"/>
        <v>170</v>
      </c>
      <c r="H192" s="756"/>
      <c r="I192" s="752" t="s">
        <v>873</v>
      </c>
    </row>
    <row r="193" spans="1:9" x14ac:dyDescent="0.2">
      <c r="A193" s="751">
        <v>26</v>
      </c>
      <c r="B193" s="1097" t="s">
        <v>905</v>
      </c>
      <c r="C193" s="1097"/>
      <c r="D193" s="749">
        <v>2314</v>
      </c>
      <c r="E193" s="756">
        <v>170</v>
      </c>
      <c r="F193" s="756"/>
      <c r="G193" s="756">
        <f t="shared" si="4"/>
        <v>170</v>
      </c>
      <c r="H193" s="756"/>
      <c r="I193" s="752" t="s">
        <v>820</v>
      </c>
    </row>
    <row r="194" spans="1:9" x14ac:dyDescent="0.2">
      <c r="A194" s="751">
        <v>27</v>
      </c>
      <c r="B194" s="1100" t="s">
        <v>906</v>
      </c>
      <c r="C194" s="1100"/>
      <c r="D194" s="749">
        <v>2314</v>
      </c>
      <c r="E194" s="756">
        <v>170</v>
      </c>
      <c r="F194" s="756"/>
      <c r="G194" s="756">
        <f t="shared" si="4"/>
        <v>170</v>
      </c>
      <c r="H194" s="756"/>
      <c r="I194" s="752" t="s">
        <v>820</v>
      </c>
    </row>
    <row r="195" spans="1:9" x14ac:dyDescent="0.2">
      <c r="A195" s="751">
        <v>28</v>
      </c>
      <c r="B195" s="1097" t="s">
        <v>907</v>
      </c>
      <c r="C195" s="1097"/>
      <c r="D195" s="749">
        <v>2314</v>
      </c>
      <c r="E195" s="756">
        <v>140</v>
      </c>
      <c r="F195" s="756"/>
      <c r="G195" s="756">
        <f t="shared" si="4"/>
        <v>140</v>
      </c>
      <c r="H195" s="756"/>
      <c r="I195" s="752" t="s">
        <v>820</v>
      </c>
    </row>
    <row r="196" spans="1:9" x14ac:dyDescent="0.2">
      <c r="A196" s="751">
        <v>29</v>
      </c>
      <c r="B196" s="1097" t="s">
        <v>908</v>
      </c>
      <c r="C196" s="1097"/>
      <c r="D196" s="749">
        <v>2314</v>
      </c>
      <c r="E196" s="756">
        <v>250</v>
      </c>
      <c r="F196" s="756"/>
      <c r="G196" s="756">
        <f t="shared" si="4"/>
        <v>250</v>
      </c>
      <c r="H196" s="756"/>
      <c r="I196" s="752" t="s">
        <v>820</v>
      </c>
    </row>
    <row r="197" spans="1:9" x14ac:dyDescent="0.2">
      <c r="A197" s="751">
        <v>30</v>
      </c>
      <c r="B197" s="1097" t="s">
        <v>909</v>
      </c>
      <c r="C197" s="1097"/>
      <c r="D197" s="749">
        <v>2314</v>
      </c>
      <c r="E197" s="756">
        <v>850</v>
      </c>
      <c r="F197" s="756"/>
      <c r="G197" s="756">
        <f t="shared" si="4"/>
        <v>850</v>
      </c>
      <c r="H197" s="756"/>
      <c r="I197" s="752" t="s">
        <v>820</v>
      </c>
    </row>
    <row r="198" spans="1:9" x14ac:dyDescent="0.2">
      <c r="A198" s="751">
        <v>31</v>
      </c>
      <c r="B198" s="1097" t="s">
        <v>910</v>
      </c>
      <c r="C198" s="1097"/>
      <c r="D198" s="749">
        <v>2314</v>
      </c>
      <c r="E198" s="753">
        <v>150</v>
      </c>
      <c r="F198" s="753"/>
      <c r="G198" s="780">
        <f>E198+F198</f>
        <v>150</v>
      </c>
      <c r="H198" s="753"/>
      <c r="I198" s="752" t="s">
        <v>820</v>
      </c>
    </row>
    <row r="199" spans="1:9" x14ac:dyDescent="0.2">
      <c r="A199" s="751">
        <v>32</v>
      </c>
      <c r="B199" s="1097" t="s">
        <v>911</v>
      </c>
      <c r="C199" s="1097"/>
      <c r="D199" s="749">
        <v>2314</v>
      </c>
      <c r="E199" s="753">
        <v>200</v>
      </c>
      <c r="F199" s="753"/>
      <c r="G199" s="753">
        <f t="shared" si="4"/>
        <v>200</v>
      </c>
      <c r="H199" s="753"/>
      <c r="I199" s="752" t="s">
        <v>820</v>
      </c>
    </row>
    <row r="200" spans="1:9" x14ac:dyDescent="0.2">
      <c r="A200" s="751">
        <v>33</v>
      </c>
      <c r="B200" s="1097" t="s">
        <v>912</v>
      </c>
      <c r="C200" s="1097"/>
      <c r="D200" s="749">
        <v>2314</v>
      </c>
      <c r="E200" s="753">
        <v>180</v>
      </c>
      <c r="F200" s="753"/>
      <c r="G200" s="753">
        <f t="shared" si="4"/>
        <v>180</v>
      </c>
      <c r="H200" s="753"/>
      <c r="I200" s="752" t="s">
        <v>820</v>
      </c>
    </row>
    <row r="201" spans="1:9" ht="24" x14ac:dyDescent="0.2">
      <c r="A201" s="751">
        <v>34</v>
      </c>
      <c r="B201" s="1097" t="s">
        <v>913</v>
      </c>
      <c r="C201" s="1097"/>
      <c r="D201" s="761">
        <v>2314</v>
      </c>
      <c r="E201" s="773">
        <v>300</v>
      </c>
      <c r="F201" s="773"/>
      <c r="G201" s="773">
        <f>E201+F201</f>
        <v>300</v>
      </c>
      <c r="H201" s="767"/>
      <c r="I201" s="752" t="s">
        <v>914</v>
      </c>
    </row>
    <row r="202" spans="1:9" x14ac:dyDescent="0.2">
      <c r="A202" s="781"/>
      <c r="B202" s="782"/>
      <c r="C202" s="782"/>
      <c r="D202" s="783"/>
      <c r="E202" s="783"/>
      <c r="F202" s="783"/>
      <c r="G202" s="783"/>
      <c r="H202" s="783"/>
      <c r="I202" s="783"/>
    </row>
    <row r="203" spans="1:9" x14ac:dyDescent="0.2">
      <c r="A203" s="937" t="s">
        <v>421</v>
      </c>
      <c r="B203" s="937"/>
      <c r="C203" s="994" t="s">
        <v>798</v>
      </c>
      <c r="D203" s="994"/>
      <c r="E203" s="994"/>
      <c r="F203" s="994"/>
      <c r="G203" s="994"/>
      <c r="H203" s="994"/>
      <c r="I203" s="994"/>
    </row>
    <row r="204" spans="1:9" x14ac:dyDescent="0.2">
      <c r="A204" s="994" t="s">
        <v>422</v>
      </c>
      <c r="B204" s="994"/>
      <c r="C204" s="998" t="s">
        <v>812</v>
      </c>
      <c r="D204" s="998"/>
      <c r="E204" s="998"/>
      <c r="F204" s="998"/>
      <c r="G204" s="998"/>
      <c r="H204" s="998"/>
      <c r="I204" s="998"/>
    </row>
    <row r="205" spans="1:9" ht="56.25" customHeight="1" x14ac:dyDescent="0.2">
      <c r="A205" s="556" t="s">
        <v>424</v>
      </c>
      <c r="B205" s="1062" t="s">
        <v>425</v>
      </c>
      <c r="C205" s="1063"/>
      <c r="D205" s="556" t="s">
        <v>426</v>
      </c>
      <c r="E205" s="556" t="s">
        <v>427</v>
      </c>
      <c r="F205" s="556" t="s">
        <v>428</v>
      </c>
      <c r="G205" s="556" t="s">
        <v>429</v>
      </c>
      <c r="H205" s="556" t="s">
        <v>318</v>
      </c>
      <c r="I205" s="556" t="s">
        <v>430</v>
      </c>
    </row>
    <row r="206" spans="1:9" x14ac:dyDescent="0.2">
      <c r="A206" s="1008" t="s">
        <v>462</v>
      </c>
      <c r="B206" s="1009"/>
      <c r="C206" s="1010"/>
      <c r="D206" s="745"/>
      <c r="E206" s="745">
        <f>SUM(E207:E275)</f>
        <v>83887</v>
      </c>
      <c r="F206" s="745">
        <f>SUM(F207:F275)</f>
        <v>0</v>
      </c>
      <c r="G206" s="745">
        <f>SUM(G207:G275)</f>
        <v>83887</v>
      </c>
      <c r="H206" s="745"/>
      <c r="I206" s="775"/>
    </row>
    <row r="207" spans="1:9" ht="12.75" customHeight="1" x14ac:dyDescent="0.2">
      <c r="A207" s="1000">
        <v>1</v>
      </c>
      <c r="B207" s="1004" t="s">
        <v>915</v>
      </c>
      <c r="C207" s="1005"/>
      <c r="D207" s="775">
        <v>2314</v>
      </c>
      <c r="E207" s="784">
        <v>115</v>
      </c>
      <c r="F207" s="784"/>
      <c r="G207" s="784">
        <f>E207+F207</f>
        <v>115</v>
      </c>
      <c r="H207" s="784"/>
      <c r="I207" s="1064" t="s">
        <v>916</v>
      </c>
    </row>
    <row r="208" spans="1:9" x14ac:dyDescent="0.2">
      <c r="A208" s="1001"/>
      <c r="B208" s="1006"/>
      <c r="C208" s="1007"/>
      <c r="D208" s="775">
        <v>2363</v>
      </c>
      <c r="E208" s="784">
        <v>100</v>
      </c>
      <c r="F208" s="784"/>
      <c r="G208" s="784">
        <f t="shared" ref="G208:G273" si="5">E208+F208</f>
        <v>100</v>
      </c>
      <c r="H208" s="784"/>
      <c r="I208" s="1066"/>
    </row>
    <row r="209" spans="1:9" ht="33.75" customHeight="1" x14ac:dyDescent="0.2">
      <c r="A209" s="785">
        <v>2</v>
      </c>
      <c r="B209" s="1021" t="s">
        <v>917</v>
      </c>
      <c r="C209" s="1022"/>
      <c r="D209" s="775">
        <v>2314</v>
      </c>
      <c r="E209" s="784">
        <v>80</v>
      </c>
      <c r="F209" s="784"/>
      <c r="G209" s="784">
        <f t="shared" si="5"/>
        <v>80</v>
      </c>
      <c r="H209" s="784"/>
      <c r="I209" s="752" t="s">
        <v>918</v>
      </c>
    </row>
    <row r="210" spans="1:9" ht="12.75" customHeight="1" x14ac:dyDescent="0.2">
      <c r="A210" s="999">
        <v>3</v>
      </c>
      <c r="B210" s="1004" t="s">
        <v>919</v>
      </c>
      <c r="C210" s="1005"/>
      <c r="D210" s="775">
        <v>2314</v>
      </c>
      <c r="E210" s="784">
        <v>150</v>
      </c>
      <c r="F210" s="784"/>
      <c r="G210" s="784">
        <f t="shared" si="5"/>
        <v>150</v>
      </c>
      <c r="H210" s="784"/>
      <c r="I210" s="1064" t="s">
        <v>841</v>
      </c>
    </row>
    <row r="211" spans="1:9" ht="12.75" customHeight="1" x14ac:dyDescent="0.2">
      <c r="A211" s="1001"/>
      <c r="B211" s="1006"/>
      <c r="C211" s="1007"/>
      <c r="D211" s="775">
        <v>2262</v>
      </c>
      <c r="E211" s="784">
        <v>300</v>
      </c>
      <c r="F211" s="784"/>
      <c r="G211" s="784">
        <f t="shared" si="5"/>
        <v>300</v>
      </c>
      <c r="H211" s="784"/>
      <c r="I211" s="1066"/>
    </row>
    <row r="212" spans="1:9" ht="24.75" customHeight="1" x14ac:dyDescent="0.2">
      <c r="A212" s="751">
        <v>4</v>
      </c>
      <c r="B212" s="1021" t="s">
        <v>920</v>
      </c>
      <c r="C212" s="1022"/>
      <c r="D212" s="775">
        <v>2314</v>
      </c>
      <c r="E212" s="784">
        <v>100</v>
      </c>
      <c r="F212" s="784"/>
      <c r="G212" s="784">
        <f t="shared" si="5"/>
        <v>100</v>
      </c>
      <c r="H212" s="784"/>
      <c r="I212" s="752" t="s">
        <v>841</v>
      </c>
    </row>
    <row r="213" spans="1:9" ht="12.75" customHeight="1" x14ac:dyDescent="0.2">
      <c r="A213" s="1000">
        <v>5</v>
      </c>
      <c r="B213" s="1002" t="s">
        <v>921</v>
      </c>
      <c r="C213" s="1003"/>
      <c r="D213" s="775">
        <v>2363</v>
      </c>
      <c r="E213" s="784">
        <v>70</v>
      </c>
      <c r="F213" s="784"/>
      <c r="G213" s="784">
        <f t="shared" si="5"/>
        <v>70</v>
      </c>
      <c r="H213" s="784"/>
      <c r="I213" s="1064" t="s">
        <v>820</v>
      </c>
    </row>
    <row r="214" spans="1:9" x14ac:dyDescent="0.2">
      <c r="A214" s="1001"/>
      <c r="B214" s="1006"/>
      <c r="C214" s="1007"/>
      <c r="D214" s="775">
        <v>2279</v>
      </c>
      <c r="E214" s="784">
        <v>250</v>
      </c>
      <c r="F214" s="784"/>
      <c r="G214" s="784">
        <f t="shared" si="5"/>
        <v>250</v>
      </c>
      <c r="H214" s="784"/>
      <c r="I214" s="1066"/>
    </row>
    <row r="215" spans="1:9" ht="12.75" customHeight="1" x14ac:dyDescent="0.2">
      <c r="A215" s="1000">
        <v>6</v>
      </c>
      <c r="B215" s="1004" t="s">
        <v>922</v>
      </c>
      <c r="C215" s="1005"/>
      <c r="D215" s="775">
        <v>2279</v>
      </c>
      <c r="E215" s="784">
        <f>640-380</f>
        <v>260</v>
      </c>
      <c r="F215" s="784"/>
      <c r="G215" s="784">
        <f t="shared" si="5"/>
        <v>260</v>
      </c>
      <c r="H215" s="784"/>
      <c r="I215" s="1064" t="s">
        <v>820</v>
      </c>
    </row>
    <row r="216" spans="1:9" ht="15" customHeight="1" x14ac:dyDescent="0.2">
      <c r="A216" s="1000"/>
      <c r="B216" s="1004"/>
      <c r="C216" s="1005"/>
      <c r="D216" s="775">
        <v>2262</v>
      </c>
      <c r="E216" s="784">
        <v>300</v>
      </c>
      <c r="F216" s="784"/>
      <c r="G216" s="784">
        <f t="shared" si="5"/>
        <v>300</v>
      </c>
      <c r="H216" s="784"/>
      <c r="I216" s="1065"/>
    </row>
    <row r="217" spans="1:9" x14ac:dyDescent="0.2">
      <c r="A217" s="1000"/>
      <c r="B217" s="1004"/>
      <c r="C217" s="1005"/>
      <c r="D217" s="775">
        <v>2322</v>
      </c>
      <c r="E217" s="784">
        <v>80</v>
      </c>
      <c r="F217" s="784"/>
      <c r="G217" s="784">
        <f t="shared" si="5"/>
        <v>80</v>
      </c>
      <c r="H217" s="784"/>
      <c r="I217" s="1065"/>
    </row>
    <row r="218" spans="1:9" ht="12.75" customHeight="1" x14ac:dyDescent="0.2">
      <c r="A218" s="1000"/>
      <c r="B218" s="1004"/>
      <c r="C218" s="1005"/>
      <c r="D218" s="775">
        <v>2370</v>
      </c>
      <c r="E218" s="784">
        <v>300</v>
      </c>
      <c r="F218" s="784"/>
      <c r="G218" s="784">
        <f t="shared" si="5"/>
        <v>300</v>
      </c>
      <c r="H218" s="784"/>
      <c r="I218" s="1065"/>
    </row>
    <row r="219" spans="1:9" ht="12.75" customHeight="1" x14ac:dyDescent="0.2">
      <c r="A219" s="1000"/>
      <c r="B219" s="1004"/>
      <c r="C219" s="1005"/>
      <c r="D219" s="775">
        <v>2314</v>
      </c>
      <c r="E219" s="784">
        <v>300</v>
      </c>
      <c r="F219" s="784"/>
      <c r="G219" s="784">
        <f t="shared" si="5"/>
        <v>300</v>
      </c>
      <c r="H219" s="784"/>
      <c r="I219" s="1065"/>
    </row>
    <row r="220" spans="1:9" ht="12.75" customHeight="1" x14ac:dyDescent="0.2">
      <c r="A220" s="1000"/>
      <c r="B220" s="1004"/>
      <c r="C220" s="1005"/>
      <c r="D220" s="775">
        <v>2363</v>
      </c>
      <c r="E220" s="784">
        <v>967</v>
      </c>
      <c r="F220" s="784"/>
      <c r="G220" s="784">
        <f t="shared" si="5"/>
        <v>967</v>
      </c>
      <c r="H220" s="784"/>
      <c r="I220" s="1065"/>
    </row>
    <row r="221" spans="1:9" ht="12.75" customHeight="1" x14ac:dyDescent="0.2">
      <c r="A221" s="1000"/>
      <c r="B221" s="1004"/>
      <c r="C221" s="1005"/>
      <c r="D221" s="775">
        <v>1150</v>
      </c>
      <c r="E221" s="784">
        <v>1250</v>
      </c>
      <c r="F221" s="784"/>
      <c r="G221" s="784">
        <f t="shared" si="5"/>
        <v>1250</v>
      </c>
      <c r="H221" s="784"/>
      <c r="I221" s="1065"/>
    </row>
    <row r="222" spans="1:9" ht="12" customHeight="1" x14ac:dyDescent="0.2">
      <c r="A222" s="1001"/>
      <c r="B222" s="1006"/>
      <c r="C222" s="1007"/>
      <c r="D222" s="775">
        <v>1210</v>
      </c>
      <c r="E222" s="784">
        <v>300</v>
      </c>
      <c r="F222" s="784"/>
      <c r="G222" s="784">
        <f t="shared" si="5"/>
        <v>300</v>
      </c>
      <c r="H222" s="784"/>
      <c r="I222" s="1066"/>
    </row>
    <row r="223" spans="1:9" ht="26.25" customHeight="1" x14ac:dyDescent="0.2">
      <c r="A223" s="751">
        <v>7</v>
      </c>
      <c r="B223" s="1021" t="s">
        <v>923</v>
      </c>
      <c r="C223" s="1022"/>
      <c r="D223" s="775">
        <v>2279</v>
      </c>
      <c r="E223" s="784">
        <v>4000</v>
      </c>
      <c r="F223" s="784"/>
      <c r="G223" s="784">
        <f t="shared" si="5"/>
        <v>4000</v>
      </c>
      <c r="H223" s="784"/>
      <c r="I223" s="752" t="s">
        <v>918</v>
      </c>
    </row>
    <row r="224" spans="1:9" x14ac:dyDescent="0.2">
      <c r="A224" s="751">
        <v>8</v>
      </c>
      <c r="B224" s="1097" t="s">
        <v>924</v>
      </c>
      <c r="C224" s="1097"/>
      <c r="D224" s="775">
        <v>2279</v>
      </c>
      <c r="E224" s="784">
        <v>4000</v>
      </c>
      <c r="F224" s="784"/>
      <c r="G224" s="784">
        <f t="shared" si="5"/>
        <v>4000</v>
      </c>
      <c r="H224" s="784"/>
      <c r="I224" s="752" t="s">
        <v>918</v>
      </c>
    </row>
    <row r="225" spans="1:9" ht="12" customHeight="1" x14ac:dyDescent="0.2">
      <c r="A225" s="1000">
        <v>9</v>
      </c>
      <c r="B225" s="1004" t="s">
        <v>925</v>
      </c>
      <c r="C225" s="1005"/>
      <c r="D225" s="775">
        <v>2311</v>
      </c>
      <c r="E225" s="784">
        <v>50</v>
      </c>
      <c r="F225" s="784"/>
      <c r="G225" s="784">
        <f t="shared" si="5"/>
        <v>50</v>
      </c>
      <c r="H225" s="784"/>
      <c r="I225" s="1069" t="s">
        <v>844</v>
      </c>
    </row>
    <row r="226" spans="1:9" ht="12.75" customHeight="1" x14ac:dyDescent="0.2">
      <c r="A226" s="1000"/>
      <c r="B226" s="1004"/>
      <c r="C226" s="1005"/>
      <c r="D226" s="775">
        <v>2231</v>
      </c>
      <c r="E226" s="784">
        <v>300</v>
      </c>
      <c r="F226" s="784"/>
      <c r="G226" s="784">
        <f t="shared" si="5"/>
        <v>300</v>
      </c>
      <c r="H226" s="784"/>
      <c r="I226" s="1070"/>
    </row>
    <row r="227" spans="1:9" ht="12" customHeight="1" x14ac:dyDescent="0.2">
      <c r="A227" s="1001"/>
      <c r="B227" s="1006"/>
      <c r="C227" s="1007"/>
      <c r="D227" s="775">
        <v>2314</v>
      </c>
      <c r="E227" s="784">
        <v>150</v>
      </c>
      <c r="F227" s="784"/>
      <c r="G227" s="784">
        <f t="shared" si="5"/>
        <v>150</v>
      </c>
      <c r="H227" s="784"/>
      <c r="I227" s="1071"/>
    </row>
    <row r="228" spans="1:9" ht="12" customHeight="1" x14ac:dyDescent="0.2">
      <c r="A228" s="785">
        <v>10</v>
      </c>
      <c r="B228" s="1002" t="s">
        <v>926</v>
      </c>
      <c r="C228" s="1003"/>
      <c r="D228" s="775">
        <v>2314</v>
      </c>
      <c r="E228" s="784">
        <v>100</v>
      </c>
      <c r="F228" s="784"/>
      <c r="G228" s="784">
        <f t="shared" si="5"/>
        <v>100</v>
      </c>
      <c r="H228" s="784"/>
      <c r="I228" s="759" t="s">
        <v>844</v>
      </c>
    </row>
    <row r="229" spans="1:9" x14ac:dyDescent="0.2">
      <c r="A229" s="999">
        <v>11</v>
      </c>
      <c r="B229" s="1101" t="s">
        <v>927</v>
      </c>
      <c r="C229" s="1102"/>
      <c r="D229" s="775">
        <v>2231</v>
      </c>
      <c r="E229" s="784">
        <v>500</v>
      </c>
      <c r="F229" s="784"/>
      <c r="G229" s="784">
        <f t="shared" si="5"/>
        <v>500</v>
      </c>
      <c r="H229" s="784"/>
      <c r="I229" s="1069" t="s">
        <v>928</v>
      </c>
    </row>
    <row r="230" spans="1:9" ht="12" customHeight="1" x14ac:dyDescent="0.2">
      <c r="A230" s="1001"/>
      <c r="B230" s="1080"/>
      <c r="C230" s="1081"/>
      <c r="D230" s="775">
        <v>2314</v>
      </c>
      <c r="E230" s="784">
        <v>1000</v>
      </c>
      <c r="F230" s="784"/>
      <c r="G230" s="784">
        <f t="shared" si="5"/>
        <v>1000</v>
      </c>
      <c r="H230" s="784"/>
      <c r="I230" s="1071"/>
    </row>
    <row r="231" spans="1:9" ht="12.75" customHeight="1" x14ac:dyDescent="0.2">
      <c r="A231" s="751">
        <v>12</v>
      </c>
      <c r="B231" s="1097" t="s">
        <v>929</v>
      </c>
      <c r="C231" s="1097"/>
      <c r="D231" s="775">
        <v>2314</v>
      </c>
      <c r="E231" s="784">
        <v>4000</v>
      </c>
      <c r="F231" s="784"/>
      <c r="G231" s="784">
        <f t="shared" si="5"/>
        <v>4000</v>
      </c>
      <c r="H231" s="784"/>
      <c r="I231" s="765" t="s">
        <v>820</v>
      </c>
    </row>
    <row r="232" spans="1:9" x14ac:dyDescent="0.2">
      <c r="A232" s="1098">
        <v>13</v>
      </c>
      <c r="B232" s="1097" t="s">
        <v>930</v>
      </c>
      <c r="C232" s="1097"/>
      <c r="D232" s="775">
        <v>2314</v>
      </c>
      <c r="E232" s="786">
        <v>1445</v>
      </c>
      <c r="F232" s="786"/>
      <c r="G232" s="786">
        <f t="shared" si="5"/>
        <v>1445</v>
      </c>
      <c r="H232" s="786"/>
      <c r="I232" s="1069" t="s">
        <v>928</v>
      </c>
    </row>
    <row r="233" spans="1:9" x14ac:dyDescent="0.2">
      <c r="A233" s="1098"/>
      <c r="B233" s="1097"/>
      <c r="C233" s="1097"/>
      <c r="D233" s="775">
        <v>6422</v>
      </c>
      <c r="E233" s="786">
        <v>3950</v>
      </c>
      <c r="F233" s="786">
        <f>-1270-100-100</f>
        <v>-1470</v>
      </c>
      <c r="G233" s="786">
        <f t="shared" si="5"/>
        <v>2480</v>
      </c>
      <c r="H233" s="786"/>
      <c r="I233" s="1071"/>
    </row>
    <row r="234" spans="1:9" x14ac:dyDescent="0.2">
      <c r="A234" s="1098">
        <v>14</v>
      </c>
      <c r="B234" s="1097" t="s">
        <v>931</v>
      </c>
      <c r="C234" s="1097"/>
      <c r="D234" s="775">
        <v>2314</v>
      </c>
      <c r="E234" s="784">
        <v>3000</v>
      </c>
      <c r="F234" s="786"/>
      <c r="G234" s="784">
        <f t="shared" si="5"/>
        <v>3000</v>
      </c>
      <c r="H234" s="784"/>
      <c r="I234" s="1064" t="s">
        <v>820</v>
      </c>
    </row>
    <row r="235" spans="1:9" ht="39" customHeight="1" x14ac:dyDescent="0.2">
      <c r="A235" s="1098"/>
      <c r="B235" s="1097"/>
      <c r="C235" s="1097"/>
      <c r="D235" s="775">
        <v>6422</v>
      </c>
      <c r="E235" s="784">
        <v>20000</v>
      </c>
      <c r="F235" s="786">
        <f>1270+100+100</f>
        <v>1470</v>
      </c>
      <c r="G235" s="784">
        <f t="shared" si="5"/>
        <v>21470</v>
      </c>
      <c r="H235" s="784" t="s">
        <v>1084</v>
      </c>
      <c r="I235" s="1066"/>
    </row>
    <row r="236" spans="1:9" ht="12" customHeight="1" x14ac:dyDescent="0.2">
      <c r="A236" s="751">
        <v>15</v>
      </c>
      <c r="B236" s="1097" t="s">
        <v>932</v>
      </c>
      <c r="C236" s="1097"/>
      <c r="D236" s="775">
        <v>2314</v>
      </c>
      <c r="E236" s="784">
        <v>1500</v>
      </c>
      <c r="F236" s="784"/>
      <c r="G236" s="784">
        <f t="shared" si="5"/>
        <v>1500</v>
      </c>
      <c r="H236" s="784"/>
      <c r="I236" s="752" t="s">
        <v>815</v>
      </c>
    </row>
    <row r="237" spans="1:9" ht="26.25" customHeight="1" x14ac:dyDescent="0.2">
      <c r="A237" s="751">
        <v>16</v>
      </c>
      <c r="B237" s="1097" t="s">
        <v>933</v>
      </c>
      <c r="C237" s="1097"/>
      <c r="D237" s="761">
        <v>2314</v>
      </c>
      <c r="E237" s="771">
        <v>300</v>
      </c>
      <c r="F237" s="771"/>
      <c r="G237" s="771">
        <f t="shared" si="5"/>
        <v>300</v>
      </c>
      <c r="H237" s="771"/>
      <c r="I237" s="787" t="s">
        <v>934</v>
      </c>
    </row>
    <row r="238" spans="1:9" ht="23.25" customHeight="1" x14ac:dyDescent="0.2">
      <c r="A238" s="1098">
        <v>17</v>
      </c>
      <c r="B238" s="1097" t="s">
        <v>935</v>
      </c>
      <c r="C238" s="1097"/>
      <c r="D238" s="761">
        <v>1150</v>
      </c>
      <c r="E238" s="773">
        <v>300</v>
      </c>
      <c r="F238" s="773"/>
      <c r="G238" s="773">
        <f t="shared" si="5"/>
        <v>300</v>
      </c>
      <c r="H238" s="773"/>
      <c r="I238" s="1014" t="s">
        <v>870</v>
      </c>
    </row>
    <row r="239" spans="1:9" x14ac:dyDescent="0.2">
      <c r="A239" s="1098"/>
      <c r="B239" s="1097"/>
      <c r="C239" s="1097"/>
      <c r="D239" s="761">
        <v>2314</v>
      </c>
      <c r="E239" s="773">
        <v>100</v>
      </c>
      <c r="F239" s="773"/>
      <c r="G239" s="773">
        <f t="shared" si="5"/>
        <v>100</v>
      </c>
      <c r="H239" s="773"/>
      <c r="I239" s="1016"/>
    </row>
    <row r="240" spans="1:9" ht="12.75" customHeight="1" x14ac:dyDescent="0.2">
      <c r="A240" s="1098">
        <v>18</v>
      </c>
      <c r="B240" s="1097" t="s">
        <v>936</v>
      </c>
      <c r="C240" s="1097"/>
      <c r="D240" s="772">
        <v>2231</v>
      </c>
      <c r="E240" s="773">
        <v>2800</v>
      </c>
      <c r="F240" s="773"/>
      <c r="G240" s="773">
        <f t="shared" si="5"/>
        <v>2800</v>
      </c>
      <c r="H240" s="773"/>
      <c r="I240" s="1088" t="s">
        <v>815</v>
      </c>
    </row>
    <row r="241" spans="1:12" ht="12.75" customHeight="1" x14ac:dyDescent="0.2">
      <c r="A241" s="1098"/>
      <c r="B241" s="1097"/>
      <c r="C241" s="1097"/>
      <c r="D241" s="772">
        <v>1150</v>
      </c>
      <c r="E241" s="773">
        <v>920</v>
      </c>
      <c r="F241" s="773"/>
      <c r="G241" s="773">
        <f t="shared" si="5"/>
        <v>920</v>
      </c>
      <c r="H241" s="773"/>
      <c r="I241" s="1089"/>
    </row>
    <row r="242" spans="1:12" ht="12" customHeight="1" x14ac:dyDescent="0.2">
      <c r="A242" s="1098"/>
      <c r="B242" s="1097"/>
      <c r="C242" s="1097"/>
      <c r="D242" s="772">
        <v>2231</v>
      </c>
      <c r="E242" s="773">
        <v>280</v>
      </c>
      <c r="F242" s="773"/>
      <c r="G242" s="773">
        <f t="shared" si="5"/>
        <v>280</v>
      </c>
      <c r="H242" s="773"/>
      <c r="I242" s="1090"/>
    </row>
    <row r="243" spans="1:12" ht="14.25" customHeight="1" x14ac:dyDescent="0.2">
      <c r="A243" s="1098">
        <v>19</v>
      </c>
      <c r="B243" s="1097" t="s">
        <v>937</v>
      </c>
      <c r="C243" s="1097"/>
      <c r="D243" s="761">
        <v>2231</v>
      </c>
      <c r="E243" s="771">
        <f>500+550</f>
        <v>1050</v>
      </c>
      <c r="F243" s="771"/>
      <c r="G243" s="771">
        <f t="shared" si="5"/>
        <v>1050</v>
      </c>
      <c r="H243" s="788"/>
      <c r="I243" s="1088" t="s">
        <v>815</v>
      </c>
    </row>
    <row r="244" spans="1:12" ht="12.75" customHeight="1" x14ac:dyDescent="0.2">
      <c r="A244" s="1098"/>
      <c r="B244" s="1097"/>
      <c r="C244" s="1097"/>
      <c r="D244" s="761">
        <v>2231</v>
      </c>
      <c r="E244" s="771">
        <v>128</v>
      </c>
      <c r="F244" s="771"/>
      <c r="G244" s="771">
        <f t="shared" si="5"/>
        <v>128</v>
      </c>
      <c r="H244" s="771"/>
      <c r="I244" s="1089"/>
      <c r="L244" s="801"/>
    </row>
    <row r="245" spans="1:12" ht="12" customHeight="1" x14ac:dyDescent="0.2">
      <c r="A245" s="1098"/>
      <c r="B245" s="1097"/>
      <c r="C245" s="1097"/>
      <c r="D245" s="761">
        <v>1150</v>
      </c>
      <c r="E245" s="771">
        <f>2000-550</f>
        <v>1450</v>
      </c>
      <c r="F245" s="771"/>
      <c r="G245" s="771">
        <f t="shared" si="5"/>
        <v>1450</v>
      </c>
      <c r="H245" s="771"/>
      <c r="I245" s="1090"/>
      <c r="L245" s="801"/>
    </row>
    <row r="246" spans="1:12" ht="12.75" customHeight="1" x14ac:dyDescent="0.2">
      <c r="A246" s="1098">
        <v>20</v>
      </c>
      <c r="B246" s="1097" t="s">
        <v>938</v>
      </c>
      <c r="C246" s="1097"/>
      <c r="D246" s="761">
        <v>2314</v>
      </c>
      <c r="E246" s="771">
        <v>1200</v>
      </c>
      <c r="F246" s="771"/>
      <c r="G246" s="771">
        <f t="shared" si="5"/>
        <v>1200</v>
      </c>
      <c r="H246" s="771"/>
      <c r="I246" s="1014" t="s">
        <v>916</v>
      </c>
      <c r="L246" s="801"/>
    </row>
    <row r="247" spans="1:12" ht="12.75" customHeight="1" x14ac:dyDescent="0.2">
      <c r="A247" s="1098"/>
      <c r="B247" s="1097"/>
      <c r="C247" s="1097"/>
      <c r="D247" s="761">
        <v>2279</v>
      </c>
      <c r="E247" s="771">
        <v>400</v>
      </c>
      <c r="F247" s="771"/>
      <c r="G247" s="771">
        <f t="shared" si="5"/>
        <v>400</v>
      </c>
      <c r="H247" s="771"/>
      <c r="I247" s="1015"/>
      <c r="L247" s="801"/>
    </row>
    <row r="248" spans="1:12" ht="12.75" customHeight="1" x14ac:dyDescent="0.2">
      <c r="A248" s="1098"/>
      <c r="B248" s="1097"/>
      <c r="C248" s="1097"/>
      <c r="D248" s="761">
        <v>2261</v>
      </c>
      <c r="E248" s="771">
        <v>300</v>
      </c>
      <c r="F248" s="771"/>
      <c r="G248" s="771">
        <f t="shared" si="5"/>
        <v>300</v>
      </c>
      <c r="H248" s="771"/>
      <c r="I248" s="1015"/>
      <c r="L248" s="801"/>
    </row>
    <row r="249" spans="1:12" ht="12.75" customHeight="1" x14ac:dyDescent="0.2">
      <c r="A249" s="1098"/>
      <c r="B249" s="1097"/>
      <c r="C249" s="1097"/>
      <c r="D249" s="761">
        <v>2363</v>
      </c>
      <c r="E249" s="771">
        <v>400</v>
      </c>
      <c r="F249" s="771"/>
      <c r="G249" s="771">
        <f t="shared" si="5"/>
        <v>400</v>
      </c>
      <c r="H249" s="771"/>
      <c r="I249" s="1015"/>
      <c r="L249" s="801"/>
    </row>
    <row r="250" spans="1:12" ht="12.75" customHeight="1" x14ac:dyDescent="0.2">
      <c r="A250" s="1098"/>
      <c r="B250" s="1097"/>
      <c r="C250" s="1097"/>
      <c r="D250" s="761">
        <v>2322</v>
      </c>
      <c r="E250" s="771">
        <v>180</v>
      </c>
      <c r="F250" s="771"/>
      <c r="G250" s="771">
        <f t="shared" si="5"/>
        <v>180</v>
      </c>
      <c r="H250" s="771"/>
      <c r="I250" s="1015"/>
      <c r="L250" s="801"/>
    </row>
    <row r="251" spans="1:12" x14ac:dyDescent="0.2">
      <c r="A251" s="1098"/>
      <c r="B251" s="1097"/>
      <c r="C251" s="1097"/>
      <c r="D251" s="761">
        <v>2231</v>
      </c>
      <c r="E251" s="771">
        <v>680</v>
      </c>
      <c r="F251" s="771"/>
      <c r="G251" s="771">
        <f t="shared" si="5"/>
        <v>680</v>
      </c>
      <c r="H251" s="771"/>
      <c r="I251" s="1016"/>
      <c r="L251" s="801"/>
    </row>
    <row r="252" spans="1:12" ht="12.75" customHeight="1" x14ac:dyDescent="0.2">
      <c r="A252" s="1098">
        <v>21</v>
      </c>
      <c r="B252" s="1097" t="s">
        <v>939</v>
      </c>
      <c r="C252" s="1097"/>
      <c r="D252" s="761">
        <v>1150</v>
      </c>
      <c r="E252" s="771">
        <v>2120</v>
      </c>
      <c r="F252" s="771"/>
      <c r="G252" s="771">
        <f t="shared" si="5"/>
        <v>2120</v>
      </c>
      <c r="H252" s="771"/>
      <c r="I252" s="1014" t="s">
        <v>916</v>
      </c>
      <c r="L252" s="801"/>
    </row>
    <row r="253" spans="1:12" ht="12.75" customHeight="1" x14ac:dyDescent="0.2">
      <c r="A253" s="1098"/>
      <c r="B253" s="1097"/>
      <c r="C253" s="1097"/>
      <c r="D253" s="761">
        <v>1210</v>
      </c>
      <c r="E253" s="771">
        <v>520</v>
      </c>
      <c r="F253" s="771"/>
      <c r="G253" s="771">
        <f t="shared" si="5"/>
        <v>520</v>
      </c>
      <c r="H253" s="771"/>
      <c r="I253" s="1015"/>
      <c r="L253" s="801"/>
    </row>
    <row r="254" spans="1:12" ht="12.75" customHeight="1" x14ac:dyDescent="0.2">
      <c r="A254" s="1098"/>
      <c r="B254" s="1097"/>
      <c r="C254" s="1097"/>
      <c r="D254" s="761">
        <v>2314</v>
      </c>
      <c r="E254" s="773">
        <v>400</v>
      </c>
      <c r="F254" s="773"/>
      <c r="G254" s="773">
        <f t="shared" si="5"/>
        <v>400</v>
      </c>
      <c r="H254" s="773"/>
      <c r="I254" s="1015"/>
      <c r="L254" s="801"/>
    </row>
    <row r="255" spans="1:12" ht="12.75" customHeight="1" x14ac:dyDescent="0.2">
      <c r="A255" s="1098"/>
      <c r="B255" s="1097"/>
      <c r="C255" s="1097"/>
      <c r="D255" s="761">
        <v>2279</v>
      </c>
      <c r="E255" s="771">
        <v>961</v>
      </c>
      <c r="F255" s="771"/>
      <c r="G255" s="771">
        <f t="shared" si="5"/>
        <v>961</v>
      </c>
      <c r="H255" s="771"/>
      <c r="I255" s="1015"/>
      <c r="L255" s="801"/>
    </row>
    <row r="256" spans="1:12" ht="12.75" customHeight="1" x14ac:dyDescent="0.2">
      <c r="A256" s="1098"/>
      <c r="B256" s="1097"/>
      <c r="C256" s="1097"/>
      <c r="D256" s="761">
        <v>2322</v>
      </c>
      <c r="E256" s="771">
        <v>200</v>
      </c>
      <c r="F256" s="771"/>
      <c r="G256" s="771">
        <f t="shared" si="5"/>
        <v>200</v>
      </c>
      <c r="H256" s="771"/>
      <c r="I256" s="1015"/>
      <c r="L256" s="801"/>
    </row>
    <row r="257" spans="1:12" ht="12.75" customHeight="1" x14ac:dyDescent="0.2">
      <c r="A257" s="1098"/>
      <c r="B257" s="1097"/>
      <c r="C257" s="1097"/>
      <c r="D257" s="761">
        <v>2262</v>
      </c>
      <c r="E257" s="771">
        <v>720</v>
      </c>
      <c r="F257" s="771"/>
      <c r="G257" s="771">
        <f t="shared" si="5"/>
        <v>720</v>
      </c>
      <c r="H257" s="771"/>
      <c r="I257" s="1015"/>
      <c r="L257" s="801"/>
    </row>
    <row r="258" spans="1:12" ht="14.25" customHeight="1" x14ac:dyDescent="0.2">
      <c r="A258" s="1098"/>
      <c r="B258" s="1097"/>
      <c r="C258" s="1097"/>
      <c r="D258" s="761">
        <v>2235</v>
      </c>
      <c r="E258" s="771">
        <v>1600</v>
      </c>
      <c r="F258" s="771"/>
      <c r="G258" s="771">
        <f t="shared" si="5"/>
        <v>1600</v>
      </c>
      <c r="H258" s="771"/>
      <c r="I258" s="1016"/>
      <c r="L258" s="801"/>
    </row>
    <row r="259" spans="1:12" ht="26.25" customHeight="1" x14ac:dyDescent="0.2">
      <c r="A259" s="751">
        <v>22</v>
      </c>
      <c r="B259" s="1097" t="s">
        <v>940</v>
      </c>
      <c r="C259" s="1097"/>
      <c r="D259" s="789">
        <v>2235</v>
      </c>
      <c r="E259" s="771">
        <v>1500</v>
      </c>
      <c r="F259" s="771"/>
      <c r="G259" s="771">
        <f t="shared" si="5"/>
        <v>1500</v>
      </c>
      <c r="H259" s="771"/>
      <c r="I259" s="790" t="s">
        <v>916</v>
      </c>
    </row>
    <row r="260" spans="1:12" x14ac:dyDescent="0.2">
      <c r="A260" s="791">
        <v>23</v>
      </c>
      <c r="B260" s="1006" t="s">
        <v>941</v>
      </c>
      <c r="C260" s="1007"/>
      <c r="D260" s="792">
        <v>2279</v>
      </c>
      <c r="E260" s="771">
        <v>4000</v>
      </c>
      <c r="F260" s="771"/>
      <c r="G260" s="771">
        <f t="shared" si="5"/>
        <v>4000</v>
      </c>
      <c r="H260" s="771"/>
      <c r="I260" s="790" t="s">
        <v>916</v>
      </c>
    </row>
    <row r="261" spans="1:12" ht="26.25" customHeight="1" x14ac:dyDescent="0.2">
      <c r="A261" s="751">
        <v>24</v>
      </c>
      <c r="B261" s="1021" t="s">
        <v>942</v>
      </c>
      <c r="C261" s="1022"/>
      <c r="D261" s="761">
        <v>2252</v>
      </c>
      <c r="E261" s="771">
        <v>1500</v>
      </c>
      <c r="F261" s="771"/>
      <c r="G261" s="771">
        <f t="shared" si="5"/>
        <v>1500</v>
      </c>
      <c r="H261" s="771"/>
      <c r="I261" s="790" t="s">
        <v>943</v>
      </c>
    </row>
    <row r="262" spans="1:12" ht="12" customHeight="1" x14ac:dyDescent="0.2">
      <c r="A262" s="1098">
        <v>25</v>
      </c>
      <c r="B262" s="1002" t="s">
        <v>944</v>
      </c>
      <c r="C262" s="1003"/>
      <c r="D262" s="761">
        <v>1150</v>
      </c>
      <c r="E262" s="771">
        <v>524</v>
      </c>
      <c r="F262" s="771"/>
      <c r="G262" s="771">
        <f t="shared" si="5"/>
        <v>524</v>
      </c>
      <c r="H262" s="771"/>
      <c r="I262" s="1014" t="s">
        <v>916</v>
      </c>
    </row>
    <row r="263" spans="1:12" ht="12.75" customHeight="1" x14ac:dyDescent="0.2">
      <c r="A263" s="1098"/>
      <c r="B263" s="1004"/>
      <c r="C263" s="1005"/>
      <c r="D263" s="761">
        <v>2279</v>
      </c>
      <c r="E263" s="771">
        <v>300</v>
      </c>
      <c r="F263" s="771"/>
      <c r="G263" s="771">
        <f t="shared" si="5"/>
        <v>300</v>
      </c>
      <c r="H263" s="771"/>
      <c r="I263" s="1015"/>
    </row>
    <row r="264" spans="1:12" ht="12.75" customHeight="1" x14ac:dyDescent="0.2">
      <c r="A264" s="1098"/>
      <c r="B264" s="1004"/>
      <c r="C264" s="1005"/>
      <c r="D264" s="761">
        <v>2322</v>
      </c>
      <c r="E264" s="771">
        <v>16</v>
      </c>
      <c r="F264" s="771"/>
      <c r="G264" s="771">
        <f t="shared" si="5"/>
        <v>16</v>
      </c>
      <c r="H264" s="771"/>
      <c r="I264" s="1015"/>
    </row>
    <row r="265" spans="1:12" ht="12.75" customHeight="1" x14ac:dyDescent="0.2">
      <c r="A265" s="1098"/>
      <c r="B265" s="1004"/>
      <c r="C265" s="1005"/>
      <c r="D265" s="761">
        <v>1210</v>
      </c>
      <c r="E265" s="771">
        <v>200</v>
      </c>
      <c r="F265" s="771"/>
      <c r="G265" s="771">
        <f t="shared" si="5"/>
        <v>200</v>
      </c>
      <c r="H265" s="771"/>
      <c r="I265" s="1015"/>
    </row>
    <row r="266" spans="1:12" ht="12" customHeight="1" x14ac:dyDescent="0.2">
      <c r="A266" s="1098"/>
      <c r="B266" s="1006"/>
      <c r="C266" s="1007"/>
      <c r="D266" s="761">
        <v>2314</v>
      </c>
      <c r="E266" s="771">
        <v>200</v>
      </c>
      <c r="F266" s="771"/>
      <c r="G266" s="771">
        <f t="shared" si="5"/>
        <v>200</v>
      </c>
      <c r="H266" s="771"/>
      <c r="I266" s="1016"/>
    </row>
    <row r="267" spans="1:12" x14ac:dyDescent="0.2">
      <c r="A267" s="751">
        <v>26</v>
      </c>
      <c r="B267" s="1021" t="s">
        <v>945</v>
      </c>
      <c r="C267" s="1022"/>
      <c r="D267" s="775">
        <v>2314</v>
      </c>
      <c r="E267" s="784">
        <v>30</v>
      </c>
      <c r="F267" s="784"/>
      <c r="G267" s="784">
        <f t="shared" si="5"/>
        <v>30</v>
      </c>
      <c r="H267" s="784"/>
      <c r="I267" s="752" t="s">
        <v>946</v>
      </c>
    </row>
    <row r="268" spans="1:12" x14ac:dyDescent="0.2">
      <c r="A268" s="751">
        <v>27</v>
      </c>
      <c r="B268" s="1021" t="s">
        <v>947</v>
      </c>
      <c r="C268" s="1022"/>
      <c r="D268" s="775">
        <v>2314</v>
      </c>
      <c r="E268" s="784">
        <v>1200</v>
      </c>
      <c r="F268" s="784"/>
      <c r="G268" s="784">
        <f t="shared" si="5"/>
        <v>1200</v>
      </c>
      <c r="H268" s="784"/>
      <c r="I268" s="790" t="s">
        <v>948</v>
      </c>
    </row>
    <row r="269" spans="1:12" x14ac:dyDescent="0.2">
      <c r="A269" s="1098">
        <v>28</v>
      </c>
      <c r="B269" s="1021" t="s">
        <v>949</v>
      </c>
      <c r="C269" s="1022"/>
      <c r="D269" s="761">
        <v>2279</v>
      </c>
      <c r="E269" s="771">
        <v>300</v>
      </c>
      <c r="F269" s="771"/>
      <c r="G269" s="771">
        <f t="shared" si="5"/>
        <v>300</v>
      </c>
      <c r="H269" s="771"/>
      <c r="I269" s="1014" t="s">
        <v>928</v>
      </c>
    </row>
    <row r="270" spans="1:12" ht="12" customHeight="1" x14ac:dyDescent="0.2">
      <c r="A270" s="1098"/>
      <c r="B270" s="1021"/>
      <c r="C270" s="1022"/>
      <c r="D270" s="761">
        <v>2314</v>
      </c>
      <c r="E270" s="771">
        <v>500</v>
      </c>
      <c r="F270" s="771"/>
      <c r="G270" s="771">
        <f t="shared" si="5"/>
        <v>500</v>
      </c>
      <c r="H270" s="771"/>
      <c r="I270" s="1016"/>
    </row>
    <row r="271" spans="1:12" ht="12.75" customHeight="1" x14ac:dyDescent="0.2">
      <c r="A271" s="1098">
        <v>29</v>
      </c>
      <c r="B271" s="1021" t="s">
        <v>950</v>
      </c>
      <c r="C271" s="1022"/>
      <c r="D271" s="761">
        <v>1150</v>
      </c>
      <c r="E271" s="771">
        <v>400</v>
      </c>
      <c r="F271" s="771"/>
      <c r="G271" s="771">
        <f t="shared" si="5"/>
        <v>400</v>
      </c>
      <c r="H271" s="771"/>
      <c r="I271" s="1014" t="s">
        <v>928</v>
      </c>
    </row>
    <row r="272" spans="1:12" ht="12" customHeight="1" x14ac:dyDescent="0.2">
      <c r="A272" s="1098"/>
      <c r="B272" s="1021"/>
      <c r="C272" s="1022"/>
      <c r="D272" s="761">
        <v>1210</v>
      </c>
      <c r="E272" s="771">
        <v>95</v>
      </c>
      <c r="F272" s="771"/>
      <c r="G272" s="771">
        <f t="shared" si="5"/>
        <v>95</v>
      </c>
      <c r="H272" s="771"/>
      <c r="I272" s="1016"/>
    </row>
    <row r="273" spans="1:9" ht="12.75" customHeight="1" x14ac:dyDescent="0.2">
      <c r="A273" s="1105">
        <v>30</v>
      </c>
      <c r="B273" s="1021" t="s">
        <v>951</v>
      </c>
      <c r="C273" s="1022"/>
      <c r="D273" s="761">
        <v>1150</v>
      </c>
      <c r="E273" s="771">
        <v>5170</v>
      </c>
      <c r="F273" s="771"/>
      <c r="G273" s="771">
        <f t="shared" si="5"/>
        <v>5170</v>
      </c>
      <c r="H273" s="771"/>
      <c r="I273" s="1014" t="s">
        <v>851</v>
      </c>
    </row>
    <row r="274" spans="1:9" ht="12.75" customHeight="1" x14ac:dyDescent="0.2">
      <c r="A274" s="1105"/>
      <c r="B274" s="1021"/>
      <c r="C274" s="1022"/>
      <c r="D274" s="761">
        <v>1210</v>
      </c>
      <c r="E274" s="771">
        <v>1326</v>
      </c>
      <c r="F274" s="771"/>
      <c r="G274" s="771">
        <f t="shared" ref="G274:G275" si="6">E274+F274</f>
        <v>1326</v>
      </c>
      <c r="H274" s="771"/>
      <c r="I274" s="1016"/>
    </row>
    <row r="275" spans="1:9" x14ac:dyDescent="0.2">
      <c r="A275" s="751">
        <v>31</v>
      </c>
      <c r="B275" s="1021" t="s">
        <v>952</v>
      </c>
      <c r="C275" s="1022"/>
      <c r="D275" s="775">
        <v>2231</v>
      </c>
      <c r="E275" s="784">
        <v>700</v>
      </c>
      <c r="F275" s="784"/>
      <c r="G275" s="784">
        <f t="shared" si="6"/>
        <v>700</v>
      </c>
      <c r="H275" s="784"/>
      <c r="I275" s="793" t="s">
        <v>815</v>
      </c>
    </row>
    <row r="276" spans="1:9" ht="86.25" customHeight="1" x14ac:dyDescent="0.2">
      <c r="A276" s="781"/>
      <c r="D276" s="794"/>
      <c r="E276" s="783"/>
      <c r="F276" s="783"/>
      <c r="G276" s="783"/>
      <c r="H276" s="783"/>
      <c r="I276" s="783"/>
    </row>
    <row r="277" spans="1:9" x14ac:dyDescent="0.2">
      <c r="A277" s="937" t="s">
        <v>421</v>
      </c>
      <c r="B277" s="937"/>
      <c r="C277" s="795" t="s">
        <v>954</v>
      </c>
      <c r="D277" s="796"/>
      <c r="E277" s="795"/>
      <c r="F277" s="795"/>
      <c r="G277" s="795"/>
      <c r="H277" s="795"/>
      <c r="I277" s="795"/>
    </row>
    <row r="278" spans="1:9" x14ac:dyDescent="0.2">
      <c r="A278" s="795" t="s">
        <v>422</v>
      </c>
      <c r="C278" s="797" t="s">
        <v>379</v>
      </c>
      <c r="D278" s="796"/>
      <c r="E278" s="795"/>
      <c r="F278" s="795"/>
      <c r="G278" s="795"/>
      <c r="H278" s="795"/>
      <c r="I278" s="795"/>
    </row>
    <row r="279" spans="1:9" ht="48" customHeight="1" x14ac:dyDescent="0.2">
      <c r="A279" s="556" t="s">
        <v>424</v>
      </c>
      <c r="B279" s="1062" t="s">
        <v>425</v>
      </c>
      <c r="C279" s="1063"/>
      <c r="D279" s="556" t="s">
        <v>426</v>
      </c>
      <c r="E279" s="556" t="s">
        <v>427</v>
      </c>
      <c r="F279" s="556" t="s">
        <v>428</v>
      </c>
      <c r="G279" s="556" t="s">
        <v>429</v>
      </c>
      <c r="H279" s="556" t="s">
        <v>318</v>
      </c>
      <c r="I279" s="556" t="s">
        <v>430</v>
      </c>
    </row>
    <row r="280" spans="1:9" x14ac:dyDescent="0.2">
      <c r="A280" s="1008" t="s">
        <v>462</v>
      </c>
      <c r="B280" s="1009"/>
      <c r="C280" s="1010"/>
      <c r="D280" s="745"/>
      <c r="E280" s="745">
        <f>SUM(E281:E282)</f>
        <v>1950</v>
      </c>
      <c r="F280" s="745">
        <f t="shared" ref="F280:G280" si="7">SUM(F281:F282)</f>
        <v>0</v>
      </c>
      <c r="G280" s="745">
        <f t="shared" si="7"/>
        <v>1950</v>
      </c>
      <c r="H280" s="745"/>
      <c r="I280" s="745"/>
    </row>
    <row r="281" spans="1:9" ht="12" customHeight="1" x14ac:dyDescent="0.2">
      <c r="A281" s="798">
        <v>1</v>
      </c>
      <c r="B281" s="1103" t="s">
        <v>955</v>
      </c>
      <c r="C281" s="1104"/>
      <c r="D281" s="755">
        <v>2370</v>
      </c>
      <c r="E281" s="754">
        <v>350</v>
      </c>
      <c r="F281" s="754"/>
      <c r="G281" s="754">
        <f>E281+F281</f>
        <v>350</v>
      </c>
      <c r="H281" s="754"/>
      <c r="I281" s="790" t="s">
        <v>956</v>
      </c>
    </row>
    <row r="282" spans="1:9" ht="12" customHeight="1" x14ac:dyDescent="0.2">
      <c r="A282" s="798">
        <v>2</v>
      </c>
      <c r="B282" s="1103" t="s">
        <v>957</v>
      </c>
      <c r="C282" s="1104"/>
      <c r="D282" s="755">
        <v>2239</v>
      </c>
      <c r="E282" s="754">
        <v>1600</v>
      </c>
      <c r="F282" s="754"/>
      <c r="G282" s="754">
        <f>E282+F282</f>
        <v>1600</v>
      </c>
      <c r="H282" s="754"/>
      <c r="I282" s="790" t="s">
        <v>956</v>
      </c>
    </row>
    <row r="283" spans="1:9" x14ac:dyDescent="0.2">
      <c r="A283" s="781"/>
      <c r="B283" s="782"/>
      <c r="C283" s="782"/>
      <c r="D283" s="783"/>
      <c r="E283" s="783"/>
      <c r="F283" s="783"/>
      <c r="G283" s="783"/>
      <c r="H283" s="783"/>
      <c r="I283" s="783"/>
    </row>
    <row r="284" spans="1:9" x14ac:dyDescent="0.2">
      <c r="A284" s="937" t="s">
        <v>421</v>
      </c>
      <c r="B284" s="937"/>
      <c r="C284" s="795" t="s">
        <v>958</v>
      </c>
      <c r="D284" s="795"/>
      <c r="E284" s="795"/>
      <c r="F284" s="795"/>
      <c r="G284" s="795"/>
      <c r="H284" s="795"/>
      <c r="I284" s="795"/>
    </row>
    <row r="285" spans="1:9" x14ac:dyDescent="0.2">
      <c r="A285" s="795" t="s">
        <v>422</v>
      </c>
      <c r="C285" s="797" t="s">
        <v>785</v>
      </c>
      <c r="D285" s="795"/>
      <c r="E285" s="795"/>
      <c r="F285" s="795"/>
      <c r="G285" s="795"/>
      <c r="H285" s="795"/>
      <c r="I285" s="795"/>
    </row>
    <row r="286" spans="1:9" ht="48" customHeight="1" x14ac:dyDescent="0.2">
      <c r="A286" s="556" t="s">
        <v>424</v>
      </c>
      <c r="B286" s="1062" t="s">
        <v>425</v>
      </c>
      <c r="C286" s="1063"/>
      <c r="D286" s="556" t="s">
        <v>426</v>
      </c>
      <c r="E286" s="556" t="s">
        <v>427</v>
      </c>
      <c r="F286" s="556" t="s">
        <v>428</v>
      </c>
      <c r="G286" s="556" t="s">
        <v>429</v>
      </c>
      <c r="H286" s="556" t="s">
        <v>318</v>
      </c>
      <c r="I286" s="556" t="s">
        <v>430</v>
      </c>
    </row>
    <row r="287" spans="1:9" ht="12" customHeight="1" x14ac:dyDescent="0.2">
      <c r="A287" s="1008" t="s">
        <v>462</v>
      </c>
      <c r="B287" s="1009"/>
      <c r="C287" s="1010"/>
      <c r="D287" s="745"/>
      <c r="E287" s="745">
        <f>SUM(E288:E288)</f>
        <v>97634</v>
      </c>
      <c r="F287" s="745">
        <f t="shared" ref="F287:G287" si="8">SUM(F288:F288)</f>
        <v>0</v>
      </c>
      <c r="G287" s="745">
        <f t="shared" si="8"/>
        <v>97634</v>
      </c>
      <c r="H287" s="745"/>
      <c r="I287" s="745"/>
    </row>
    <row r="288" spans="1:9" x14ac:dyDescent="0.2">
      <c r="A288" s="751">
        <v>1</v>
      </c>
      <c r="B288" s="1021" t="s">
        <v>959</v>
      </c>
      <c r="C288" s="1022"/>
      <c r="D288" s="761">
        <v>3262</v>
      </c>
      <c r="E288" s="773">
        <f>86000+11634</f>
        <v>97634</v>
      </c>
      <c r="F288" s="773"/>
      <c r="G288" s="771">
        <f>E288+F288</f>
        <v>97634</v>
      </c>
      <c r="H288" s="773"/>
      <c r="I288" s="790" t="s">
        <v>956</v>
      </c>
    </row>
    <row r="289" spans="1:9" x14ac:dyDescent="0.2">
      <c r="A289" s="799"/>
      <c r="B289" s="800"/>
      <c r="C289" s="800"/>
      <c r="E289" s="801"/>
      <c r="F289" s="801"/>
      <c r="G289" s="801"/>
      <c r="H289" s="801"/>
      <c r="I289" s="801"/>
    </row>
    <row r="290" spans="1:9" x14ac:dyDescent="0.2">
      <c r="A290" s="742" t="s">
        <v>445</v>
      </c>
      <c r="B290" s="802"/>
      <c r="C290" s="803"/>
    </row>
    <row r="291" spans="1:9" x14ac:dyDescent="0.2">
      <c r="A291" s="519" t="s">
        <v>679</v>
      </c>
      <c r="B291" s="519"/>
      <c r="C291" s="803"/>
    </row>
    <row r="292" spans="1:9" x14ac:dyDescent="0.2">
      <c r="A292" s="519"/>
      <c r="B292" s="519" t="s">
        <v>960</v>
      </c>
      <c r="C292" s="803"/>
    </row>
    <row r="293" spans="1:9" x14ac:dyDescent="0.2">
      <c r="A293" s="519"/>
      <c r="B293" s="519"/>
      <c r="C293" s="804" t="s">
        <v>961</v>
      </c>
    </row>
    <row r="294" spans="1:9" x14ac:dyDescent="0.2">
      <c r="A294" s="519"/>
      <c r="B294" s="519" t="s">
        <v>962</v>
      </c>
      <c r="C294" s="803"/>
    </row>
    <row r="295" spans="1:9" x14ac:dyDescent="0.2">
      <c r="A295" s="519"/>
      <c r="B295" s="519"/>
      <c r="C295" s="804" t="s">
        <v>963</v>
      </c>
    </row>
    <row r="296" spans="1:9" x14ac:dyDescent="0.2">
      <c r="A296" s="519"/>
      <c r="B296" s="519" t="s">
        <v>964</v>
      </c>
      <c r="C296" s="804"/>
    </row>
    <row r="297" spans="1:9" x14ac:dyDescent="0.2">
      <c r="A297" s="519"/>
      <c r="B297" s="519"/>
      <c r="C297" s="804" t="s">
        <v>965</v>
      </c>
    </row>
    <row r="298" spans="1:9" x14ac:dyDescent="0.2">
      <c r="A298" s="519"/>
      <c r="B298" s="519"/>
      <c r="C298" s="804" t="s">
        <v>966</v>
      </c>
    </row>
    <row r="299" spans="1:9" x14ac:dyDescent="0.2">
      <c r="A299" s="519"/>
      <c r="B299" s="519" t="s">
        <v>967</v>
      </c>
      <c r="C299" s="804"/>
    </row>
    <row r="300" spans="1:9" x14ac:dyDescent="0.2">
      <c r="A300" s="519"/>
      <c r="B300" s="519"/>
      <c r="C300" s="804" t="s">
        <v>968</v>
      </c>
    </row>
    <row r="301" spans="1:9" x14ac:dyDescent="0.2">
      <c r="A301" s="519"/>
      <c r="B301" s="519"/>
      <c r="C301" s="804" t="s">
        <v>969</v>
      </c>
    </row>
    <row r="302" spans="1:9" x14ac:dyDescent="0.2">
      <c r="A302" s="519"/>
      <c r="B302" s="519"/>
      <c r="C302" s="804" t="s">
        <v>970</v>
      </c>
    </row>
    <row r="303" spans="1:9" x14ac:dyDescent="0.2">
      <c r="A303" s="519"/>
      <c r="B303" s="519"/>
      <c r="C303" s="804" t="s">
        <v>971</v>
      </c>
    </row>
    <row r="304" spans="1:9" x14ac:dyDescent="0.2">
      <c r="A304" s="519"/>
      <c r="B304" s="519"/>
      <c r="C304" s="804" t="s">
        <v>972</v>
      </c>
    </row>
    <row r="305" spans="1:3" x14ac:dyDescent="0.2">
      <c r="A305" s="519"/>
      <c r="B305" s="519" t="s">
        <v>973</v>
      </c>
      <c r="C305" s="803"/>
    </row>
    <row r="306" spans="1:3" x14ac:dyDescent="0.2">
      <c r="A306" s="519"/>
      <c r="B306" s="519"/>
      <c r="C306" s="519" t="s">
        <v>974</v>
      </c>
    </row>
    <row r="307" spans="1:3" x14ac:dyDescent="0.2">
      <c r="A307" s="519"/>
      <c r="C307" s="519" t="s">
        <v>975</v>
      </c>
    </row>
    <row r="308" spans="1:3" x14ac:dyDescent="0.2">
      <c r="A308" s="519"/>
      <c r="C308" s="519" t="s">
        <v>976</v>
      </c>
    </row>
    <row r="309" spans="1:3" x14ac:dyDescent="0.2">
      <c r="A309" s="519"/>
      <c r="B309" s="519"/>
      <c r="C309" s="519" t="s">
        <v>977</v>
      </c>
    </row>
    <row r="310" spans="1:3" x14ac:dyDescent="0.2">
      <c r="A310" s="519"/>
      <c r="B310" s="519"/>
      <c r="C310" s="519" t="s">
        <v>978</v>
      </c>
    </row>
    <row r="311" spans="1:3" x14ac:dyDescent="0.2">
      <c r="A311" s="519"/>
      <c r="B311" s="519"/>
      <c r="C311" s="519" t="s">
        <v>979</v>
      </c>
    </row>
    <row r="312" spans="1:3" x14ac:dyDescent="0.2">
      <c r="B312" s="803"/>
      <c r="C312" s="519" t="s">
        <v>980</v>
      </c>
    </row>
    <row r="313" spans="1:3" x14ac:dyDescent="0.2">
      <c r="B313" s="804" t="s">
        <v>981</v>
      </c>
      <c r="C313" s="519"/>
    </row>
    <row r="314" spans="1:3" x14ac:dyDescent="0.2">
      <c r="B314" s="803"/>
      <c r="C314" s="519" t="s">
        <v>982</v>
      </c>
    </row>
    <row r="315" spans="1:3" x14ac:dyDescent="0.2">
      <c r="B315" s="804" t="s">
        <v>983</v>
      </c>
      <c r="C315" s="519"/>
    </row>
    <row r="316" spans="1:3" x14ac:dyDescent="0.2">
      <c r="B316" s="803"/>
      <c r="C316" s="519" t="s">
        <v>984</v>
      </c>
    </row>
    <row r="317" spans="1:3" x14ac:dyDescent="0.2">
      <c r="B317" s="803"/>
      <c r="C317" s="519"/>
    </row>
  </sheetData>
  <sheetProtection algorithmName="SHA-512" hashValue="e9u4X0LfCCrNyj43yJOgtc4era1IenwOcFfmOEtHM4VDFRdp+sf0yuAhUM0IM6UvRdYDwQ/4fFo8YBxEmzhbeA==" saltValue="QbGpZUXKX5/aobrAzNcKlg==" spinCount="100000" sheet="1" objects="1" scenarios="1" selectLockedCells="1" selectUnlockedCells="1"/>
  <mergeCells count="277">
    <mergeCell ref="B288:C288"/>
    <mergeCell ref="A280:C280"/>
    <mergeCell ref="B281:C281"/>
    <mergeCell ref="B282:C282"/>
    <mergeCell ref="A284:B284"/>
    <mergeCell ref="B286:C286"/>
    <mergeCell ref="A287:C287"/>
    <mergeCell ref="A273:A274"/>
    <mergeCell ref="B273:C274"/>
    <mergeCell ref="I273:I274"/>
    <mergeCell ref="B275:C275"/>
    <mergeCell ref="A277:B277"/>
    <mergeCell ref="B279:C279"/>
    <mergeCell ref="B267:C267"/>
    <mergeCell ref="B268:C268"/>
    <mergeCell ref="A269:A270"/>
    <mergeCell ref="B269:C270"/>
    <mergeCell ref="I269:I270"/>
    <mergeCell ref="A271:A272"/>
    <mergeCell ref="B271:C272"/>
    <mergeCell ref="I271:I272"/>
    <mergeCell ref="B259:C259"/>
    <mergeCell ref="B260:C260"/>
    <mergeCell ref="B261:C261"/>
    <mergeCell ref="A262:A266"/>
    <mergeCell ref="B262:C266"/>
    <mergeCell ref="I262:I266"/>
    <mergeCell ref="A246:A251"/>
    <mergeCell ref="B246:C251"/>
    <mergeCell ref="I246:I251"/>
    <mergeCell ref="A252:A258"/>
    <mergeCell ref="B252:C258"/>
    <mergeCell ref="I252:I258"/>
    <mergeCell ref="A240:A242"/>
    <mergeCell ref="B240:C242"/>
    <mergeCell ref="I240:I242"/>
    <mergeCell ref="A243:A245"/>
    <mergeCell ref="B243:C245"/>
    <mergeCell ref="I243:I245"/>
    <mergeCell ref="A234:A235"/>
    <mergeCell ref="B234:C235"/>
    <mergeCell ref="I234:I235"/>
    <mergeCell ref="B236:C236"/>
    <mergeCell ref="B237:C237"/>
    <mergeCell ref="A238:A239"/>
    <mergeCell ref="B238:C239"/>
    <mergeCell ref="I238:I239"/>
    <mergeCell ref="B228:C228"/>
    <mergeCell ref="A229:A230"/>
    <mergeCell ref="B229:C230"/>
    <mergeCell ref="I229:I230"/>
    <mergeCell ref="B231:C231"/>
    <mergeCell ref="A232:A233"/>
    <mergeCell ref="B232:C233"/>
    <mergeCell ref="I232:I233"/>
    <mergeCell ref="A215:A222"/>
    <mergeCell ref="B215:C222"/>
    <mergeCell ref="I215:I222"/>
    <mergeCell ref="B223:C223"/>
    <mergeCell ref="B224:C224"/>
    <mergeCell ref="A225:A227"/>
    <mergeCell ref="B225:C227"/>
    <mergeCell ref="I225:I227"/>
    <mergeCell ref="A210:A211"/>
    <mergeCell ref="B210:C211"/>
    <mergeCell ref="I210:I211"/>
    <mergeCell ref="B212:C212"/>
    <mergeCell ref="A213:A214"/>
    <mergeCell ref="B213:C214"/>
    <mergeCell ref="I213:I214"/>
    <mergeCell ref="B205:C205"/>
    <mergeCell ref="A206:C206"/>
    <mergeCell ref="A207:A208"/>
    <mergeCell ref="B207:C208"/>
    <mergeCell ref="I207:I208"/>
    <mergeCell ref="B209:C209"/>
    <mergeCell ref="B200:C200"/>
    <mergeCell ref="B201:C201"/>
    <mergeCell ref="A203:B203"/>
    <mergeCell ref="C203:I203"/>
    <mergeCell ref="A204:B204"/>
    <mergeCell ref="C204:I204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A182:A184"/>
    <mergeCell ref="B182:C184"/>
    <mergeCell ref="I182:I184"/>
    <mergeCell ref="A185:A187"/>
    <mergeCell ref="B185:C187"/>
    <mergeCell ref="I185:I187"/>
    <mergeCell ref="A176:A178"/>
    <mergeCell ref="B176:C178"/>
    <mergeCell ref="I176:I178"/>
    <mergeCell ref="A179:A181"/>
    <mergeCell ref="B179:C181"/>
    <mergeCell ref="I179:I181"/>
    <mergeCell ref="A170:A172"/>
    <mergeCell ref="B170:C172"/>
    <mergeCell ref="I170:I172"/>
    <mergeCell ref="A173:A175"/>
    <mergeCell ref="B173:C175"/>
    <mergeCell ref="I173:I175"/>
    <mergeCell ref="A164:A166"/>
    <mergeCell ref="B164:C166"/>
    <mergeCell ref="I164:I166"/>
    <mergeCell ref="A167:A169"/>
    <mergeCell ref="B167:C169"/>
    <mergeCell ref="I167:I169"/>
    <mergeCell ref="A158:A160"/>
    <mergeCell ref="B158:C160"/>
    <mergeCell ref="I158:I160"/>
    <mergeCell ref="A161:A163"/>
    <mergeCell ref="B161:C163"/>
    <mergeCell ref="I161:I163"/>
    <mergeCell ref="I149:I151"/>
    <mergeCell ref="A152:A154"/>
    <mergeCell ref="B152:C154"/>
    <mergeCell ref="I152:I154"/>
    <mergeCell ref="A155:A157"/>
    <mergeCell ref="B155:C157"/>
    <mergeCell ref="I155:I157"/>
    <mergeCell ref="B145:C145"/>
    <mergeCell ref="B146:C146"/>
    <mergeCell ref="B147:C147"/>
    <mergeCell ref="B148:C148"/>
    <mergeCell ref="A149:A151"/>
    <mergeCell ref="B149:C151"/>
    <mergeCell ref="B138:C138"/>
    <mergeCell ref="A139:A141"/>
    <mergeCell ref="B139:C141"/>
    <mergeCell ref="I139:I141"/>
    <mergeCell ref="A142:A144"/>
    <mergeCell ref="B142:C144"/>
    <mergeCell ref="I142:I144"/>
    <mergeCell ref="A134:B134"/>
    <mergeCell ref="C134:I134"/>
    <mergeCell ref="A135:B135"/>
    <mergeCell ref="C135:I135"/>
    <mergeCell ref="B136:C136"/>
    <mergeCell ref="A137:C137"/>
    <mergeCell ref="B128:C128"/>
    <mergeCell ref="B129:C129"/>
    <mergeCell ref="B130:C130"/>
    <mergeCell ref="A131:A132"/>
    <mergeCell ref="B131:C132"/>
    <mergeCell ref="I131:I132"/>
    <mergeCell ref="A114:A120"/>
    <mergeCell ref="B114:C120"/>
    <mergeCell ref="I114:I120"/>
    <mergeCell ref="A121:A127"/>
    <mergeCell ref="B121:C127"/>
    <mergeCell ref="I121:I127"/>
    <mergeCell ref="B104:C104"/>
    <mergeCell ref="A105:A109"/>
    <mergeCell ref="B105:C109"/>
    <mergeCell ref="I105:I109"/>
    <mergeCell ref="B110:C110"/>
    <mergeCell ref="A111:A113"/>
    <mergeCell ref="B111:C113"/>
    <mergeCell ref="I111:I113"/>
    <mergeCell ref="A97:A100"/>
    <mergeCell ref="B97:C100"/>
    <mergeCell ref="I97:I100"/>
    <mergeCell ref="A101:A103"/>
    <mergeCell ref="B101:C103"/>
    <mergeCell ref="I101:I103"/>
    <mergeCell ref="A91:A92"/>
    <mergeCell ref="B91:C92"/>
    <mergeCell ref="A93:A94"/>
    <mergeCell ref="B93:C94"/>
    <mergeCell ref="B95:C95"/>
    <mergeCell ref="B96:C96"/>
    <mergeCell ref="A85:A87"/>
    <mergeCell ref="B85:C87"/>
    <mergeCell ref="I85:I87"/>
    <mergeCell ref="B88:C88"/>
    <mergeCell ref="A89:A90"/>
    <mergeCell ref="B89:C90"/>
    <mergeCell ref="I89:I90"/>
    <mergeCell ref="A80:A81"/>
    <mergeCell ref="B80:C81"/>
    <mergeCell ref="I80:I81"/>
    <mergeCell ref="B82:C82"/>
    <mergeCell ref="B83:C83"/>
    <mergeCell ref="B84:C84"/>
    <mergeCell ref="A76:A77"/>
    <mergeCell ref="B76:C77"/>
    <mergeCell ref="I76:I77"/>
    <mergeCell ref="A78:A79"/>
    <mergeCell ref="B78:C79"/>
    <mergeCell ref="I78:I79"/>
    <mergeCell ref="A67:A70"/>
    <mergeCell ref="B67:C70"/>
    <mergeCell ref="I67:I70"/>
    <mergeCell ref="A71:A75"/>
    <mergeCell ref="B71:C75"/>
    <mergeCell ref="I71:I75"/>
    <mergeCell ref="A62:A63"/>
    <mergeCell ref="B62:C63"/>
    <mergeCell ref="B64:C64"/>
    <mergeCell ref="A65:A66"/>
    <mergeCell ref="B65:C66"/>
    <mergeCell ref="I65:I66"/>
    <mergeCell ref="A53:A55"/>
    <mergeCell ref="B53:C55"/>
    <mergeCell ref="I53:I55"/>
    <mergeCell ref="B56:C56"/>
    <mergeCell ref="A57:A61"/>
    <mergeCell ref="B57:C61"/>
    <mergeCell ref="I57:I61"/>
    <mergeCell ref="B48:C48"/>
    <mergeCell ref="B49:C49"/>
    <mergeCell ref="B50:C50"/>
    <mergeCell ref="A51:A52"/>
    <mergeCell ref="B51:C52"/>
    <mergeCell ref="I51:I52"/>
    <mergeCell ref="B42:C42"/>
    <mergeCell ref="B43:C43"/>
    <mergeCell ref="B44:C44"/>
    <mergeCell ref="B45:C45"/>
    <mergeCell ref="B46:C46"/>
    <mergeCell ref="B47:C47"/>
    <mergeCell ref="A36:A37"/>
    <mergeCell ref="B36:C37"/>
    <mergeCell ref="I36:I37"/>
    <mergeCell ref="A38:A41"/>
    <mergeCell ref="B38:C41"/>
    <mergeCell ref="I38:I41"/>
    <mergeCell ref="A31:A32"/>
    <mergeCell ref="B31:C32"/>
    <mergeCell ref="I31:I32"/>
    <mergeCell ref="A33:A35"/>
    <mergeCell ref="B33:C35"/>
    <mergeCell ref="I33:I35"/>
    <mergeCell ref="A26:A28"/>
    <mergeCell ref="B26:C28"/>
    <mergeCell ref="I26:I28"/>
    <mergeCell ref="A29:A30"/>
    <mergeCell ref="B29:C30"/>
    <mergeCell ref="I29:I30"/>
    <mergeCell ref="A19:A21"/>
    <mergeCell ref="B19:C21"/>
    <mergeCell ref="I19:I21"/>
    <mergeCell ref="A22:A25"/>
    <mergeCell ref="B22:C25"/>
    <mergeCell ref="I22:I25"/>
    <mergeCell ref="B13:C13"/>
    <mergeCell ref="A14:A15"/>
    <mergeCell ref="B14:C15"/>
    <mergeCell ref="I14:I15"/>
    <mergeCell ref="B16:C16"/>
    <mergeCell ref="A17:A18"/>
    <mergeCell ref="B17:C18"/>
    <mergeCell ref="I17:I18"/>
    <mergeCell ref="A9:B9"/>
    <mergeCell ref="C9:I9"/>
    <mergeCell ref="A10:B10"/>
    <mergeCell ref="C10:I10"/>
    <mergeCell ref="B11:C11"/>
    <mergeCell ref="A12:C12"/>
    <mergeCell ref="A4:B4"/>
    <mergeCell ref="C4:I4"/>
    <mergeCell ref="A5:B5"/>
    <mergeCell ref="C5:I5"/>
    <mergeCell ref="A6:I6"/>
    <mergeCell ref="A8:B8"/>
    <mergeCell ref="C8:I8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horizontalDpi="4294967294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
61.pielikums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66"/>
  <sheetViews>
    <sheetView view="pageLayout" zoomScaleNormal="100" workbookViewId="0">
      <selection activeCell="L13" sqref="L13"/>
    </sheetView>
  </sheetViews>
  <sheetFormatPr defaultRowHeight="12" outlineLevelCol="1" x14ac:dyDescent="0.2"/>
  <cols>
    <col min="1" max="1" width="4.7109375" style="519" customWidth="1"/>
    <col min="2" max="2" width="18.5703125" style="519" customWidth="1"/>
    <col min="3" max="3" width="22.140625" style="519" customWidth="1"/>
    <col min="4" max="4" width="10.5703125" style="519" customWidth="1"/>
    <col min="5" max="5" width="12" style="519" hidden="1" customWidth="1" outlineLevel="1"/>
    <col min="6" max="6" width="11.140625" style="519" hidden="1" customWidth="1" outlineLevel="1"/>
    <col min="7" max="7" width="11.85546875" style="519" customWidth="1" collapsed="1"/>
    <col min="8" max="8" width="27.140625" style="519" hidden="1" customWidth="1" outlineLevel="1"/>
    <col min="9" max="9" width="17.7109375" style="519" customWidth="1" collapsed="1"/>
    <col min="10" max="16384" width="9.140625" style="519"/>
  </cols>
  <sheetData>
    <row r="1" spans="1:10" x14ac:dyDescent="0.2">
      <c r="I1" s="520" t="s">
        <v>728</v>
      </c>
    </row>
    <row r="2" spans="1:10" x14ac:dyDescent="0.2">
      <c r="I2" s="520" t="s">
        <v>416</v>
      </c>
    </row>
    <row r="3" spans="1:10" x14ac:dyDescent="0.2">
      <c r="I3" s="520" t="s">
        <v>417</v>
      </c>
    </row>
    <row r="4" spans="1:10" x14ac:dyDescent="0.2">
      <c r="A4" s="918" t="s">
        <v>0</v>
      </c>
      <c r="B4" s="918"/>
      <c r="C4" s="918" t="s">
        <v>344</v>
      </c>
      <c r="D4" s="918"/>
      <c r="E4" s="918"/>
      <c r="F4" s="918"/>
      <c r="G4" s="918"/>
      <c r="H4" s="918"/>
      <c r="I4" s="918"/>
    </row>
    <row r="5" spans="1:10" x14ac:dyDescent="0.2">
      <c r="A5" s="918" t="s">
        <v>1</v>
      </c>
      <c r="B5" s="918"/>
      <c r="C5" s="918">
        <v>90000056357</v>
      </c>
      <c r="D5" s="918"/>
      <c r="E5" s="918"/>
      <c r="F5" s="918"/>
      <c r="G5" s="918"/>
      <c r="H5" s="918"/>
      <c r="I5" s="918"/>
      <c r="J5" s="521"/>
    </row>
    <row r="6" spans="1:10" ht="15.75" x14ac:dyDescent="0.25">
      <c r="A6" s="919" t="s">
        <v>458</v>
      </c>
      <c r="B6" s="919"/>
      <c r="C6" s="919"/>
      <c r="D6" s="919"/>
      <c r="E6" s="919"/>
      <c r="F6" s="919"/>
      <c r="G6" s="919"/>
      <c r="H6" s="919"/>
      <c r="I6" s="919"/>
    </row>
    <row r="7" spans="1:10" ht="15.75" x14ac:dyDescent="0.25">
      <c r="A7" s="522"/>
      <c r="B7" s="522"/>
      <c r="C7" s="522"/>
      <c r="D7" s="522"/>
      <c r="E7" s="522"/>
      <c r="F7" s="522"/>
      <c r="G7" s="522"/>
      <c r="H7" s="522"/>
      <c r="I7" s="522"/>
    </row>
    <row r="8" spans="1:10" ht="15.75" x14ac:dyDescent="0.25">
      <c r="A8" s="918" t="s">
        <v>419</v>
      </c>
      <c r="B8" s="918"/>
      <c r="C8" s="523" t="s">
        <v>729</v>
      </c>
      <c r="D8" s="523"/>
      <c r="E8" s="523"/>
      <c r="F8" s="523"/>
      <c r="G8" s="523"/>
      <c r="H8" s="523"/>
      <c r="I8" s="523"/>
    </row>
    <row r="9" spans="1:10" x14ac:dyDescent="0.2">
      <c r="A9" s="918" t="s">
        <v>421</v>
      </c>
      <c r="B9" s="918"/>
      <c r="C9" s="918" t="s">
        <v>730</v>
      </c>
      <c r="D9" s="918"/>
      <c r="E9" s="918"/>
      <c r="F9" s="918"/>
      <c r="G9" s="918"/>
      <c r="H9" s="918"/>
      <c r="I9" s="918"/>
    </row>
    <row r="10" spans="1:10" x14ac:dyDescent="0.2">
      <c r="A10" s="918" t="s">
        <v>422</v>
      </c>
      <c r="B10" s="918"/>
      <c r="C10" s="920" t="s">
        <v>423</v>
      </c>
      <c r="D10" s="920"/>
      <c r="E10" s="920"/>
      <c r="F10" s="920"/>
      <c r="G10" s="920"/>
      <c r="H10" s="920"/>
      <c r="I10" s="920"/>
    </row>
    <row r="11" spans="1:10" ht="12" customHeight="1" x14ac:dyDescent="0.2">
      <c r="A11" s="921" t="s">
        <v>424</v>
      </c>
      <c r="B11" s="923" t="s">
        <v>425</v>
      </c>
      <c r="C11" s="924"/>
      <c r="D11" s="927" t="s">
        <v>426</v>
      </c>
      <c r="E11" s="929" t="s">
        <v>427</v>
      </c>
      <c r="F11" s="929" t="s">
        <v>428</v>
      </c>
      <c r="G11" s="929" t="s">
        <v>429</v>
      </c>
      <c r="H11" s="929" t="s">
        <v>318</v>
      </c>
      <c r="I11" s="933" t="s">
        <v>430</v>
      </c>
    </row>
    <row r="12" spans="1:10" ht="38.25" customHeight="1" x14ac:dyDescent="0.2">
      <c r="A12" s="922"/>
      <c r="B12" s="925"/>
      <c r="C12" s="926"/>
      <c r="D12" s="928"/>
      <c r="E12" s="930"/>
      <c r="F12" s="930"/>
      <c r="G12" s="930"/>
      <c r="H12" s="930"/>
      <c r="I12" s="934"/>
    </row>
    <row r="13" spans="1:10" ht="12.75" customHeight="1" x14ac:dyDescent="0.2">
      <c r="A13" s="976" t="s">
        <v>462</v>
      </c>
      <c r="B13" s="977"/>
      <c r="C13" s="978"/>
      <c r="D13" s="532"/>
      <c r="E13" s="532">
        <f>SUM(E14:E32)</f>
        <v>312624</v>
      </c>
      <c r="F13" s="532">
        <f t="shared" ref="F13" si="0">SUM(F14:F32)</f>
        <v>0</v>
      </c>
      <c r="G13" s="532">
        <f>SUM(G14:G32)</f>
        <v>312624</v>
      </c>
      <c r="H13" s="532"/>
      <c r="I13" s="532"/>
    </row>
    <row r="14" spans="1:10" hidden="1" x14ac:dyDescent="0.2">
      <c r="A14" s="1106">
        <v>1</v>
      </c>
      <c r="B14" s="964" t="s">
        <v>731</v>
      </c>
      <c r="C14" s="965"/>
      <c r="D14" s="535">
        <v>2239</v>
      </c>
      <c r="E14" s="536">
        <v>0</v>
      </c>
      <c r="F14" s="677">
        <f>5000-5000</f>
        <v>0</v>
      </c>
      <c r="G14" s="536">
        <f t="shared" ref="G14:G32" si="1">SUM(E14:F14)</f>
        <v>0</v>
      </c>
      <c r="H14" s="536"/>
      <c r="I14" s="567" t="s">
        <v>732</v>
      </c>
    </row>
    <row r="15" spans="1:10" x14ac:dyDescent="0.2">
      <c r="A15" s="1107"/>
      <c r="B15" s="1109"/>
      <c r="C15" s="1110"/>
      <c r="D15" s="535">
        <v>3262</v>
      </c>
      <c r="E15" s="536">
        <v>13870</v>
      </c>
      <c r="F15" s="536"/>
      <c r="G15" s="536">
        <f t="shared" si="1"/>
        <v>13870</v>
      </c>
      <c r="H15" s="539"/>
      <c r="I15" s="567" t="s">
        <v>733</v>
      </c>
    </row>
    <row r="16" spans="1:10" ht="24" x14ac:dyDescent="0.2">
      <c r="A16" s="1108"/>
      <c r="B16" s="1111"/>
      <c r="C16" s="1112"/>
      <c r="D16" s="535">
        <v>2279</v>
      </c>
      <c r="E16" s="536">
        <f>5433+5000+2534+2466-280-500</f>
        <v>14653</v>
      </c>
      <c r="F16" s="536"/>
      <c r="G16" s="536">
        <f t="shared" si="1"/>
        <v>14653</v>
      </c>
      <c r="H16" s="536"/>
      <c r="I16" s="567" t="s">
        <v>734</v>
      </c>
    </row>
    <row r="17" spans="1:9" ht="36" x14ac:dyDescent="0.2">
      <c r="A17" s="534">
        <v>2</v>
      </c>
      <c r="B17" s="956" t="s">
        <v>735</v>
      </c>
      <c r="C17" s="957"/>
      <c r="D17" s="535">
        <v>2279</v>
      </c>
      <c r="E17" s="536">
        <v>120000</v>
      </c>
      <c r="F17" s="536"/>
      <c r="G17" s="536">
        <f t="shared" si="1"/>
        <v>120000</v>
      </c>
      <c r="H17" s="536"/>
      <c r="I17" s="567" t="s">
        <v>736</v>
      </c>
    </row>
    <row r="18" spans="1:9" ht="15" hidden="1" customHeight="1" x14ac:dyDescent="0.2">
      <c r="A18" s="1106">
        <v>3</v>
      </c>
      <c r="B18" s="964" t="s">
        <v>737</v>
      </c>
      <c r="C18" s="965"/>
      <c r="D18" s="535">
        <v>2279</v>
      </c>
      <c r="E18" s="536"/>
      <c r="F18" s="536"/>
      <c r="G18" s="536">
        <f t="shared" si="1"/>
        <v>0</v>
      </c>
      <c r="H18" s="536"/>
      <c r="I18" s="942" t="s">
        <v>733</v>
      </c>
    </row>
    <row r="19" spans="1:9" x14ac:dyDescent="0.2">
      <c r="A19" s="1113"/>
      <c r="B19" s="1115"/>
      <c r="C19" s="1116"/>
      <c r="D19" s="535">
        <v>2121</v>
      </c>
      <c r="E19" s="536">
        <v>120</v>
      </c>
      <c r="F19" s="536"/>
      <c r="G19" s="536">
        <f t="shared" si="1"/>
        <v>120</v>
      </c>
      <c r="H19" s="536"/>
      <c r="I19" s="943"/>
    </row>
    <row r="20" spans="1:9" ht="15" customHeight="1" x14ac:dyDescent="0.2">
      <c r="A20" s="1114"/>
      <c r="B20" s="966"/>
      <c r="C20" s="967"/>
      <c r="D20" s="535">
        <v>2122</v>
      </c>
      <c r="E20" s="536">
        <v>638</v>
      </c>
      <c r="F20" s="536"/>
      <c r="G20" s="536">
        <f t="shared" si="1"/>
        <v>638</v>
      </c>
      <c r="H20" s="536"/>
      <c r="I20" s="944"/>
    </row>
    <row r="21" spans="1:9" ht="15" hidden="1" customHeight="1" x14ac:dyDescent="0.2">
      <c r="A21" s="1106">
        <v>4</v>
      </c>
      <c r="B21" s="964" t="s">
        <v>738</v>
      </c>
      <c r="C21" s="965"/>
      <c r="D21" s="535">
        <v>2231</v>
      </c>
      <c r="E21" s="536">
        <f>177-177</f>
        <v>0</v>
      </c>
      <c r="F21" s="536"/>
      <c r="G21" s="536">
        <f t="shared" si="1"/>
        <v>0</v>
      </c>
      <c r="H21" s="536"/>
      <c r="I21" s="942" t="s">
        <v>733</v>
      </c>
    </row>
    <row r="22" spans="1:9" ht="15" hidden="1" customHeight="1" x14ac:dyDescent="0.2">
      <c r="A22" s="1107"/>
      <c r="B22" s="1109"/>
      <c r="C22" s="1110"/>
      <c r="D22" s="535">
        <v>2264</v>
      </c>
      <c r="E22" s="536">
        <f>1786-1786</f>
        <v>0</v>
      </c>
      <c r="F22" s="536"/>
      <c r="G22" s="536">
        <f t="shared" si="1"/>
        <v>0</v>
      </c>
      <c r="H22" s="536"/>
      <c r="I22" s="1107"/>
    </row>
    <row r="23" spans="1:9" ht="15" hidden="1" customHeight="1" x14ac:dyDescent="0.2">
      <c r="A23" s="1107"/>
      <c r="B23" s="1109"/>
      <c r="C23" s="1110"/>
      <c r="D23" s="535">
        <v>2314</v>
      </c>
      <c r="E23" s="536">
        <f>371-371</f>
        <v>0</v>
      </c>
      <c r="F23" s="536"/>
      <c r="G23" s="536">
        <f t="shared" si="1"/>
        <v>0</v>
      </c>
      <c r="H23" s="536"/>
      <c r="I23" s="1107"/>
    </row>
    <row r="24" spans="1:9" ht="15" hidden="1" customHeight="1" x14ac:dyDescent="0.2">
      <c r="A24" s="1107"/>
      <c r="B24" s="1109"/>
      <c r="C24" s="1110"/>
      <c r="D24" s="535">
        <v>1150</v>
      </c>
      <c r="E24" s="536">
        <f>200-200</f>
        <v>0</v>
      </c>
      <c r="F24" s="536"/>
      <c r="G24" s="536">
        <f t="shared" si="1"/>
        <v>0</v>
      </c>
      <c r="H24" s="536"/>
      <c r="I24" s="1107"/>
    </row>
    <row r="25" spans="1:9" ht="15" hidden="1" customHeight="1" x14ac:dyDescent="0.2">
      <c r="A25" s="1107"/>
      <c r="B25" s="1109"/>
      <c r="C25" s="1110"/>
      <c r="D25" s="535">
        <v>2239</v>
      </c>
      <c r="E25" s="536"/>
      <c r="F25" s="536"/>
      <c r="G25" s="536">
        <f t="shared" si="1"/>
        <v>0</v>
      </c>
      <c r="H25" s="536"/>
      <c r="I25" s="1107"/>
    </row>
    <row r="26" spans="1:9" ht="15" hidden="1" customHeight="1" x14ac:dyDescent="0.2">
      <c r="A26" s="1108"/>
      <c r="B26" s="1111"/>
      <c r="C26" s="1112"/>
      <c r="D26" s="535">
        <v>2279</v>
      </c>
      <c r="E26" s="536"/>
      <c r="F26" s="536"/>
      <c r="G26" s="536">
        <f t="shared" si="1"/>
        <v>0</v>
      </c>
      <c r="H26" s="536"/>
      <c r="I26" s="1108"/>
    </row>
    <row r="27" spans="1:9" ht="24.75" customHeight="1" x14ac:dyDescent="0.2">
      <c r="A27" s="534">
        <v>4</v>
      </c>
      <c r="B27" s="956" t="s">
        <v>739</v>
      </c>
      <c r="C27" s="957"/>
      <c r="D27" s="535">
        <v>5240</v>
      </c>
      <c r="E27" s="536">
        <v>1912</v>
      </c>
      <c r="F27" s="536"/>
      <c r="G27" s="536">
        <f t="shared" si="1"/>
        <v>1912</v>
      </c>
      <c r="H27" s="536"/>
      <c r="I27" s="567" t="s">
        <v>508</v>
      </c>
    </row>
    <row r="28" spans="1:9" ht="15" customHeight="1" x14ac:dyDescent="0.2">
      <c r="A28" s="678">
        <v>5</v>
      </c>
      <c r="B28" s="964" t="s">
        <v>740</v>
      </c>
      <c r="C28" s="965"/>
      <c r="D28" s="535">
        <v>5240</v>
      </c>
      <c r="E28" s="536">
        <v>66091</v>
      </c>
      <c r="F28" s="536"/>
      <c r="G28" s="536">
        <f t="shared" si="1"/>
        <v>66091</v>
      </c>
      <c r="H28" s="536"/>
      <c r="I28" s="567" t="s">
        <v>508</v>
      </c>
    </row>
    <row r="29" spans="1:9" ht="27.75" customHeight="1" x14ac:dyDescent="0.2">
      <c r="A29" s="534">
        <v>6</v>
      </c>
      <c r="B29" s="956" t="s">
        <v>741</v>
      </c>
      <c r="C29" s="957"/>
      <c r="D29" s="535">
        <v>5250</v>
      </c>
      <c r="E29" s="536">
        <v>80000</v>
      </c>
      <c r="F29" s="536"/>
      <c r="G29" s="536">
        <f t="shared" si="1"/>
        <v>80000</v>
      </c>
      <c r="H29" s="536"/>
      <c r="I29" s="567" t="s">
        <v>742</v>
      </c>
    </row>
    <row r="30" spans="1:9" ht="15" customHeight="1" x14ac:dyDescent="0.2">
      <c r="A30" s="534">
        <v>7</v>
      </c>
      <c r="B30" s="956" t="s">
        <v>743</v>
      </c>
      <c r="C30" s="957"/>
      <c r="D30" s="535">
        <v>5110</v>
      </c>
      <c r="E30" s="536">
        <f>7000+34+114+280</f>
        <v>7428</v>
      </c>
      <c r="F30" s="536"/>
      <c r="G30" s="536">
        <f t="shared" si="1"/>
        <v>7428</v>
      </c>
      <c r="H30" s="536"/>
      <c r="I30" s="567" t="s">
        <v>733</v>
      </c>
    </row>
    <row r="31" spans="1:9" ht="15" customHeight="1" x14ac:dyDescent="0.2">
      <c r="A31" s="534">
        <v>8</v>
      </c>
      <c r="B31" s="956" t="s">
        <v>744</v>
      </c>
      <c r="C31" s="957"/>
      <c r="D31" s="535">
        <v>2261</v>
      </c>
      <c r="E31" s="536">
        <v>2905</v>
      </c>
      <c r="F31" s="536"/>
      <c r="G31" s="536">
        <f t="shared" si="1"/>
        <v>2905</v>
      </c>
      <c r="H31" s="679"/>
      <c r="I31" s="567" t="s">
        <v>733</v>
      </c>
    </row>
    <row r="32" spans="1:9" ht="24" x14ac:dyDescent="0.2">
      <c r="A32" s="534">
        <v>9</v>
      </c>
      <c r="B32" s="960" t="s">
        <v>745</v>
      </c>
      <c r="C32" s="960"/>
      <c r="D32" s="535">
        <v>2279</v>
      </c>
      <c r="E32" s="536">
        <v>5007</v>
      </c>
      <c r="F32" s="536"/>
      <c r="G32" s="536">
        <f t="shared" si="1"/>
        <v>5007</v>
      </c>
      <c r="H32" s="680"/>
      <c r="I32" s="567" t="s">
        <v>746</v>
      </c>
    </row>
    <row r="33" spans="1:10" s="542" customFormat="1" x14ac:dyDescent="0.2">
      <c r="A33" s="541"/>
      <c r="B33" s="541"/>
      <c r="C33" s="541"/>
      <c r="D33" s="541"/>
      <c r="E33" s="541"/>
      <c r="F33" s="541"/>
      <c r="G33" s="541"/>
      <c r="H33" s="541"/>
      <c r="I33" s="541"/>
      <c r="J33" s="519"/>
    </row>
    <row r="34" spans="1:10" s="542" customFormat="1" x14ac:dyDescent="0.2">
      <c r="A34" s="937" t="s">
        <v>421</v>
      </c>
      <c r="B34" s="937"/>
      <c r="C34" s="937" t="s">
        <v>355</v>
      </c>
      <c r="D34" s="937"/>
      <c r="E34" s="937"/>
      <c r="F34" s="937"/>
      <c r="G34" s="937"/>
      <c r="H34" s="937"/>
      <c r="I34" s="937"/>
      <c r="J34" s="519"/>
    </row>
    <row r="35" spans="1:10" s="542" customFormat="1" x14ac:dyDescent="0.2">
      <c r="A35" s="937" t="s">
        <v>422</v>
      </c>
      <c r="B35" s="937"/>
      <c r="C35" s="1117" t="s">
        <v>747</v>
      </c>
      <c r="D35" s="1117"/>
      <c r="E35" s="1117"/>
      <c r="F35" s="1117"/>
      <c r="G35" s="1117"/>
      <c r="H35" s="1117"/>
      <c r="I35" s="1117"/>
      <c r="J35" s="519"/>
    </row>
    <row r="36" spans="1:10" s="542" customFormat="1" ht="12" customHeight="1" x14ac:dyDescent="0.2">
      <c r="A36" s="921" t="s">
        <v>424</v>
      </c>
      <c r="B36" s="923" t="s">
        <v>425</v>
      </c>
      <c r="C36" s="924"/>
      <c r="D36" s="927" t="s">
        <v>426</v>
      </c>
      <c r="E36" s="929" t="s">
        <v>427</v>
      </c>
      <c r="F36" s="929" t="s">
        <v>428</v>
      </c>
      <c r="G36" s="929" t="s">
        <v>429</v>
      </c>
      <c r="H36" s="929" t="s">
        <v>318</v>
      </c>
      <c r="I36" s="933" t="s">
        <v>430</v>
      </c>
      <c r="J36" s="519"/>
    </row>
    <row r="37" spans="1:10" s="542" customFormat="1" ht="39.75" customHeight="1" x14ac:dyDescent="0.2">
      <c r="A37" s="922"/>
      <c r="B37" s="925"/>
      <c r="C37" s="926"/>
      <c r="D37" s="928"/>
      <c r="E37" s="930"/>
      <c r="F37" s="930"/>
      <c r="G37" s="930"/>
      <c r="H37" s="930"/>
      <c r="I37" s="934"/>
      <c r="J37" s="519"/>
    </row>
    <row r="38" spans="1:10" s="542" customFormat="1" x14ac:dyDescent="0.2">
      <c r="A38" s="976" t="s">
        <v>462</v>
      </c>
      <c r="B38" s="977"/>
      <c r="C38" s="978"/>
      <c r="D38" s="532"/>
      <c r="E38" s="532">
        <f>SUM(E39:E49)</f>
        <v>1276122</v>
      </c>
      <c r="F38" s="532">
        <f t="shared" ref="F38:G38" si="2">SUM(F39:F49)</f>
        <v>-28000</v>
      </c>
      <c r="G38" s="532">
        <f t="shared" si="2"/>
        <v>1248122</v>
      </c>
      <c r="H38" s="532"/>
      <c r="I38" s="532"/>
      <c r="J38" s="519"/>
    </row>
    <row r="39" spans="1:10" s="542" customFormat="1" ht="30" customHeight="1" x14ac:dyDescent="0.2">
      <c r="A39" s="534">
        <v>1</v>
      </c>
      <c r="B39" s="956" t="s">
        <v>748</v>
      </c>
      <c r="C39" s="957"/>
      <c r="D39" s="660">
        <v>3320</v>
      </c>
      <c r="E39" s="536">
        <v>989000</v>
      </c>
      <c r="F39" s="536"/>
      <c r="G39" s="533">
        <f>SUM(E39:F39)</f>
        <v>989000</v>
      </c>
      <c r="H39" s="533"/>
      <c r="I39" s="661" t="s">
        <v>749</v>
      </c>
      <c r="J39" s="519"/>
    </row>
    <row r="40" spans="1:10" s="542" customFormat="1" ht="26.25" customHeight="1" x14ac:dyDescent="0.2">
      <c r="A40" s="534">
        <v>2</v>
      </c>
      <c r="B40" s="956" t="s">
        <v>750</v>
      </c>
      <c r="C40" s="957"/>
      <c r="D40" s="660">
        <v>3310</v>
      </c>
      <c r="E40" s="536">
        <v>88529</v>
      </c>
      <c r="F40" s="536"/>
      <c r="G40" s="533">
        <f t="shared" ref="G40:G49" si="3">SUM(E40:F40)</f>
        <v>88529</v>
      </c>
      <c r="H40" s="533"/>
      <c r="I40" s="661" t="s">
        <v>749</v>
      </c>
      <c r="J40" s="519"/>
    </row>
    <row r="41" spans="1:10" s="542" customFormat="1" ht="15" customHeight="1" x14ac:dyDescent="0.2">
      <c r="A41" s="534">
        <v>3</v>
      </c>
      <c r="B41" s="956" t="s">
        <v>751</v>
      </c>
      <c r="C41" s="957"/>
      <c r="D41" s="660">
        <v>2232</v>
      </c>
      <c r="E41" s="536">
        <v>2200</v>
      </c>
      <c r="F41" s="536"/>
      <c r="G41" s="533">
        <f t="shared" si="3"/>
        <v>2200</v>
      </c>
      <c r="H41" s="533"/>
      <c r="I41" s="661" t="s">
        <v>749</v>
      </c>
      <c r="J41" s="519"/>
    </row>
    <row r="42" spans="1:10" s="542" customFormat="1" ht="15" customHeight="1" x14ac:dyDescent="0.2">
      <c r="A42" s="534">
        <v>4</v>
      </c>
      <c r="B42" s="956" t="s">
        <v>752</v>
      </c>
      <c r="C42" s="957"/>
      <c r="D42" s="660">
        <v>2390</v>
      </c>
      <c r="E42" s="536">
        <v>300</v>
      </c>
      <c r="F42" s="536"/>
      <c r="G42" s="533">
        <f t="shared" si="3"/>
        <v>300</v>
      </c>
      <c r="H42" s="533"/>
      <c r="I42" s="661" t="s">
        <v>749</v>
      </c>
      <c r="J42" s="519"/>
    </row>
    <row r="43" spans="1:10" s="542" customFormat="1" ht="15" customHeight="1" x14ac:dyDescent="0.2">
      <c r="A43" s="1106">
        <v>5</v>
      </c>
      <c r="B43" s="964" t="s">
        <v>753</v>
      </c>
      <c r="C43" s="965"/>
      <c r="D43" s="535">
        <v>5240</v>
      </c>
      <c r="E43" s="536">
        <v>72394</v>
      </c>
      <c r="F43" s="536"/>
      <c r="G43" s="533">
        <f t="shared" si="3"/>
        <v>72394</v>
      </c>
      <c r="H43" s="533"/>
      <c r="I43" s="990" t="s">
        <v>749</v>
      </c>
      <c r="J43" s="519"/>
    </row>
    <row r="44" spans="1:10" s="542" customFormat="1" ht="15" hidden="1" customHeight="1" x14ac:dyDescent="0.2">
      <c r="A44" s="1113"/>
      <c r="B44" s="1115"/>
      <c r="C44" s="1116"/>
      <c r="D44" s="535">
        <v>2239</v>
      </c>
      <c r="E44" s="536">
        <f>114-114</f>
        <v>0</v>
      </c>
      <c r="F44" s="536"/>
      <c r="G44" s="533">
        <f t="shared" si="3"/>
        <v>0</v>
      </c>
      <c r="H44" s="533"/>
      <c r="I44" s="991"/>
      <c r="J44" s="519"/>
    </row>
    <row r="45" spans="1:10" s="542" customFormat="1" x14ac:dyDescent="0.2">
      <c r="A45" s="1113"/>
      <c r="B45" s="1115"/>
      <c r="C45" s="1116"/>
      <c r="D45" s="535">
        <v>2390</v>
      </c>
      <c r="E45" s="536">
        <f>48400+14520</f>
        <v>62920</v>
      </c>
      <c r="F45" s="536"/>
      <c r="G45" s="533">
        <f t="shared" si="3"/>
        <v>62920</v>
      </c>
      <c r="H45" s="533"/>
      <c r="I45" s="991"/>
      <c r="J45" s="519"/>
    </row>
    <row r="46" spans="1:10" s="542" customFormat="1" ht="15" customHeight="1" x14ac:dyDescent="0.2">
      <c r="A46" s="1114"/>
      <c r="B46" s="966"/>
      <c r="C46" s="967"/>
      <c r="D46" s="535">
        <v>2259</v>
      </c>
      <c r="E46" s="536">
        <f>70299-14520</f>
        <v>55779</v>
      </c>
      <c r="F46" s="536">
        <v>-28000</v>
      </c>
      <c r="G46" s="533">
        <f t="shared" si="3"/>
        <v>27779</v>
      </c>
      <c r="H46" s="533"/>
      <c r="I46" s="992"/>
      <c r="J46" s="519"/>
    </row>
    <row r="47" spans="1:10" s="542" customFormat="1" ht="15" hidden="1" customHeight="1" x14ac:dyDescent="0.2">
      <c r="A47" s="534">
        <v>6</v>
      </c>
      <c r="B47" s="956" t="s">
        <v>754</v>
      </c>
      <c r="C47" s="1118"/>
      <c r="D47" s="660">
        <v>2314</v>
      </c>
      <c r="E47" s="536"/>
      <c r="F47" s="536"/>
      <c r="G47" s="533">
        <f t="shared" si="3"/>
        <v>0</v>
      </c>
      <c r="H47" s="533"/>
      <c r="I47" s="661" t="s">
        <v>749</v>
      </c>
    </row>
    <row r="48" spans="1:10" s="542" customFormat="1" ht="15" hidden="1" customHeight="1" x14ac:dyDescent="0.2">
      <c r="A48" s="534">
        <v>7</v>
      </c>
      <c r="B48" s="956" t="s">
        <v>755</v>
      </c>
      <c r="C48" s="1118"/>
      <c r="D48" s="660">
        <v>2390</v>
      </c>
      <c r="E48" s="536">
        <f>2500-2466-34</f>
        <v>0</v>
      </c>
      <c r="F48" s="536"/>
      <c r="G48" s="533">
        <f t="shared" si="3"/>
        <v>0</v>
      </c>
      <c r="H48" s="533"/>
      <c r="I48" s="661" t="s">
        <v>749</v>
      </c>
    </row>
    <row r="49" spans="1:9" s="542" customFormat="1" x14ac:dyDescent="0.2">
      <c r="A49" s="534">
        <v>6</v>
      </c>
      <c r="B49" s="956" t="s">
        <v>756</v>
      </c>
      <c r="C49" s="957"/>
      <c r="D49" s="535">
        <v>2279</v>
      </c>
      <c r="E49" s="536">
        <v>5000</v>
      </c>
      <c r="F49" s="536"/>
      <c r="G49" s="533">
        <f t="shared" si="3"/>
        <v>5000</v>
      </c>
      <c r="H49" s="533"/>
      <c r="I49" s="661" t="s">
        <v>749</v>
      </c>
    </row>
    <row r="50" spans="1:9" s="542" customFormat="1" x14ac:dyDescent="0.2">
      <c r="A50" s="543" t="s">
        <v>445</v>
      </c>
      <c r="B50" s="543"/>
      <c r="C50" s="543"/>
      <c r="D50" s="543"/>
      <c r="E50" s="543"/>
      <c r="F50" s="543"/>
      <c r="G50" s="543"/>
      <c r="H50" s="543"/>
      <c r="I50" s="543"/>
    </row>
    <row r="51" spans="1:9" s="542" customFormat="1" x14ac:dyDescent="0.2">
      <c r="A51" s="540" t="s">
        <v>757</v>
      </c>
      <c r="B51" s="543"/>
      <c r="C51" s="543"/>
      <c r="D51" s="543"/>
      <c r="E51" s="543"/>
      <c r="F51" s="543"/>
      <c r="G51" s="543"/>
      <c r="H51" s="543"/>
      <c r="I51" s="543"/>
    </row>
    <row r="52" spans="1:9" s="542" customFormat="1" x14ac:dyDescent="0.2">
      <c r="A52" s="519" t="s">
        <v>758</v>
      </c>
      <c r="B52" s="543"/>
      <c r="C52" s="543"/>
      <c r="D52" s="543"/>
      <c r="E52" s="543"/>
      <c r="F52" s="543"/>
      <c r="G52" s="543"/>
      <c r="H52" s="543"/>
      <c r="I52" s="543"/>
    </row>
    <row r="53" spans="1:9" s="542" customFormat="1" x14ac:dyDescent="0.2">
      <c r="A53" s="544" t="s">
        <v>759</v>
      </c>
      <c r="B53" s="543"/>
      <c r="C53" s="543"/>
      <c r="D53" s="543"/>
      <c r="E53" s="543"/>
      <c r="F53" s="543"/>
      <c r="G53" s="543"/>
      <c r="H53" s="543"/>
      <c r="I53" s="543"/>
    </row>
    <row r="54" spans="1:9" s="542" customFormat="1" x14ac:dyDescent="0.2">
      <c r="A54" s="519" t="s">
        <v>760</v>
      </c>
      <c r="B54" s="543"/>
      <c r="C54" s="543"/>
      <c r="D54" s="543"/>
      <c r="E54" s="543"/>
      <c r="F54" s="543"/>
      <c r="G54" s="543"/>
      <c r="H54" s="543"/>
      <c r="I54" s="543"/>
    </row>
    <row r="55" spans="1:9" s="542" customFormat="1" x14ac:dyDescent="0.2">
      <c r="A55" s="544" t="s">
        <v>761</v>
      </c>
      <c r="B55" s="543"/>
      <c r="C55" s="543"/>
      <c r="D55" s="543"/>
      <c r="E55" s="543"/>
      <c r="F55" s="543"/>
      <c r="G55" s="543"/>
      <c r="H55" s="543"/>
      <c r="I55" s="543"/>
    </row>
    <row r="56" spans="1:9" s="542" customFormat="1" x14ac:dyDescent="0.2">
      <c r="A56" s="544" t="s">
        <v>762</v>
      </c>
      <c r="B56" s="543"/>
      <c r="C56" s="543"/>
      <c r="D56" s="543"/>
      <c r="E56" s="543"/>
      <c r="F56" s="543"/>
      <c r="G56" s="543"/>
      <c r="H56" s="543"/>
      <c r="I56" s="543"/>
    </row>
    <row r="57" spans="1:9" s="542" customFormat="1" x14ac:dyDescent="0.2">
      <c r="A57" s="519" t="s">
        <v>763</v>
      </c>
      <c r="B57" s="543"/>
      <c r="C57" s="543"/>
      <c r="D57" s="543"/>
      <c r="E57" s="543"/>
      <c r="F57" s="543"/>
      <c r="G57" s="543"/>
      <c r="H57" s="543"/>
      <c r="I57" s="543"/>
    </row>
    <row r="58" spans="1:9" s="542" customFormat="1" x14ac:dyDescent="0.2">
      <c r="A58" s="544" t="s">
        <v>764</v>
      </c>
      <c r="B58" s="543"/>
      <c r="C58" s="543"/>
      <c r="D58" s="543"/>
      <c r="E58" s="543"/>
      <c r="F58" s="543"/>
      <c r="G58" s="543"/>
      <c r="H58" s="543"/>
      <c r="I58" s="543"/>
    </row>
    <row r="59" spans="1:9" s="542" customFormat="1" x14ac:dyDescent="0.2">
      <c r="A59" s="519" t="s">
        <v>765</v>
      </c>
      <c r="B59" s="543"/>
      <c r="C59" s="543"/>
      <c r="D59" s="543"/>
      <c r="E59" s="543"/>
      <c r="F59" s="543"/>
      <c r="G59" s="543"/>
      <c r="H59" s="543"/>
      <c r="I59" s="543"/>
    </row>
    <row r="60" spans="1:9" s="542" customFormat="1" x14ac:dyDescent="0.2">
      <c r="A60" s="544" t="s">
        <v>766</v>
      </c>
      <c r="B60" s="543"/>
      <c r="C60" s="543"/>
      <c r="D60" s="543"/>
      <c r="E60" s="543"/>
      <c r="F60" s="543"/>
      <c r="G60" s="543"/>
      <c r="H60" s="543"/>
      <c r="I60" s="543"/>
    </row>
    <row r="61" spans="1:9" s="542" customFormat="1" x14ac:dyDescent="0.2">
      <c r="A61" s="544" t="s">
        <v>767</v>
      </c>
      <c r="B61" s="543"/>
      <c r="C61" s="543"/>
      <c r="D61" s="543"/>
      <c r="E61" s="543"/>
      <c r="F61" s="543"/>
      <c r="G61" s="543"/>
      <c r="H61" s="543"/>
      <c r="I61" s="543"/>
    </row>
    <row r="62" spans="1:9" s="542" customFormat="1" x14ac:dyDescent="0.2">
      <c r="A62" s="519" t="s">
        <v>768</v>
      </c>
      <c r="B62" s="543"/>
      <c r="C62" s="543"/>
      <c r="D62" s="543"/>
      <c r="E62" s="543"/>
      <c r="F62" s="543"/>
      <c r="G62" s="543"/>
      <c r="H62" s="543"/>
      <c r="I62" s="543"/>
    </row>
    <row r="63" spans="1:9" s="542" customFormat="1" x14ac:dyDescent="0.2">
      <c r="A63" s="544" t="s">
        <v>769</v>
      </c>
      <c r="B63" s="543"/>
      <c r="C63" s="543"/>
      <c r="D63" s="543"/>
      <c r="E63" s="543"/>
      <c r="F63" s="543"/>
      <c r="G63" s="543"/>
      <c r="H63" s="543"/>
      <c r="I63" s="543"/>
    </row>
    <row r="64" spans="1:9" s="542" customFormat="1" x14ac:dyDescent="0.2">
      <c r="A64" s="519" t="s">
        <v>770</v>
      </c>
      <c r="B64" s="543"/>
      <c r="C64" s="543"/>
      <c r="D64" s="543"/>
      <c r="E64" s="543"/>
      <c r="F64" s="543"/>
      <c r="G64" s="543"/>
      <c r="H64" s="543"/>
      <c r="I64" s="543"/>
    </row>
    <row r="65" spans="1:9" s="542" customFormat="1" ht="11.25" customHeight="1" x14ac:dyDescent="0.2">
      <c r="A65" s="544" t="s">
        <v>771</v>
      </c>
      <c r="B65" s="543"/>
      <c r="C65" s="543"/>
      <c r="D65" s="543"/>
      <c r="E65" s="543"/>
      <c r="F65" s="543"/>
      <c r="G65" s="543"/>
      <c r="H65" s="543"/>
      <c r="I65" s="543"/>
    </row>
    <row r="66" spans="1:9" x14ac:dyDescent="0.2">
      <c r="A66" s="545"/>
      <c r="I66" s="545"/>
    </row>
  </sheetData>
  <sheetProtection algorithmName="SHA-512" hashValue="AJ9QbyVRta25QGUnBDooQOmzSPKaDPsITiGeLdRD6yMuYA80oEK5V9dTdtPa31eEKlDdOKHIB92E3Ok+sZTYIA==" saltValue="UKGsSEjpy1NZHJaCnX//WQ==" spinCount="100000" sheet="1" objects="1" scenarios="1" selectLockedCells="1" selectUnlockedCells="1"/>
  <mergeCells count="57">
    <mergeCell ref="B49:C49"/>
    <mergeCell ref="B42:C42"/>
    <mergeCell ref="A43:A46"/>
    <mergeCell ref="B43:C46"/>
    <mergeCell ref="I43:I46"/>
    <mergeCell ref="B47:C47"/>
    <mergeCell ref="B48:C48"/>
    <mergeCell ref="B41:C41"/>
    <mergeCell ref="A34:B34"/>
    <mergeCell ref="C34:I34"/>
    <mergeCell ref="A35:B35"/>
    <mergeCell ref="C35:I35"/>
    <mergeCell ref="A36:A37"/>
    <mergeCell ref="B36:C37"/>
    <mergeCell ref="D36:D37"/>
    <mergeCell ref="E36:E37"/>
    <mergeCell ref="F36:F37"/>
    <mergeCell ref="G36:G37"/>
    <mergeCell ref="H36:H37"/>
    <mergeCell ref="I36:I37"/>
    <mergeCell ref="A38:C38"/>
    <mergeCell ref="B39:C39"/>
    <mergeCell ref="B40:C40"/>
    <mergeCell ref="B32:C32"/>
    <mergeCell ref="A18:A20"/>
    <mergeCell ref="B18:C20"/>
    <mergeCell ref="I18:I20"/>
    <mergeCell ref="A21:A26"/>
    <mergeCell ref="B21:C26"/>
    <mergeCell ref="I21:I26"/>
    <mergeCell ref="B27:C27"/>
    <mergeCell ref="B28:C28"/>
    <mergeCell ref="B29:C29"/>
    <mergeCell ref="B30:C30"/>
    <mergeCell ref="B31:C31"/>
    <mergeCell ref="B17:C17"/>
    <mergeCell ref="A9:B9"/>
    <mergeCell ref="C9:I9"/>
    <mergeCell ref="A10:B10"/>
    <mergeCell ref="C10:I10"/>
    <mergeCell ref="A11:A12"/>
    <mergeCell ref="B11:C12"/>
    <mergeCell ref="D11:D12"/>
    <mergeCell ref="E11:E12"/>
    <mergeCell ref="F11:F12"/>
    <mergeCell ref="G11:G12"/>
    <mergeCell ref="H11:H12"/>
    <mergeCell ref="I11:I12"/>
    <mergeCell ref="A13:C13"/>
    <mergeCell ref="A14:A16"/>
    <mergeCell ref="B14:C16"/>
    <mergeCell ref="A8:B8"/>
    <mergeCell ref="A4:B4"/>
    <mergeCell ref="C4:I4"/>
    <mergeCell ref="A5:B5"/>
    <mergeCell ref="C5:I5"/>
    <mergeCell ref="A6:I6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62.pielikums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8"/>
  <sheetViews>
    <sheetView showGridLines="0" view="pageLayout" zoomScaleNormal="100" workbookViewId="0">
      <selection activeCell="S4" sqref="S4"/>
    </sheetView>
  </sheetViews>
  <sheetFormatPr defaultRowHeight="12" outlineLevelCol="1" x14ac:dyDescent="0.25"/>
  <cols>
    <col min="1" max="1" width="10.42578125" style="6" customWidth="1"/>
    <col min="2" max="2" width="33.5703125" style="6" customWidth="1"/>
    <col min="3" max="3" width="8" style="6" customWidth="1"/>
    <col min="4" max="4" width="8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364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362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4.75" customHeight="1" x14ac:dyDescent="0.25">
      <c r="A7" s="2" t="s">
        <v>4</v>
      </c>
      <c r="B7" s="3"/>
      <c r="C7" s="862" t="s">
        <v>365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7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3382655</v>
      </c>
      <c r="D20" s="130">
        <f>SUM(D21,D24,D25,D41,D42)</f>
        <v>2501753</v>
      </c>
      <c r="E20" s="278">
        <f>SUM(E21,E24,E25,E41,E42)</f>
        <v>-16098</v>
      </c>
      <c r="F20" s="360">
        <f>SUM(F21,F24,F25,F41,F42)</f>
        <v>2485655</v>
      </c>
      <c r="G20" s="219">
        <f>SUM(G21,G24,G42)</f>
        <v>897000</v>
      </c>
      <c r="H20" s="278">
        <f t="shared" ref="H20:I20" si="0">SUM(H21,H24,H42)</f>
        <v>0</v>
      </c>
      <c r="I20" s="360">
        <f t="shared" si="0"/>
        <v>897000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>SUM(G22:G23)</f>
        <v>0</v>
      </c>
      <c r="H21" s="25">
        <f t="shared" ref="H21:O21" si="5">SUM(H22:H23)</f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3382655</v>
      </c>
      <c r="D24" s="256">
        <v>2501753</v>
      </c>
      <c r="E24" s="354">
        <v>-16098</v>
      </c>
      <c r="F24" s="361">
        <f t="shared" si="8"/>
        <v>2485655</v>
      </c>
      <c r="G24" s="223">
        <f>G50</f>
        <v>897000</v>
      </c>
      <c r="H24" s="354"/>
      <c r="I24" s="361">
        <f t="shared" ref="I24" si="9">G24+H24</f>
        <v>897000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12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>G43</f>
        <v>0</v>
      </c>
      <c r="H42" s="52">
        <f t="shared" ref="H42:K42" si="20">H43</f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3382655</v>
      </c>
      <c r="D49" s="136">
        <f>SUM(D50,D281)</f>
        <v>2501753</v>
      </c>
      <c r="E49" s="120">
        <f t="shared" ref="E49" si="25">SUM(E50,E281)</f>
        <v>-16098</v>
      </c>
      <c r="F49" s="366">
        <f>SUM(F50,F281)</f>
        <v>2485655</v>
      </c>
      <c r="G49" s="233">
        <f>SUM(G50,G281)</f>
        <v>897000</v>
      </c>
      <c r="H49" s="120">
        <f t="shared" ref="H49:O49" si="26">SUM(H50,H281)</f>
        <v>0</v>
      </c>
      <c r="I49" s="366">
        <f t="shared" si="26"/>
        <v>897000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3382655</v>
      </c>
      <c r="D50" s="137">
        <f>SUM(D51,D193)</f>
        <v>2501753</v>
      </c>
      <c r="E50" s="283">
        <f t="shared" ref="E50" si="27">SUM(E51,E193)</f>
        <v>-16098</v>
      </c>
      <c r="F50" s="367">
        <f>SUM(F51,F193)</f>
        <v>2485655</v>
      </c>
      <c r="G50" s="234">
        <f>SUM(G51,G193)</f>
        <v>897000</v>
      </c>
      <c r="H50" s="283">
        <f t="shared" ref="H50:O50" si="28">SUM(H51,H193)</f>
        <v>0</v>
      </c>
      <c r="I50" s="367">
        <f t="shared" si="28"/>
        <v>897000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173303</v>
      </c>
      <c r="D51" s="138">
        <f>SUM(D52,D74,D172,D186)</f>
        <v>173303</v>
      </c>
      <c r="E51" s="284">
        <f t="shared" ref="E51" si="29">SUM(E52,E74,E172,E186)</f>
        <v>0</v>
      </c>
      <c r="F51" s="368">
        <f>SUM(F52,F74,F172,F186)</f>
        <v>173303</v>
      </c>
      <c r="G51" s="235">
        <f>SUM(G52,G74,G172,G186)</f>
        <v>0</v>
      </c>
      <c r="H51" s="284">
        <f t="shared" ref="H51:O51" si="30">SUM(H52,H74,H172,H186)</f>
        <v>0</v>
      </c>
      <c r="I51" s="368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>SUM(G53,G66)</f>
        <v>0</v>
      </c>
      <c r="H52" s="71">
        <f t="shared" ref="H52:O52" si="32">SUM(H53,H66)</f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>SUM(G54,G57,G65)</f>
        <v>0</v>
      </c>
      <c r="H53" s="38">
        <f t="shared" ref="H53:N53" si="34">SUM(H54,H57,H65)</f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>SUM(G55:G56)</f>
        <v>0</v>
      </c>
      <c r="H54" s="74">
        <f t="shared" ref="H54" si="35">SUM(H55:H56)</f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>SUM(G58:G64)</f>
        <v>0</v>
      </c>
      <c r="H57" s="76">
        <f t="shared" ref="H57:N57" si="39">SUM(H58:H64)</f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24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>SUM(G67:G68)</f>
        <v>0</v>
      </c>
      <c r="H66" s="38">
        <f t="shared" ref="H66:N66" si="45">SUM(H67:H68)</f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6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>SUM(G69:G73)</f>
        <v>0</v>
      </c>
      <c r="H68" s="76">
        <f t="shared" ref="H68:O68" si="47">SUM(H69:H73)</f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48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48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173303</v>
      </c>
      <c r="D74" s="139">
        <f>SUM(D75,D82,D129,D163,D164,D171)</f>
        <v>173303</v>
      </c>
      <c r="E74" s="127">
        <f t="shared" ref="E74" si="52">SUM(E75,E82,E129,E163,E164,E171)</f>
        <v>0</v>
      </c>
      <c r="F74" s="369">
        <f>SUM(F75,F82,F129,F163,F164,F171)</f>
        <v>173303</v>
      </c>
      <c r="G74" s="236">
        <f>SUM(G75,G82,G129,G163,G164,G171)</f>
        <v>0</v>
      </c>
      <c r="H74" s="127">
        <f t="shared" ref="H74:O74" si="53">SUM(H75,H82,H129,H163,H164,H171)</f>
        <v>0</v>
      </c>
      <c r="I74" s="369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>SUM(G76,G79)</f>
        <v>0</v>
      </c>
      <c r="H75" s="38">
        <f t="shared" ref="H75:O75" si="55">SUM(H76,H79)</f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6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>SUM(G77:G78)</f>
        <v>0</v>
      </c>
      <c r="H76" s="79">
        <f t="shared" ref="H76:O76" si="57">SUM(H77:H78)</f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>SUM(G80:G81)</f>
        <v>0</v>
      </c>
      <c r="H79" s="76">
        <f t="shared" ref="H79:O79" si="63">SUM(H80:H81)</f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173303</v>
      </c>
      <c r="D82" s="132">
        <f>SUM(D83,D88,D94,D102,D111,D115,D121,D127)</f>
        <v>173303</v>
      </c>
      <c r="E82" s="125">
        <f t="shared" ref="E82" si="68">SUM(E83,E88,E94,E102,E111,E115,E121,E127)</f>
        <v>0</v>
      </c>
      <c r="F82" s="370">
        <f>SUM(F83,F88,F94,F102,F111,F115,F121,F127)</f>
        <v>173303</v>
      </c>
      <c r="G82" s="237">
        <f>SUM(G83,G88,G94,G102,G111,G115,G121,G127)</f>
        <v>0</v>
      </c>
      <c r="H82" s="125">
        <f t="shared" ref="H82:O82" si="69">SUM(H83,H88,H94,H102,H111,H115,H121,H127)</f>
        <v>0</v>
      </c>
      <c r="I82" s="370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>SUM(G84:G87)</f>
        <v>0</v>
      </c>
      <c r="H83" s="74">
        <f t="shared" ref="H83:O83" si="71">SUM(H84:H87)</f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>SUM(G89:G93)</f>
        <v>0</v>
      </c>
      <c r="H88" s="76">
        <f t="shared" ref="H88:O88" si="77">SUM(H89:H93)</f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2000</v>
      </c>
      <c r="D94" s="134">
        <f>SUM(D95:D101)</f>
        <v>2000</v>
      </c>
      <c r="E94" s="91">
        <f t="shared" ref="E94" si="82">SUM(E95:E101)</f>
        <v>0</v>
      </c>
      <c r="F94" s="373">
        <f>SUM(F95:F101)</f>
        <v>2000</v>
      </c>
      <c r="G94" s="240">
        <f>SUM(G95:G101)</f>
        <v>0</v>
      </c>
      <c r="H94" s="91">
        <f t="shared" ref="H94:N94" si="83">SUM(H95:H101)</f>
        <v>0</v>
      </c>
      <c r="I94" s="373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x14ac:dyDescent="0.25">
      <c r="A101" s="30">
        <v>2239</v>
      </c>
      <c r="B101" s="43" t="s">
        <v>98</v>
      </c>
      <c r="C101" s="199">
        <f t="shared" si="24"/>
        <v>2000</v>
      </c>
      <c r="D101" s="273">
        <v>2000</v>
      </c>
      <c r="E101" s="359"/>
      <c r="F101" s="373">
        <f t="shared" si="84"/>
        <v>2000</v>
      </c>
      <c r="G101" s="239"/>
      <c r="H101" s="359"/>
      <c r="I101" s="373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24" x14ac:dyDescent="0.25">
      <c r="A102" s="75">
        <v>2240</v>
      </c>
      <c r="B102" s="43" t="s">
        <v>99</v>
      </c>
      <c r="C102" s="199">
        <f t="shared" si="24"/>
        <v>171303</v>
      </c>
      <c r="D102" s="134">
        <f>SUM(D103:D110)</f>
        <v>171303</v>
      </c>
      <c r="E102" s="91">
        <f t="shared" ref="E102" si="88">SUM(E103:E110)</f>
        <v>0</v>
      </c>
      <c r="F102" s="373">
        <f>SUM(F103:F110)</f>
        <v>171303</v>
      </c>
      <c r="G102" s="240">
        <f>SUM(G103:G110)</f>
        <v>0</v>
      </c>
      <c r="H102" s="91">
        <f t="shared" ref="H102:N102" si="89">SUM(H103:H110)</f>
        <v>0</v>
      </c>
      <c r="I102" s="373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x14ac:dyDescent="0.25">
      <c r="A103" s="30">
        <v>2241</v>
      </c>
      <c r="B103" s="43" t="s">
        <v>100</v>
      </c>
      <c r="C103" s="199">
        <f t="shared" si="24"/>
        <v>171303</v>
      </c>
      <c r="D103" s="273">
        <v>171303</v>
      </c>
      <c r="E103" s="359"/>
      <c r="F103" s="373">
        <f t="shared" ref="F103:F110" si="90">D103+E103</f>
        <v>171303</v>
      </c>
      <c r="G103" s="239"/>
      <c r="H103" s="359"/>
      <c r="I103" s="373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>SUM(G112:G114)</f>
        <v>0</v>
      </c>
      <c r="H111" s="76">
        <f t="shared" ref="H111:N111" si="95">SUM(H112:H114)</f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>SUM(G116:G120)</f>
        <v>0</v>
      </c>
      <c r="H115" s="76">
        <f t="shared" ref="H115:N115" si="102">SUM(H116:H120)</f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>SUM(G122:G126)</f>
        <v>0</v>
      </c>
      <c r="H121" s="76">
        <f t="shared" ref="H121:N121" si="108">SUM(H122:H126)</f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6">
        <v>2280</v>
      </c>
      <c r="B127" s="40" t="s">
        <v>123</v>
      </c>
      <c r="C127" s="198">
        <f t="shared" si="100"/>
        <v>0</v>
      </c>
      <c r="D127" s="133">
        <f>SUM(D128)</f>
        <v>0</v>
      </c>
      <c r="E127" s="79">
        <f>SUM(E128)</f>
        <v>0</v>
      </c>
      <c r="F127" s="185">
        <f t="shared" ref="F127:O127" si="113">SUM(F128)</f>
        <v>0</v>
      </c>
      <c r="G127" s="242">
        <f>SUM(G128)</f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4">SUM(E130,E135,E139,E140,E143,E150,E158,E159,E162)</f>
        <v>0</v>
      </c>
      <c r="F129" s="184">
        <f>SUM(F130,F135,F139,F140,F143,F150,F158,F159,F162)</f>
        <v>0</v>
      </c>
      <c r="G129" s="237">
        <f>SUM(G130,G135,G139,G140,G143,G150,G158,G159,G162)</f>
        <v>0</v>
      </c>
      <c r="H129" s="38">
        <f t="shared" ref="H129:N129" si="115">SUM(H130,H135,H139,H140,H143,H150,H158,H159,H162)</f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6">
        <v>2310</v>
      </c>
      <c r="B130" s="40" t="s">
        <v>126</v>
      </c>
      <c r="C130" s="198">
        <f t="shared" si="100"/>
        <v>0</v>
      </c>
      <c r="D130" s="133">
        <f>SUM(D131:D134)</f>
        <v>0</v>
      </c>
      <c r="E130" s="79">
        <f t="shared" ref="E130:O130" si="116">SUM(E131:E134)</f>
        <v>0</v>
      </c>
      <c r="F130" s="185">
        <f t="shared" si="116"/>
        <v>0</v>
      </c>
      <c r="G130" s="242">
        <f>SUM(G131:G134)</f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>SUM(G136:G138)</f>
        <v>0</v>
      </c>
      <c r="H135" s="76">
        <f>SUM(H136:H138)</f>
        <v>0</v>
      </c>
      <c r="I135" s="91">
        <f t="shared" ref="I135:N135" si="121">SUM(I136:I138)</f>
        <v>0</v>
      </c>
      <c r="J135" s="134">
        <f t="shared" si="121"/>
        <v>0</v>
      </c>
      <c r="K135" s="76">
        <f t="shared" si="121"/>
        <v>0</v>
      </c>
      <c r="L135" s="95">
        <f t="shared" si="121"/>
        <v>0</v>
      </c>
      <c r="M135" s="240">
        <f t="shared" si="121"/>
        <v>0</v>
      </c>
      <c r="N135" s="76">
        <f t="shared" si="121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2">D136+E136</f>
        <v>0</v>
      </c>
      <c r="G136" s="239"/>
      <c r="H136" s="45"/>
      <c r="I136" s="91">
        <f t="shared" ref="I136:I139" si="123">G136+H136</f>
        <v>0</v>
      </c>
      <c r="J136" s="273"/>
      <c r="K136" s="45"/>
      <c r="L136" s="95">
        <f t="shared" ref="L136:L139" si="124">J136+K136</f>
        <v>0</v>
      </c>
      <c r="M136" s="239"/>
      <c r="N136" s="45"/>
      <c r="O136" s="91">
        <f t="shared" ref="O136:O139" si="125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2"/>
        <v>0</v>
      </c>
      <c r="G137" s="239"/>
      <c r="H137" s="45"/>
      <c r="I137" s="91">
        <f t="shared" si="123"/>
        <v>0</v>
      </c>
      <c r="J137" s="273"/>
      <c r="K137" s="45"/>
      <c r="L137" s="95">
        <f t="shared" si="124"/>
        <v>0</v>
      </c>
      <c r="M137" s="239"/>
      <c r="N137" s="45"/>
      <c r="O137" s="91">
        <f t="shared" si="125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2"/>
        <v>0</v>
      </c>
      <c r="G138" s="239"/>
      <c r="H138" s="45"/>
      <c r="I138" s="91">
        <f t="shared" si="123"/>
        <v>0</v>
      </c>
      <c r="J138" s="273"/>
      <c r="K138" s="45"/>
      <c r="L138" s="95">
        <f t="shared" si="124"/>
        <v>0</v>
      </c>
      <c r="M138" s="239"/>
      <c r="N138" s="45"/>
      <c r="O138" s="91">
        <f t="shared" si="125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2"/>
        <v>0</v>
      </c>
      <c r="G139" s="239"/>
      <c r="H139" s="45"/>
      <c r="I139" s="91">
        <f t="shared" si="123"/>
        <v>0</v>
      </c>
      <c r="J139" s="273"/>
      <c r="K139" s="45"/>
      <c r="L139" s="95">
        <f t="shared" si="124"/>
        <v>0</v>
      </c>
      <c r="M139" s="239"/>
      <c r="N139" s="45"/>
      <c r="O139" s="91">
        <f t="shared" si="125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>SUM(G141:G142)</f>
        <v>0</v>
      </c>
      <c r="H140" s="76">
        <f t="shared" ref="H140:N140" si="126">SUM(H141:H142)</f>
        <v>0</v>
      </c>
      <c r="I140" s="91">
        <f t="shared" si="126"/>
        <v>0</v>
      </c>
      <c r="J140" s="134">
        <f t="shared" si="126"/>
        <v>0</v>
      </c>
      <c r="K140" s="76">
        <f t="shared" si="126"/>
        <v>0</v>
      </c>
      <c r="L140" s="95">
        <f t="shared" si="126"/>
        <v>0</v>
      </c>
      <c r="M140" s="240">
        <f t="shared" si="126"/>
        <v>0</v>
      </c>
      <c r="N140" s="76">
        <f t="shared" si="126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7">D141+E141</f>
        <v>0</v>
      </c>
      <c r="G141" s="239"/>
      <c r="H141" s="45"/>
      <c r="I141" s="91">
        <f t="shared" ref="I141:I142" si="128">G141+H141</f>
        <v>0</v>
      </c>
      <c r="J141" s="273"/>
      <c r="K141" s="45"/>
      <c r="L141" s="95">
        <f t="shared" ref="L141:L142" si="129">J141+K141</f>
        <v>0</v>
      </c>
      <c r="M141" s="239"/>
      <c r="N141" s="45"/>
      <c r="O141" s="91">
        <f t="shared" ref="O141:O142" si="130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7"/>
        <v>0</v>
      </c>
      <c r="G142" s="239"/>
      <c r="H142" s="45"/>
      <c r="I142" s="91">
        <f t="shared" si="128"/>
        <v>0</v>
      </c>
      <c r="J142" s="273"/>
      <c r="K142" s="45"/>
      <c r="L142" s="95">
        <f t="shared" si="129"/>
        <v>0</v>
      </c>
      <c r="M142" s="239"/>
      <c r="N142" s="45"/>
      <c r="O142" s="91">
        <f t="shared" si="130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>SUM(G144:G149)</f>
        <v>0</v>
      </c>
      <c r="H143" s="74">
        <f t="shared" ref="H143:N143" si="131">SUM(H144:H149)</f>
        <v>0</v>
      </c>
      <c r="I143" s="156">
        <f t="shared" si="131"/>
        <v>0</v>
      </c>
      <c r="J143" s="86">
        <f t="shared" si="131"/>
        <v>0</v>
      </c>
      <c r="K143" s="74">
        <f t="shared" si="131"/>
        <v>0</v>
      </c>
      <c r="L143" s="183">
        <f t="shared" si="131"/>
        <v>0</v>
      </c>
      <c r="M143" s="238">
        <f t="shared" si="131"/>
        <v>0</v>
      </c>
      <c r="N143" s="74">
        <f t="shared" si="131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2">D144+E144</f>
        <v>0</v>
      </c>
      <c r="G144" s="229"/>
      <c r="H144" s="42"/>
      <c r="I144" s="90">
        <f t="shared" ref="I144:I149" si="133">G144+H144</f>
        <v>0</v>
      </c>
      <c r="J144" s="272"/>
      <c r="K144" s="42"/>
      <c r="L144" s="185">
        <f t="shared" ref="L144:L149" si="134">J144+K144</f>
        <v>0</v>
      </c>
      <c r="M144" s="229"/>
      <c r="N144" s="42"/>
      <c r="O144" s="90">
        <f t="shared" ref="O144:O149" si="135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2"/>
        <v>0</v>
      </c>
      <c r="G145" s="239"/>
      <c r="H145" s="45"/>
      <c r="I145" s="91">
        <f t="shared" si="133"/>
        <v>0</v>
      </c>
      <c r="J145" s="273"/>
      <c r="K145" s="45"/>
      <c r="L145" s="95">
        <f t="shared" si="134"/>
        <v>0</v>
      </c>
      <c r="M145" s="239"/>
      <c r="N145" s="45"/>
      <c r="O145" s="91">
        <f t="shared" si="135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2"/>
        <v>0</v>
      </c>
      <c r="G146" s="239"/>
      <c r="H146" s="45"/>
      <c r="I146" s="91">
        <f t="shared" si="133"/>
        <v>0</v>
      </c>
      <c r="J146" s="273"/>
      <c r="K146" s="45"/>
      <c r="L146" s="95">
        <f t="shared" si="134"/>
        <v>0</v>
      </c>
      <c r="M146" s="239"/>
      <c r="N146" s="45"/>
      <c r="O146" s="91">
        <f t="shared" si="135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2"/>
        <v>0</v>
      </c>
      <c r="G147" s="239"/>
      <c r="H147" s="45"/>
      <c r="I147" s="91">
        <f t="shared" si="133"/>
        <v>0</v>
      </c>
      <c r="J147" s="273"/>
      <c r="K147" s="45"/>
      <c r="L147" s="95">
        <f t="shared" si="134"/>
        <v>0</v>
      </c>
      <c r="M147" s="239"/>
      <c r="N147" s="45"/>
      <c r="O147" s="91">
        <f t="shared" si="135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2"/>
        <v>0</v>
      </c>
      <c r="G148" s="239"/>
      <c r="H148" s="45"/>
      <c r="I148" s="91">
        <f t="shared" si="133"/>
        <v>0</v>
      </c>
      <c r="J148" s="273"/>
      <c r="K148" s="45"/>
      <c r="L148" s="95">
        <f t="shared" si="134"/>
        <v>0</v>
      </c>
      <c r="M148" s="239"/>
      <c r="N148" s="45"/>
      <c r="O148" s="91">
        <f t="shared" si="135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2"/>
        <v>0</v>
      </c>
      <c r="G149" s="239"/>
      <c r="H149" s="45"/>
      <c r="I149" s="91">
        <f t="shared" si="133"/>
        <v>0</v>
      </c>
      <c r="J149" s="273"/>
      <c r="K149" s="45"/>
      <c r="L149" s="95">
        <f t="shared" si="134"/>
        <v>0</v>
      </c>
      <c r="M149" s="239"/>
      <c r="N149" s="45"/>
      <c r="O149" s="91">
        <f t="shared" si="135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>SUM(G151:G157)</f>
        <v>0</v>
      </c>
      <c r="H150" s="76">
        <f t="shared" ref="H150:N150" si="136">SUM(H151:H157)</f>
        <v>0</v>
      </c>
      <c r="I150" s="91">
        <f t="shared" si="136"/>
        <v>0</v>
      </c>
      <c r="J150" s="134">
        <f t="shared" si="136"/>
        <v>0</v>
      </c>
      <c r="K150" s="76">
        <f t="shared" si="136"/>
        <v>0</v>
      </c>
      <c r="L150" s="95">
        <f t="shared" si="136"/>
        <v>0</v>
      </c>
      <c r="M150" s="240">
        <f t="shared" si="136"/>
        <v>0</v>
      </c>
      <c r="N150" s="76">
        <f t="shared" si="136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7">D151+E151</f>
        <v>0</v>
      </c>
      <c r="G151" s="239"/>
      <c r="H151" s="45"/>
      <c r="I151" s="91">
        <f t="shared" ref="I151:I158" si="138">G151+H151</f>
        <v>0</v>
      </c>
      <c r="J151" s="273"/>
      <c r="K151" s="45"/>
      <c r="L151" s="95">
        <f t="shared" ref="L151:L158" si="139">J151+K151</f>
        <v>0</v>
      </c>
      <c r="M151" s="239"/>
      <c r="N151" s="45"/>
      <c r="O151" s="91">
        <f t="shared" ref="O151:O158" si="140">M151+N151</f>
        <v>0</v>
      </c>
      <c r="P151" s="300"/>
      <c r="Q151" s="306"/>
    </row>
    <row r="152" spans="1:17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7"/>
        <v>0</v>
      </c>
      <c r="G152" s="239"/>
      <c r="H152" s="45"/>
      <c r="I152" s="91">
        <f t="shared" si="138"/>
        <v>0</v>
      </c>
      <c r="J152" s="273"/>
      <c r="K152" s="45"/>
      <c r="L152" s="95">
        <f t="shared" si="139"/>
        <v>0</v>
      </c>
      <c r="M152" s="239"/>
      <c r="N152" s="45"/>
      <c r="O152" s="91">
        <f t="shared" si="140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7"/>
        <v>0</v>
      </c>
      <c r="G153" s="239"/>
      <c r="H153" s="45"/>
      <c r="I153" s="91">
        <f t="shared" si="138"/>
        <v>0</v>
      </c>
      <c r="J153" s="273"/>
      <c r="K153" s="45"/>
      <c r="L153" s="95">
        <f t="shared" si="139"/>
        <v>0</v>
      </c>
      <c r="M153" s="239"/>
      <c r="N153" s="45"/>
      <c r="O153" s="91">
        <f t="shared" si="140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7"/>
        <v>0</v>
      </c>
      <c r="G154" s="239"/>
      <c r="H154" s="45"/>
      <c r="I154" s="91">
        <f t="shared" si="138"/>
        <v>0</v>
      </c>
      <c r="J154" s="273"/>
      <c r="K154" s="45"/>
      <c r="L154" s="95">
        <f t="shared" si="139"/>
        <v>0</v>
      </c>
      <c r="M154" s="239"/>
      <c r="N154" s="45"/>
      <c r="O154" s="91">
        <f t="shared" si="140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7"/>
        <v>0</v>
      </c>
      <c r="G155" s="239"/>
      <c r="H155" s="45"/>
      <c r="I155" s="91">
        <f t="shared" si="138"/>
        <v>0</v>
      </c>
      <c r="J155" s="273"/>
      <c r="K155" s="45"/>
      <c r="L155" s="95">
        <f t="shared" si="139"/>
        <v>0</v>
      </c>
      <c r="M155" s="239"/>
      <c r="N155" s="45"/>
      <c r="O155" s="91">
        <f t="shared" si="140"/>
        <v>0</v>
      </c>
      <c r="P155" s="300"/>
      <c r="Q155" s="306"/>
    </row>
    <row r="156" spans="1:17" ht="24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7"/>
        <v>0</v>
      </c>
      <c r="G156" s="239"/>
      <c r="H156" s="45"/>
      <c r="I156" s="91">
        <f t="shared" si="138"/>
        <v>0</v>
      </c>
      <c r="J156" s="273"/>
      <c r="K156" s="45"/>
      <c r="L156" s="95">
        <f t="shared" si="139"/>
        <v>0</v>
      </c>
      <c r="M156" s="239"/>
      <c r="N156" s="45"/>
      <c r="O156" s="91">
        <f t="shared" si="140"/>
        <v>0</v>
      </c>
      <c r="P156" s="300"/>
      <c r="Q156" s="306"/>
    </row>
    <row r="157" spans="1:17" ht="36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7"/>
        <v>0</v>
      </c>
      <c r="G157" s="239"/>
      <c r="H157" s="45"/>
      <c r="I157" s="91">
        <f t="shared" si="138"/>
        <v>0</v>
      </c>
      <c r="J157" s="273"/>
      <c r="K157" s="45"/>
      <c r="L157" s="95">
        <f t="shared" si="139"/>
        <v>0</v>
      </c>
      <c r="M157" s="239"/>
      <c r="N157" s="45"/>
      <c r="O157" s="91">
        <f t="shared" si="140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7"/>
        <v>0</v>
      </c>
      <c r="G158" s="241"/>
      <c r="H158" s="77"/>
      <c r="I158" s="156">
        <f t="shared" si="138"/>
        <v>0</v>
      </c>
      <c r="J158" s="270"/>
      <c r="K158" s="77"/>
      <c r="L158" s="183">
        <f t="shared" si="139"/>
        <v>0</v>
      </c>
      <c r="M158" s="241"/>
      <c r="N158" s="77"/>
      <c r="O158" s="156">
        <f t="shared" si="140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1">SUM(E160:E161)</f>
        <v>0</v>
      </c>
      <c r="F159" s="183">
        <f>SUM(F160:F161)</f>
        <v>0</v>
      </c>
      <c r="G159" s="238">
        <f>SUM(G160:G161)</f>
        <v>0</v>
      </c>
      <c r="H159" s="74">
        <f t="shared" ref="H159:N159" si="142">SUM(H160:H161)</f>
        <v>0</v>
      </c>
      <c r="I159" s="156">
        <f t="shared" si="142"/>
        <v>0</v>
      </c>
      <c r="J159" s="86">
        <f t="shared" si="142"/>
        <v>0</v>
      </c>
      <c r="K159" s="74">
        <f t="shared" si="142"/>
        <v>0</v>
      </c>
      <c r="L159" s="183">
        <f t="shared" si="142"/>
        <v>0</v>
      </c>
      <c r="M159" s="238">
        <f t="shared" si="142"/>
        <v>0</v>
      </c>
      <c r="N159" s="74">
        <f t="shared" si="142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3">D160+E160</f>
        <v>0</v>
      </c>
      <c r="G160" s="229"/>
      <c r="H160" s="42"/>
      <c r="I160" s="90">
        <f t="shared" ref="I160:I163" si="144">G160+H160</f>
        <v>0</v>
      </c>
      <c r="J160" s="272"/>
      <c r="K160" s="42"/>
      <c r="L160" s="185">
        <f t="shared" ref="L160:L163" si="145">J160+K160</f>
        <v>0</v>
      </c>
      <c r="M160" s="229"/>
      <c r="N160" s="42"/>
      <c r="O160" s="90">
        <f t="shared" ref="O160:O163" si="146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3"/>
        <v>0</v>
      </c>
      <c r="G161" s="239"/>
      <c r="H161" s="45"/>
      <c r="I161" s="91">
        <f t="shared" si="144"/>
        <v>0</v>
      </c>
      <c r="J161" s="273"/>
      <c r="K161" s="45"/>
      <c r="L161" s="95">
        <f t="shared" si="145"/>
        <v>0</v>
      </c>
      <c r="M161" s="239"/>
      <c r="N161" s="45"/>
      <c r="O161" s="91">
        <f t="shared" si="146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3"/>
        <v>0</v>
      </c>
      <c r="G162" s="241"/>
      <c r="H162" s="77"/>
      <c r="I162" s="156">
        <f t="shared" si="144"/>
        <v>0</v>
      </c>
      <c r="J162" s="270"/>
      <c r="K162" s="77"/>
      <c r="L162" s="183">
        <f t="shared" si="145"/>
        <v>0</v>
      </c>
      <c r="M162" s="241"/>
      <c r="N162" s="77"/>
      <c r="O162" s="156">
        <f t="shared" si="146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3"/>
        <v>0</v>
      </c>
      <c r="G163" s="243"/>
      <c r="H163" s="80"/>
      <c r="I163" s="125">
        <f t="shared" si="144"/>
        <v>0</v>
      </c>
      <c r="J163" s="257"/>
      <c r="K163" s="80"/>
      <c r="L163" s="184">
        <f t="shared" si="145"/>
        <v>0</v>
      </c>
      <c r="M163" s="243"/>
      <c r="N163" s="80"/>
      <c r="O163" s="125">
        <f t="shared" si="146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7">SUM(E165,E170)</f>
        <v>0</v>
      </c>
      <c r="F164" s="184">
        <f>SUM(F165,F170)</f>
        <v>0</v>
      </c>
      <c r="G164" s="237">
        <f>SUM(G165,G170)</f>
        <v>0</v>
      </c>
      <c r="H164" s="38">
        <f t="shared" ref="H164:O164" si="148">SUM(H165,H170)</f>
        <v>0</v>
      </c>
      <c r="I164" s="125">
        <f t="shared" si="148"/>
        <v>0</v>
      </c>
      <c r="J164" s="132">
        <f t="shared" si="148"/>
        <v>0</v>
      </c>
      <c r="K164" s="38">
        <f t="shared" si="148"/>
        <v>0</v>
      </c>
      <c r="L164" s="184">
        <f t="shared" si="148"/>
        <v>0</v>
      </c>
      <c r="M164" s="237">
        <f t="shared" si="148"/>
        <v>0</v>
      </c>
      <c r="N164" s="38">
        <f t="shared" si="148"/>
        <v>0</v>
      </c>
      <c r="O164" s="125">
        <f t="shared" si="148"/>
        <v>0</v>
      </c>
      <c r="P164" s="325"/>
      <c r="Q164" s="306"/>
    </row>
    <row r="165" spans="1:17" ht="16.5" hidden="1" customHeight="1" x14ac:dyDescent="0.25">
      <c r="A165" s="406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49">SUM(E166:E169)</f>
        <v>0</v>
      </c>
      <c r="F165" s="185">
        <f>SUM(F166:F169)</f>
        <v>0</v>
      </c>
      <c r="G165" s="242">
        <f>SUM(G166:G169)</f>
        <v>0</v>
      </c>
      <c r="H165" s="79">
        <f t="shared" ref="H165:O165" si="150">SUM(H166:H169)</f>
        <v>0</v>
      </c>
      <c r="I165" s="90">
        <f t="shared" si="150"/>
        <v>0</v>
      </c>
      <c r="J165" s="133">
        <f t="shared" si="150"/>
        <v>0</v>
      </c>
      <c r="K165" s="79">
        <f t="shared" si="150"/>
        <v>0</v>
      </c>
      <c r="L165" s="185">
        <f t="shared" si="150"/>
        <v>0</v>
      </c>
      <c r="M165" s="242">
        <f t="shared" si="150"/>
        <v>0</v>
      </c>
      <c r="N165" s="79">
        <f t="shared" si="150"/>
        <v>0</v>
      </c>
      <c r="O165" s="157">
        <f t="shared" si="150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1">D166+E166</f>
        <v>0</v>
      </c>
      <c r="G166" s="239"/>
      <c r="H166" s="45"/>
      <c r="I166" s="91">
        <f t="shared" ref="I166:I171" si="152">G166+H166</f>
        <v>0</v>
      </c>
      <c r="J166" s="273"/>
      <c r="K166" s="45"/>
      <c r="L166" s="95">
        <f t="shared" ref="L166:L171" si="153">J166+K166</f>
        <v>0</v>
      </c>
      <c r="M166" s="239"/>
      <c r="N166" s="45"/>
      <c r="O166" s="91">
        <f t="shared" ref="O166:O171" si="154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1"/>
        <v>0</v>
      </c>
      <c r="G167" s="239"/>
      <c r="H167" s="45"/>
      <c r="I167" s="91">
        <f t="shared" si="152"/>
        <v>0</v>
      </c>
      <c r="J167" s="273"/>
      <c r="K167" s="45"/>
      <c r="L167" s="95">
        <f t="shared" si="153"/>
        <v>0</v>
      </c>
      <c r="M167" s="239"/>
      <c r="N167" s="45"/>
      <c r="O167" s="91">
        <f t="shared" si="154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1"/>
        <v>0</v>
      </c>
      <c r="G168" s="239"/>
      <c r="H168" s="45"/>
      <c r="I168" s="91">
        <f t="shared" si="152"/>
        <v>0</v>
      </c>
      <c r="J168" s="273"/>
      <c r="K168" s="45"/>
      <c r="L168" s="95">
        <f t="shared" si="153"/>
        <v>0</v>
      </c>
      <c r="M168" s="239"/>
      <c r="N168" s="45"/>
      <c r="O168" s="91">
        <f t="shared" si="154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1"/>
        <v>0</v>
      </c>
      <c r="G169" s="239"/>
      <c r="H169" s="45"/>
      <c r="I169" s="91">
        <f t="shared" si="152"/>
        <v>0</v>
      </c>
      <c r="J169" s="273"/>
      <c r="K169" s="45"/>
      <c r="L169" s="95">
        <f t="shared" si="153"/>
        <v>0</v>
      </c>
      <c r="M169" s="239"/>
      <c r="N169" s="45"/>
      <c r="O169" s="91">
        <f t="shared" si="154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1"/>
        <v>0</v>
      </c>
      <c r="G170" s="239"/>
      <c r="H170" s="45"/>
      <c r="I170" s="91">
        <f t="shared" si="152"/>
        <v>0</v>
      </c>
      <c r="J170" s="273"/>
      <c r="K170" s="45"/>
      <c r="L170" s="95">
        <f t="shared" si="153"/>
        <v>0</v>
      </c>
      <c r="M170" s="239"/>
      <c r="N170" s="45"/>
      <c r="O170" s="91">
        <f t="shared" si="154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1"/>
        <v>0</v>
      </c>
      <c r="G171" s="221"/>
      <c r="H171" s="28"/>
      <c r="I171" s="345">
        <f t="shared" si="152"/>
        <v>0</v>
      </c>
      <c r="J171" s="254"/>
      <c r="K171" s="28"/>
      <c r="L171" s="339">
        <f t="shared" si="153"/>
        <v>0</v>
      </c>
      <c r="M171" s="221"/>
      <c r="N171" s="28"/>
      <c r="O171" s="345">
        <f t="shared" si="154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5">SUM(E173,E183)</f>
        <v>0</v>
      </c>
      <c r="F172" s="181">
        <f>SUM(F173,F183)</f>
        <v>0</v>
      </c>
      <c r="G172" s="236">
        <f>SUM(G173,G183)</f>
        <v>0</v>
      </c>
      <c r="H172" s="71">
        <f t="shared" ref="H172:N172" si="156">SUM(H173,H183)</f>
        <v>0</v>
      </c>
      <c r="I172" s="127">
        <f t="shared" si="156"/>
        <v>0</v>
      </c>
      <c r="J172" s="139">
        <f t="shared" si="156"/>
        <v>0</v>
      </c>
      <c r="K172" s="71">
        <f t="shared" si="156"/>
        <v>0</v>
      </c>
      <c r="L172" s="181">
        <f t="shared" si="156"/>
        <v>0</v>
      </c>
      <c r="M172" s="236">
        <f t="shared" si="156"/>
        <v>0</v>
      </c>
      <c r="N172" s="71">
        <f t="shared" si="156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7">SUM(E174,E178)</f>
        <v>0</v>
      </c>
      <c r="F173" s="184">
        <f>SUM(F174,F178)</f>
        <v>0</v>
      </c>
      <c r="G173" s="237">
        <f>SUM(G174,G178)</f>
        <v>0</v>
      </c>
      <c r="H173" s="38">
        <f t="shared" ref="H173:O173" si="158">SUM(H174,H178)</f>
        <v>0</v>
      </c>
      <c r="I173" s="125">
        <f t="shared" si="158"/>
        <v>0</v>
      </c>
      <c r="J173" s="132">
        <f t="shared" si="158"/>
        <v>0</v>
      </c>
      <c r="K173" s="38">
        <f t="shared" si="158"/>
        <v>0</v>
      </c>
      <c r="L173" s="184">
        <f t="shared" si="158"/>
        <v>0</v>
      </c>
      <c r="M173" s="237">
        <f t="shared" si="158"/>
        <v>0</v>
      </c>
      <c r="N173" s="38">
        <f t="shared" si="158"/>
        <v>0</v>
      </c>
      <c r="O173" s="126">
        <f t="shared" si="158"/>
        <v>0</v>
      </c>
      <c r="P173" s="325"/>
      <c r="Q173" s="306"/>
    </row>
    <row r="174" spans="1:17" ht="36" hidden="1" x14ac:dyDescent="0.25">
      <c r="A174" s="406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59">SUM(E175:E177)</f>
        <v>0</v>
      </c>
      <c r="F174" s="185">
        <f>SUM(F175:F177)</f>
        <v>0</v>
      </c>
      <c r="G174" s="242">
        <f>SUM(G175:G177)</f>
        <v>0</v>
      </c>
      <c r="H174" s="79">
        <f t="shared" ref="H174:N174" si="160">SUM(H175:H177)</f>
        <v>0</v>
      </c>
      <c r="I174" s="90">
        <f t="shared" si="160"/>
        <v>0</v>
      </c>
      <c r="J174" s="133">
        <f t="shared" si="160"/>
        <v>0</v>
      </c>
      <c r="K174" s="79">
        <f t="shared" si="160"/>
        <v>0</v>
      </c>
      <c r="L174" s="185">
        <f t="shared" si="160"/>
        <v>0</v>
      </c>
      <c r="M174" s="242">
        <f t="shared" si="160"/>
        <v>0</v>
      </c>
      <c r="N174" s="79">
        <f t="shared" si="160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1">D175+E175</f>
        <v>0</v>
      </c>
      <c r="G175" s="239"/>
      <c r="H175" s="45"/>
      <c r="I175" s="91">
        <f t="shared" ref="I175:I177" si="162">G175+H175</f>
        <v>0</v>
      </c>
      <c r="J175" s="273"/>
      <c r="K175" s="45"/>
      <c r="L175" s="95">
        <f t="shared" ref="L175:L177" si="163">J175+K175</f>
        <v>0</v>
      </c>
      <c r="M175" s="239"/>
      <c r="N175" s="45"/>
      <c r="O175" s="91">
        <f t="shared" ref="O175:O177" si="164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1"/>
        <v>0</v>
      </c>
      <c r="G176" s="239"/>
      <c r="H176" s="45"/>
      <c r="I176" s="91">
        <f t="shared" si="162"/>
        <v>0</v>
      </c>
      <c r="J176" s="273"/>
      <c r="K176" s="45"/>
      <c r="L176" s="95">
        <f t="shared" si="163"/>
        <v>0</v>
      </c>
      <c r="M176" s="239"/>
      <c r="N176" s="45"/>
      <c r="O176" s="91">
        <f t="shared" si="164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5">SUM(F177,I177,L177,O177)</f>
        <v>0</v>
      </c>
      <c r="D177" s="273">
        <v>0</v>
      </c>
      <c r="E177" s="45"/>
      <c r="F177" s="95">
        <f t="shared" si="161"/>
        <v>0</v>
      </c>
      <c r="G177" s="239"/>
      <c r="H177" s="45"/>
      <c r="I177" s="91">
        <f t="shared" si="162"/>
        <v>0</v>
      </c>
      <c r="J177" s="273"/>
      <c r="K177" s="45"/>
      <c r="L177" s="95">
        <f t="shared" si="163"/>
        <v>0</v>
      </c>
      <c r="M177" s="239"/>
      <c r="N177" s="45"/>
      <c r="O177" s="91">
        <f t="shared" si="164"/>
        <v>0</v>
      </c>
      <c r="P177" s="300"/>
      <c r="Q177" s="306"/>
    </row>
    <row r="178" spans="1:17" ht="72" hidden="1" x14ac:dyDescent="0.25">
      <c r="A178" s="406">
        <v>3290</v>
      </c>
      <c r="B178" s="40" t="s">
        <v>302</v>
      </c>
      <c r="C178" s="210">
        <f t="shared" si="165"/>
        <v>0</v>
      </c>
      <c r="D178" s="133">
        <f>SUM(D179:D182)</f>
        <v>0</v>
      </c>
      <c r="E178" s="79">
        <f t="shared" ref="E178" si="166">SUM(E179:E182)</f>
        <v>0</v>
      </c>
      <c r="F178" s="185">
        <f>SUM(F179:F182)</f>
        <v>0</v>
      </c>
      <c r="G178" s="242">
        <f>SUM(G179:G182)</f>
        <v>0</v>
      </c>
      <c r="H178" s="79">
        <f t="shared" ref="H178:O178" si="167">SUM(H179:H182)</f>
        <v>0</v>
      </c>
      <c r="I178" s="90">
        <f t="shared" si="167"/>
        <v>0</v>
      </c>
      <c r="J178" s="133">
        <f t="shared" si="167"/>
        <v>0</v>
      </c>
      <c r="K178" s="79">
        <f t="shared" si="167"/>
        <v>0</v>
      </c>
      <c r="L178" s="185">
        <f t="shared" si="167"/>
        <v>0</v>
      </c>
      <c r="M178" s="242">
        <f t="shared" si="167"/>
        <v>0</v>
      </c>
      <c r="N178" s="79">
        <f t="shared" si="167"/>
        <v>0</v>
      </c>
      <c r="O178" s="158">
        <f t="shared" si="167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5"/>
        <v>0</v>
      </c>
      <c r="D179" s="273">
        <v>0</v>
      </c>
      <c r="E179" s="45"/>
      <c r="F179" s="95">
        <f t="shared" ref="F179:F182" si="168">D179+E179</f>
        <v>0</v>
      </c>
      <c r="G179" s="239"/>
      <c r="H179" s="45"/>
      <c r="I179" s="91">
        <f t="shared" ref="I179:I182" si="169">G179+H179</f>
        <v>0</v>
      </c>
      <c r="J179" s="273"/>
      <c r="K179" s="45"/>
      <c r="L179" s="95">
        <f t="shared" ref="L179:L182" si="170">J179+K179</f>
        <v>0</v>
      </c>
      <c r="M179" s="239"/>
      <c r="N179" s="45"/>
      <c r="O179" s="91">
        <f t="shared" ref="O179:O182" si="171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5"/>
        <v>0</v>
      </c>
      <c r="D180" s="273">
        <v>0</v>
      </c>
      <c r="E180" s="45"/>
      <c r="F180" s="95">
        <f t="shared" si="168"/>
        <v>0</v>
      </c>
      <c r="G180" s="239"/>
      <c r="H180" s="45"/>
      <c r="I180" s="91">
        <f t="shared" si="169"/>
        <v>0</v>
      </c>
      <c r="J180" s="273"/>
      <c r="K180" s="45"/>
      <c r="L180" s="95">
        <f t="shared" si="170"/>
        <v>0</v>
      </c>
      <c r="M180" s="239"/>
      <c r="N180" s="45"/>
      <c r="O180" s="91">
        <f t="shared" si="171"/>
        <v>0</v>
      </c>
      <c r="P180" s="300"/>
      <c r="Q180" s="306"/>
    </row>
    <row r="181" spans="1:17" ht="60" hidden="1" x14ac:dyDescent="0.25">
      <c r="A181" s="30">
        <v>3293</v>
      </c>
      <c r="B181" s="43" t="s">
        <v>175</v>
      </c>
      <c r="C181" s="199">
        <f t="shared" si="165"/>
        <v>0</v>
      </c>
      <c r="D181" s="273">
        <v>0</v>
      </c>
      <c r="E181" s="45"/>
      <c r="F181" s="95">
        <f t="shared" si="168"/>
        <v>0</v>
      </c>
      <c r="G181" s="239"/>
      <c r="H181" s="45"/>
      <c r="I181" s="91">
        <f t="shared" si="169"/>
        <v>0</v>
      </c>
      <c r="J181" s="273"/>
      <c r="K181" s="45"/>
      <c r="L181" s="95">
        <f t="shared" si="170"/>
        <v>0</v>
      </c>
      <c r="M181" s="239"/>
      <c r="N181" s="45"/>
      <c r="O181" s="91">
        <f t="shared" si="171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5"/>
        <v>0</v>
      </c>
      <c r="D182" s="274">
        <v>0</v>
      </c>
      <c r="E182" s="84"/>
      <c r="F182" s="343">
        <f t="shared" si="168"/>
        <v>0</v>
      </c>
      <c r="G182" s="244"/>
      <c r="H182" s="84"/>
      <c r="I182" s="158">
        <f t="shared" si="169"/>
        <v>0</v>
      </c>
      <c r="J182" s="274"/>
      <c r="K182" s="84"/>
      <c r="L182" s="343">
        <f t="shared" si="170"/>
        <v>0</v>
      </c>
      <c r="M182" s="244"/>
      <c r="N182" s="84"/>
      <c r="O182" s="158">
        <f t="shared" si="171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5"/>
        <v>0</v>
      </c>
      <c r="D183" s="140">
        <f>SUM(D184:D185)</f>
        <v>0</v>
      </c>
      <c r="E183" s="85">
        <f t="shared" ref="E183" si="172">SUM(E184:E185)</f>
        <v>0</v>
      </c>
      <c r="F183" s="182">
        <f>SUM(F184:F185)</f>
        <v>0</v>
      </c>
      <c r="G183" s="245">
        <f>SUM(G184:G185)</f>
        <v>0</v>
      </c>
      <c r="H183" s="85">
        <f t="shared" ref="H183:O183" si="173">SUM(H184:H185)</f>
        <v>0</v>
      </c>
      <c r="I183" s="126">
        <f t="shared" si="173"/>
        <v>0</v>
      </c>
      <c r="J183" s="140">
        <f t="shared" si="173"/>
        <v>0</v>
      </c>
      <c r="K183" s="85">
        <f t="shared" si="173"/>
        <v>0</v>
      </c>
      <c r="L183" s="182">
        <f t="shared" si="173"/>
        <v>0</v>
      </c>
      <c r="M183" s="245">
        <f t="shared" si="173"/>
        <v>0</v>
      </c>
      <c r="N183" s="85">
        <f t="shared" si="173"/>
        <v>0</v>
      </c>
      <c r="O183" s="126">
        <f t="shared" si="173"/>
        <v>0</v>
      </c>
      <c r="P183" s="325"/>
      <c r="Q183" s="306"/>
    </row>
    <row r="184" spans="1:17" ht="36" hidden="1" x14ac:dyDescent="0.25">
      <c r="A184" s="57">
        <v>3310</v>
      </c>
      <c r="B184" s="58" t="s">
        <v>178</v>
      </c>
      <c r="C184" s="204">
        <f t="shared" si="165"/>
        <v>0</v>
      </c>
      <c r="D184" s="270">
        <v>0</v>
      </c>
      <c r="E184" s="77"/>
      <c r="F184" s="183">
        <f t="shared" ref="F184:F185" si="174">D184+E184</f>
        <v>0</v>
      </c>
      <c r="G184" s="241"/>
      <c r="H184" s="77"/>
      <c r="I184" s="156">
        <f t="shared" ref="I184:I185" si="175">G184+H184</f>
        <v>0</v>
      </c>
      <c r="J184" s="270"/>
      <c r="K184" s="77"/>
      <c r="L184" s="183">
        <f t="shared" ref="L184:L185" si="176">J184+K184</f>
        <v>0</v>
      </c>
      <c r="M184" s="241"/>
      <c r="N184" s="77"/>
      <c r="O184" s="156">
        <f t="shared" ref="O184:O185" si="177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5"/>
        <v>0</v>
      </c>
      <c r="D185" s="272">
        <v>0</v>
      </c>
      <c r="E185" s="42"/>
      <c r="F185" s="185">
        <f t="shared" si="174"/>
        <v>0</v>
      </c>
      <c r="G185" s="229"/>
      <c r="H185" s="42"/>
      <c r="I185" s="90">
        <f t="shared" si="175"/>
        <v>0</v>
      </c>
      <c r="J185" s="272"/>
      <c r="K185" s="42"/>
      <c r="L185" s="185">
        <f t="shared" si="176"/>
        <v>0</v>
      </c>
      <c r="M185" s="229"/>
      <c r="N185" s="42"/>
      <c r="O185" s="90">
        <f t="shared" si="177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5"/>
        <v>0</v>
      </c>
      <c r="D186" s="139">
        <f>SUM(D187,D190)</f>
        <v>0</v>
      </c>
      <c r="E186" s="71">
        <f t="shared" ref="E186" si="178">SUM(E187,E190)</f>
        <v>0</v>
      </c>
      <c r="F186" s="181">
        <f>SUM(F187,F190)</f>
        <v>0</v>
      </c>
      <c r="G186" s="236">
        <f>SUM(G187,G190)</f>
        <v>0</v>
      </c>
      <c r="H186" s="71">
        <f t="shared" ref="H186:N186" si="179">SUM(H187,H190)</f>
        <v>0</v>
      </c>
      <c r="I186" s="127">
        <f t="shared" si="179"/>
        <v>0</v>
      </c>
      <c r="J186" s="139">
        <f t="shared" si="179"/>
        <v>0</v>
      </c>
      <c r="K186" s="71">
        <f t="shared" si="179"/>
        <v>0</v>
      </c>
      <c r="L186" s="181">
        <f t="shared" si="179"/>
        <v>0</v>
      </c>
      <c r="M186" s="236">
        <f t="shared" si="179"/>
        <v>0</v>
      </c>
      <c r="N186" s="71">
        <f t="shared" si="179"/>
        <v>0</v>
      </c>
      <c r="O186" s="127">
        <f>SUM(O187,O190)</f>
        <v>0</v>
      </c>
      <c r="P186" s="324"/>
      <c r="Q186" s="306"/>
    </row>
    <row r="187" spans="1:17" hidden="1" x14ac:dyDescent="0.25">
      <c r="A187" s="88">
        <v>4200</v>
      </c>
      <c r="B187" s="72" t="s">
        <v>181</v>
      </c>
      <c r="C187" s="197">
        <f t="shared" si="165"/>
        <v>0</v>
      </c>
      <c r="D187" s="132">
        <f>SUM(D188,D189)</f>
        <v>0</v>
      </c>
      <c r="E187" s="38">
        <f t="shared" ref="E187" si="180">SUM(E188,E189)</f>
        <v>0</v>
      </c>
      <c r="F187" s="184">
        <f>SUM(F188,F189)</f>
        <v>0</v>
      </c>
      <c r="G187" s="237">
        <f>SUM(G188,G189)</f>
        <v>0</v>
      </c>
      <c r="H187" s="38">
        <f t="shared" ref="H187:N187" si="181">SUM(H188,H189)</f>
        <v>0</v>
      </c>
      <c r="I187" s="125">
        <f t="shared" si="181"/>
        <v>0</v>
      </c>
      <c r="J187" s="132">
        <f t="shared" si="181"/>
        <v>0</v>
      </c>
      <c r="K187" s="38">
        <f t="shared" si="181"/>
        <v>0</v>
      </c>
      <c r="L187" s="184">
        <f t="shared" si="181"/>
        <v>0</v>
      </c>
      <c r="M187" s="237">
        <f t="shared" si="181"/>
        <v>0</v>
      </c>
      <c r="N187" s="38">
        <f t="shared" si="181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6">
        <v>4240</v>
      </c>
      <c r="B188" s="40" t="s">
        <v>182</v>
      </c>
      <c r="C188" s="198">
        <f t="shared" si="165"/>
        <v>0</v>
      </c>
      <c r="D188" s="272">
        <v>0</v>
      </c>
      <c r="E188" s="42"/>
      <c r="F188" s="185">
        <f t="shared" ref="F188:F189" si="182">D188+E188</f>
        <v>0</v>
      </c>
      <c r="G188" s="229"/>
      <c r="H188" s="42"/>
      <c r="I188" s="90">
        <f t="shared" ref="I188:I189" si="183">G188+H188</f>
        <v>0</v>
      </c>
      <c r="J188" s="272"/>
      <c r="K188" s="42"/>
      <c r="L188" s="185">
        <f t="shared" ref="L188:L189" si="184">J188+K188</f>
        <v>0</v>
      </c>
      <c r="M188" s="229"/>
      <c r="N188" s="42"/>
      <c r="O188" s="90">
        <f t="shared" ref="O188:O189" si="185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5"/>
        <v>0</v>
      </c>
      <c r="D189" s="273">
        <v>0</v>
      </c>
      <c r="E189" s="45"/>
      <c r="F189" s="95">
        <f t="shared" si="182"/>
        <v>0</v>
      </c>
      <c r="G189" s="239"/>
      <c r="H189" s="45"/>
      <c r="I189" s="91">
        <f t="shared" si="183"/>
        <v>0</v>
      </c>
      <c r="J189" s="273"/>
      <c r="K189" s="45"/>
      <c r="L189" s="95">
        <f t="shared" si="184"/>
        <v>0</v>
      </c>
      <c r="M189" s="239"/>
      <c r="N189" s="45"/>
      <c r="O189" s="91">
        <f t="shared" si="185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5"/>
        <v>0</v>
      </c>
      <c r="D190" s="132">
        <f>SUM(D191)</f>
        <v>0</v>
      </c>
      <c r="E190" s="38">
        <f t="shared" ref="E190" si="186">SUM(E191)</f>
        <v>0</v>
      </c>
      <c r="F190" s="184">
        <f>SUM(F191)</f>
        <v>0</v>
      </c>
      <c r="G190" s="237">
        <f>SUM(G191)</f>
        <v>0</v>
      </c>
      <c r="H190" s="38">
        <f t="shared" ref="H190:N190" si="187">SUM(H191)</f>
        <v>0</v>
      </c>
      <c r="I190" s="125">
        <f t="shared" si="187"/>
        <v>0</v>
      </c>
      <c r="J190" s="132">
        <f t="shared" si="187"/>
        <v>0</v>
      </c>
      <c r="K190" s="38">
        <f t="shared" si="187"/>
        <v>0</v>
      </c>
      <c r="L190" s="184">
        <f t="shared" si="187"/>
        <v>0</v>
      </c>
      <c r="M190" s="237">
        <f t="shared" si="187"/>
        <v>0</v>
      </c>
      <c r="N190" s="38">
        <f t="shared" si="187"/>
        <v>0</v>
      </c>
      <c r="O190" s="125">
        <f>SUM(O191)</f>
        <v>0</v>
      </c>
      <c r="P190" s="302"/>
      <c r="Q190" s="306"/>
    </row>
    <row r="191" spans="1:17" ht="24" hidden="1" x14ac:dyDescent="0.25">
      <c r="A191" s="406">
        <v>4310</v>
      </c>
      <c r="B191" s="40" t="s">
        <v>185</v>
      </c>
      <c r="C191" s="198">
        <f t="shared" si="165"/>
        <v>0</v>
      </c>
      <c r="D191" s="133">
        <f>SUM(D192:D192)</f>
        <v>0</v>
      </c>
      <c r="E191" s="79">
        <f t="shared" ref="E191" si="188">SUM(E192:E192)</f>
        <v>0</v>
      </c>
      <c r="F191" s="185">
        <f>SUM(F192:F192)</f>
        <v>0</v>
      </c>
      <c r="G191" s="242">
        <f>SUM(G192:G192)</f>
        <v>0</v>
      </c>
      <c r="H191" s="79">
        <f t="shared" ref="H191:N191" si="189">SUM(H192:H192)</f>
        <v>0</v>
      </c>
      <c r="I191" s="90">
        <f t="shared" si="189"/>
        <v>0</v>
      </c>
      <c r="J191" s="133">
        <f t="shared" si="189"/>
        <v>0</v>
      </c>
      <c r="K191" s="79">
        <f t="shared" si="189"/>
        <v>0</v>
      </c>
      <c r="L191" s="185">
        <f t="shared" si="189"/>
        <v>0</v>
      </c>
      <c r="M191" s="242">
        <f t="shared" si="189"/>
        <v>0</v>
      </c>
      <c r="N191" s="79">
        <f t="shared" si="189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5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5"/>
        <v>3209352</v>
      </c>
      <c r="D193" s="138">
        <f>SUM(D194,D229,D268)</f>
        <v>2328450</v>
      </c>
      <c r="E193" s="284">
        <f t="shared" ref="E193" si="190">SUM(E194,E229,E268)</f>
        <v>-16098</v>
      </c>
      <c r="F193" s="368">
        <f>SUM(F194,F229,F268)</f>
        <v>2312352</v>
      </c>
      <c r="G193" s="235">
        <f>SUM(G194,G229,G268)</f>
        <v>897000</v>
      </c>
      <c r="H193" s="284">
        <f t="shared" ref="H193:N193" si="191">SUM(H194,H229,H268)</f>
        <v>0</v>
      </c>
      <c r="I193" s="368">
        <f t="shared" si="191"/>
        <v>897000</v>
      </c>
      <c r="J193" s="138">
        <f t="shared" si="191"/>
        <v>0</v>
      </c>
      <c r="K193" s="69">
        <f t="shared" si="191"/>
        <v>0</v>
      </c>
      <c r="L193" s="180">
        <f t="shared" si="191"/>
        <v>0</v>
      </c>
      <c r="M193" s="235">
        <f t="shared" si="191"/>
        <v>0</v>
      </c>
      <c r="N193" s="69">
        <f t="shared" si="191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5"/>
        <v>3209352</v>
      </c>
      <c r="D194" s="139">
        <f>D195+D203</f>
        <v>2328450</v>
      </c>
      <c r="E194" s="127">
        <f t="shared" ref="E194" si="192">E195+E203</f>
        <v>-16098</v>
      </c>
      <c r="F194" s="369">
        <f>F195+F203</f>
        <v>2312352</v>
      </c>
      <c r="G194" s="236">
        <f>G195+G203</f>
        <v>897000</v>
      </c>
      <c r="H194" s="127">
        <f t="shared" ref="H194:N194" si="193">H195+H203</f>
        <v>0</v>
      </c>
      <c r="I194" s="369">
        <f t="shared" si="193"/>
        <v>897000</v>
      </c>
      <c r="J194" s="139">
        <f t="shared" si="193"/>
        <v>0</v>
      </c>
      <c r="K194" s="71">
        <f t="shared" si="193"/>
        <v>0</v>
      </c>
      <c r="L194" s="181">
        <f t="shared" si="193"/>
        <v>0</v>
      </c>
      <c r="M194" s="236">
        <f t="shared" si="193"/>
        <v>0</v>
      </c>
      <c r="N194" s="71">
        <f t="shared" si="193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5"/>
        <v>0</v>
      </c>
      <c r="D195" s="132">
        <f>D196+D197+D200+D201+D202</f>
        <v>0</v>
      </c>
      <c r="E195" s="38">
        <f t="shared" ref="E195" si="194">E196+E197+E200+E201+E202</f>
        <v>0</v>
      </c>
      <c r="F195" s="184">
        <f>F196+F197+F200+F201+F202</f>
        <v>0</v>
      </c>
      <c r="G195" s="237">
        <f>G196+G197+G200+G201+G202</f>
        <v>0</v>
      </c>
      <c r="H195" s="38">
        <f t="shared" ref="H195:N195" si="195">H196+H197+H200+H201+H202</f>
        <v>0</v>
      </c>
      <c r="I195" s="125">
        <f t="shared" si="195"/>
        <v>0</v>
      </c>
      <c r="J195" s="132">
        <f t="shared" si="195"/>
        <v>0</v>
      </c>
      <c r="K195" s="38">
        <f t="shared" si="195"/>
        <v>0</v>
      </c>
      <c r="L195" s="184">
        <f t="shared" si="195"/>
        <v>0</v>
      </c>
      <c r="M195" s="237">
        <f t="shared" si="195"/>
        <v>0</v>
      </c>
      <c r="N195" s="38">
        <f t="shared" si="195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6">
        <v>5110</v>
      </c>
      <c r="B196" s="40" t="s">
        <v>190</v>
      </c>
      <c r="C196" s="198">
        <f t="shared" si="165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5"/>
        <v>0</v>
      </c>
      <c r="D197" s="134">
        <f>D198+D199</f>
        <v>0</v>
      </c>
      <c r="E197" s="76">
        <f t="shared" ref="E197" si="196">E198+E199</f>
        <v>0</v>
      </c>
      <c r="F197" s="95">
        <f>F198+F199</f>
        <v>0</v>
      </c>
      <c r="G197" s="240">
        <f>G198+G199</f>
        <v>0</v>
      </c>
      <c r="H197" s="76">
        <f t="shared" ref="H197:O197" si="197">H198+H199</f>
        <v>0</v>
      </c>
      <c r="I197" s="91">
        <f t="shared" si="197"/>
        <v>0</v>
      </c>
      <c r="J197" s="134">
        <f t="shared" si="197"/>
        <v>0</v>
      </c>
      <c r="K197" s="76">
        <f t="shared" si="197"/>
        <v>0</v>
      </c>
      <c r="L197" s="95">
        <f t="shared" si="197"/>
        <v>0</v>
      </c>
      <c r="M197" s="240">
        <f t="shared" si="197"/>
        <v>0</v>
      </c>
      <c r="N197" s="76">
        <f t="shared" si="197"/>
        <v>0</v>
      </c>
      <c r="O197" s="91">
        <f t="shared" si="197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5"/>
        <v>0</v>
      </c>
      <c r="D198" s="273">
        <v>0</v>
      </c>
      <c r="E198" s="45"/>
      <c r="F198" s="95">
        <f t="shared" ref="F198:F202" si="198">D198+E198</f>
        <v>0</v>
      </c>
      <c r="G198" s="239"/>
      <c r="H198" s="45"/>
      <c r="I198" s="91">
        <f t="shared" ref="I198:I202" si="199">G198+H198</f>
        <v>0</v>
      </c>
      <c r="J198" s="273"/>
      <c r="K198" s="45"/>
      <c r="L198" s="95">
        <f t="shared" ref="L198:L202" si="200">J198+K198</f>
        <v>0</v>
      </c>
      <c r="M198" s="239"/>
      <c r="N198" s="45"/>
      <c r="O198" s="91">
        <f t="shared" ref="O198:O202" si="201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5"/>
        <v>0</v>
      </c>
      <c r="D199" s="273">
        <v>0</v>
      </c>
      <c r="E199" s="45"/>
      <c r="F199" s="95">
        <f t="shared" si="198"/>
        <v>0</v>
      </c>
      <c r="G199" s="239"/>
      <c r="H199" s="45"/>
      <c r="I199" s="91">
        <f t="shared" si="199"/>
        <v>0</v>
      </c>
      <c r="J199" s="273"/>
      <c r="K199" s="45"/>
      <c r="L199" s="95">
        <f t="shared" si="200"/>
        <v>0</v>
      </c>
      <c r="M199" s="239"/>
      <c r="N199" s="45"/>
      <c r="O199" s="91">
        <f t="shared" si="201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5"/>
        <v>0</v>
      </c>
      <c r="D200" s="273">
        <v>0</v>
      </c>
      <c r="E200" s="45"/>
      <c r="F200" s="95">
        <f t="shared" si="198"/>
        <v>0</v>
      </c>
      <c r="G200" s="239"/>
      <c r="H200" s="45"/>
      <c r="I200" s="91">
        <f t="shared" si="199"/>
        <v>0</v>
      </c>
      <c r="J200" s="273"/>
      <c r="K200" s="45"/>
      <c r="L200" s="95">
        <f t="shared" si="200"/>
        <v>0</v>
      </c>
      <c r="M200" s="239"/>
      <c r="N200" s="45"/>
      <c r="O200" s="91">
        <f t="shared" si="201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5"/>
        <v>0</v>
      </c>
      <c r="D201" s="273">
        <v>0</v>
      </c>
      <c r="E201" s="45"/>
      <c r="F201" s="95">
        <f t="shared" si="198"/>
        <v>0</v>
      </c>
      <c r="G201" s="239"/>
      <c r="H201" s="45"/>
      <c r="I201" s="91">
        <f t="shared" si="199"/>
        <v>0</v>
      </c>
      <c r="J201" s="273"/>
      <c r="K201" s="45"/>
      <c r="L201" s="95">
        <f t="shared" si="200"/>
        <v>0</v>
      </c>
      <c r="M201" s="239"/>
      <c r="N201" s="45"/>
      <c r="O201" s="91">
        <f t="shared" si="201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5"/>
        <v>0</v>
      </c>
      <c r="D202" s="273">
        <v>0</v>
      </c>
      <c r="E202" s="45"/>
      <c r="F202" s="95">
        <f t="shared" si="198"/>
        <v>0</v>
      </c>
      <c r="G202" s="239"/>
      <c r="H202" s="45"/>
      <c r="I202" s="91">
        <f t="shared" si="199"/>
        <v>0</v>
      </c>
      <c r="J202" s="273"/>
      <c r="K202" s="45"/>
      <c r="L202" s="95">
        <f t="shared" si="200"/>
        <v>0</v>
      </c>
      <c r="M202" s="239"/>
      <c r="N202" s="45"/>
      <c r="O202" s="91">
        <f t="shared" si="201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5"/>
        <v>3209352</v>
      </c>
      <c r="D203" s="132">
        <f>D204+D214+D215+D224+D225+D226+D228</f>
        <v>2328450</v>
      </c>
      <c r="E203" s="125">
        <f t="shared" ref="E203" si="202">E204+E214+E215+E224+E225+E226+E228</f>
        <v>-16098</v>
      </c>
      <c r="F203" s="370">
        <f>F204+F214+F215+F224+F225+F226+F228</f>
        <v>2312352</v>
      </c>
      <c r="G203" s="237">
        <f>G204+G214+G215+G224+G225+G226+G228</f>
        <v>897000</v>
      </c>
      <c r="H203" s="125">
        <f t="shared" ref="H203:O203" si="203">H204+H214+H215+H224+H225+H226+H228</f>
        <v>0</v>
      </c>
      <c r="I203" s="370">
        <f t="shared" si="203"/>
        <v>897000</v>
      </c>
      <c r="J203" s="132">
        <f t="shared" si="203"/>
        <v>0</v>
      </c>
      <c r="K203" s="38">
        <f t="shared" si="203"/>
        <v>0</v>
      </c>
      <c r="L203" s="184">
        <f t="shared" si="203"/>
        <v>0</v>
      </c>
      <c r="M203" s="237">
        <f t="shared" si="203"/>
        <v>0</v>
      </c>
      <c r="N203" s="38">
        <f t="shared" si="203"/>
        <v>0</v>
      </c>
      <c r="O203" s="125">
        <f t="shared" si="203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5"/>
        <v>0</v>
      </c>
      <c r="D204" s="86">
        <f>SUM(D205:D213)</f>
        <v>0</v>
      </c>
      <c r="E204" s="74">
        <f>SUM(E205:E213)</f>
        <v>0</v>
      </c>
      <c r="F204" s="183">
        <f t="shared" ref="F204:N204" si="204">SUM(F205:F213)</f>
        <v>0</v>
      </c>
      <c r="G204" s="238">
        <f>SUM(G205:G213)</f>
        <v>0</v>
      </c>
      <c r="H204" s="74">
        <f t="shared" si="204"/>
        <v>0</v>
      </c>
      <c r="I204" s="156">
        <f t="shared" si="204"/>
        <v>0</v>
      </c>
      <c r="J204" s="86">
        <f t="shared" si="204"/>
        <v>0</v>
      </c>
      <c r="K204" s="74">
        <f t="shared" si="204"/>
        <v>0</v>
      </c>
      <c r="L204" s="183">
        <f t="shared" si="204"/>
        <v>0</v>
      </c>
      <c r="M204" s="238">
        <f t="shared" si="204"/>
        <v>0</v>
      </c>
      <c r="N204" s="74">
        <f t="shared" si="204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5"/>
        <v>0</v>
      </c>
      <c r="D205" s="272">
        <v>0</v>
      </c>
      <c r="E205" s="42"/>
      <c r="F205" s="185">
        <f t="shared" ref="F205:F214" si="205">D205+E205</f>
        <v>0</v>
      </c>
      <c r="G205" s="229"/>
      <c r="H205" s="42"/>
      <c r="I205" s="90">
        <f t="shared" ref="I205:I214" si="206">G205+H205</f>
        <v>0</v>
      </c>
      <c r="J205" s="272"/>
      <c r="K205" s="42"/>
      <c r="L205" s="185">
        <f t="shared" ref="L205:L214" si="207">J205+K205</f>
        <v>0</v>
      </c>
      <c r="M205" s="229"/>
      <c r="N205" s="42"/>
      <c r="O205" s="90">
        <f t="shared" ref="O205:O214" si="208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5"/>
        <v>0</v>
      </c>
      <c r="D206" s="273">
        <v>0</v>
      </c>
      <c r="E206" s="45"/>
      <c r="F206" s="95">
        <f t="shared" si="205"/>
        <v>0</v>
      </c>
      <c r="G206" s="239"/>
      <c r="H206" s="45"/>
      <c r="I206" s="91">
        <f t="shared" si="206"/>
        <v>0</v>
      </c>
      <c r="J206" s="273"/>
      <c r="K206" s="45"/>
      <c r="L206" s="95">
        <f t="shared" si="207"/>
        <v>0</v>
      </c>
      <c r="M206" s="239"/>
      <c r="N206" s="45"/>
      <c r="O206" s="91">
        <f t="shared" si="208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5"/>
        <v>0</v>
      </c>
      <c r="D207" s="273">
        <v>0</v>
      </c>
      <c r="E207" s="45"/>
      <c r="F207" s="95">
        <f t="shared" si="205"/>
        <v>0</v>
      </c>
      <c r="G207" s="239"/>
      <c r="H207" s="45"/>
      <c r="I207" s="91">
        <f t="shared" si="206"/>
        <v>0</v>
      </c>
      <c r="J207" s="273"/>
      <c r="K207" s="45"/>
      <c r="L207" s="95">
        <f t="shared" si="207"/>
        <v>0</v>
      </c>
      <c r="M207" s="239"/>
      <c r="N207" s="45"/>
      <c r="O207" s="91">
        <f t="shared" si="208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5"/>
        <v>0</v>
      </c>
      <c r="D208" s="273">
        <v>0</v>
      </c>
      <c r="E208" s="45"/>
      <c r="F208" s="95">
        <f t="shared" si="205"/>
        <v>0</v>
      </c>
      <c r="G208" s="239"/>
      <c r="H208" s="45"/>
      <c r="I208" s="91">
        <f t="shared" si="206"/>
        <v>0</v>
      </c>
      <c r="J208" s="273"/>
      <c r="K208" s="45"/>
      <c r="L208" s="95">
        <f t="shared" si="207"/>
        <v>0</v>
      </c>
      <c r="M208" s="239"/>
      <c r="N208" s="45"/>
      <c r="O208" s="91">
        <f t="shared" si="208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5"/>
        <v>0</v>
      </c>
      <c r="D209" s="273">
        <v>0</v>
      </c>
      <c r="E209" s="45"/>
      <c r="F209" s="95">
        <f t="shared" si="205"/>
        <v>0</v>
      </c>
      <c r="G209" s="239"/>
      <c r="H209" s="45"/>
      <c r="I209" s="91">
        <f t="shared" si="206"/>
        <v>0</v>
      </c>
      <c r="J209" s="273"/>
      <c r="K209" s="45"/>
      <c r="L209" s="95">
        <f t="shared" si="207"/>
        <v>0</v>
      </c>
      <c r="M209" s="239"/>
      <c r="N209" s="45"/>
      <c r="O209" s="91">
        <f t="shared" si="208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5"/>
        <v>0</v>
      </c>
      <c r="D210" s="273">
        <v>0</v>
      </c>
      <c r="E210" s="45"/>
      <c r="F210" s="95">
        <f t="shared" si="205"/>
        <v>0</v>
      </c>
      <c r="G210" s="239"/>
      <c r="H210" s="45"/>
      <c r="I210" s="91">
        <f t="shared" si="206"/>
        <v>0</v>
      </c>
      <c r="J210" s="273"/>
      <c r="K210" s="45"/>
      <c r="L210" s="95">
        <f t="shared" si="207"/>
        <v>0</v>
      </c>
      <c r="M210" s="239"/>
      <c r="N210" s="45"/>
      <c r="O210" s="91">
        <f t="shared" si="208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5"/>
        <v>0</v>
      </c>
      <c r="D211" s="273">
        <v>0</v>
      </c>
      <c r="E211" s="45"/>
      <c r="F211" s="95">
        <f t="shared" si="205"/>
        <v>0</v>
      </c>
      <c r="G211" s="239"/>
      <c r="H211" s="45"/>
      <c r="I211" s="91">
        <f t="shared" si="206"/>
        <v>0</v>
      </c>
      <c r="J211" s="273"/>
      <c r="K211" s="45"/>
      <c r="L211" s="95">
        <f t="shared" si="207"/>
        <v>0</v>
      </c>
      <c r="M211" s="239"/>
      <c r="N211" s="45"/>
      <c r="O211" s="91">
        <f t="shared" si="208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5"/>
        <v>0</v>
      </c>
      <c r="D212" s="273">
        <v>0</v>
      </c>
      <c r="E212" s="45"/>
      <c r="F212" s="95">
        <f t="shared" si="205"/>
        <v>0</v>
      </c>
      <c r="G212" s="239"/>
      <c r="H212" s="45"/>
      <c r="I212" s="91">
        <f t="shared" si="206"/>
        <v>0</v>
      </c>
      <c r="J212" s="273"/>
      <c r="K212" s="45"/>
      <c r="L212" s="95">
        <f t="shared" si="207"/>
        <v>0</v>
      </c>
      <c r="M212" s="239"/>
      <c r="N212" s="45"/>
      <c r="O212" s="91">
        <f t="shared" si="208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5"/>
        <v>0</v>
      </c>
      <c r="D213" s="273">
        <v>0</v>
      </c>
      <c r="E213" s="45"/>
      <c r="F213" s="95">
        <f t="shared" si="205"/>
        <v>0</v>
      </c>
      <c r="G213" s="239"/>
      <c r="H213" s="45"/>
      <c r="I213" s="91">
        <f t="shared" si="206"/>
        <v>0</v>
      </c>
      <c r="J213" s="273"/>
      <c r="K213" s="45"/>
      <c r="L213" s="95">
        <f t="shared" si="207"/>
        <v>0</v>
      </c>
      <c r="M213" s="239"/>
      <c r="N213" s="45"/>
      <c r="O213" s="91">
        <f t="shared" si="208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5"/>
        <v>0</v>
      </c>
      <c r="D214" s="273">
        <v>0</v>
      </c>
      <c r="E214" s="45"/>
      <c r="F214" s="95">
        <f t="shared" si="205"/>
        <v>0</v>
      </c>
      <c r="G214" s="239"/>
      <c r="H214" s="45"/>
      <c r="I214" s="91">
        <f t="shared" si="206"/>
        <v>0</v>
      </c>
      <c r="J214" s="273"/>
      <c r="K214" s="45"/>
      <c r="L214" s="95">
        <f t="shared" si="207"/>
        <v>0</v>
      </c>
      <c r="M214" s="239"/>
      <c r="N214" s="45"/>
      <c r="O214" s="91">
        <f t="shared" si="208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5"/>
        <v>0</v>
      </c>
      <c r="D215" s="134">
        <f>SUM(D216:D223)</f>
        <v>0</v>
      </c>
      <c r="E215" s="76">
        <f t="shared" ref="E215" si="209">SUM(E216:E223)</f>
        <v>0</v>
      </c>
      <c r="F215" s="95">
        <f>SUM(F216:F223)</f>
        <v>0</v>
      </c>
      <c r="G215" s="240">
        <f>SUM(G216:G223)</f>
        <v>0</v>
      </c>
      <c r="H215" s="76">
        <f t="shared" ref="H215:N215" si="210">SUM(H216:H223)</f>
        <v>0</v>
      </c>
      <c r="I215" s="91">
        <f t="shared" si="210"/>
        <v>0</v>
      </c>
      <c r="J215" s="134">
        <f t="shared" si="210"/>
        <v>0</v>
      </c>
      <c r="K215" s="76">
        <f t="shared" si="210"/>
        <v>0</v>
      </c>
      <c r="L215" s="95">
        <f t="shared" si="210"/>
        <v>0</v>
      </c>
      <c r="M215" s="240">
        <f t="shared" si="210"/>
        <v>0</v>
      </c>
      <c r="N215" s="76">
        <f t="shared" si="210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5"/>
        <v>0</v>
      </c>
      <c r="D216" s="273">
        <v>0</v>
      </c>
      <c r="E216" s="45"/>
      <c r="F216" s="95">
        <f t="shared" ref="F216:F225" si="211">D216+E216</f>
        <v>0</v>
      </c>
      <c r="G216" s="239"/>
      <c r="H216" s="45"/>
      <c r="I216" s="91">
        <f t="shared" ref="I216:I225" si="212">G216+H216</f>
        <v>0</v>
      </c>
      <c r="J216" s="273"/>
      <c r="K216" s="45"/>
      <c r="L216" s="95">
        <f t="shared" ref="L216:L225" si="213">J216+K216</f>
        <v>0</v>
      </c>
      <c r="M216" s="239"/>
      <c r="N216" s="45"/>
      <c r="O216" s="91">
        <f t="shared" ref="O216:O225" si="214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5"/>
        <v>0</v>
      </c>
      <c r="D217" s="273">
        <v>0</v>
      </c>
      <c r="E217" s="45"/>
      <c r="F217" s="95">
        <f t="shared" si="211"/>
        <v>0</v>
      </c>
      <c r="G217" s="239"/>
      <c r="H217" s="45"/>
      <c r="I217" s="91">
        <f t="shared" si="212"/>
        <v>0</v>
      </c>
      <c r="J217" s="273"/>
      <c r="K217" s="45"/>
      <c r="L217" s="95">
        <f t="shared" si="213"/>
        <v>0</v>
      </c>
      <c r="M217" s="239"/>
      <c r="N217" s="45"/>
      <c r="O217" s="91">
        <f t="shared" si="214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5"/>
        <v>0</v>
      </c>
      <c r="D218" s="273">
        <v>0</v>
      </c>
      <c r="E218" s="45"/>
      <c r="F218" s="95">
        <f t="shared" si="211"/>
        <v>0</v>
      </c>
      <c r="G218" s="239"/>
      <c r="H218" s="45"/>
      <c r="I218" s="91">
        <f t="shared" si="212"/>
        <v>0</v>
      </c>
      <c r="J218" s="273"/>
      <c r="K218" s="45"/>
      <c r="L218" s="95">
        <f t="shared" si="213"/>
        <v>0</v>
      </c>
      <c r="M218" s="239"/>
      <c r="N218" s="45"/>
      <c r="O218" s="91">
        <f t="shared" si="214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5"/>
        <v>0</v>
      </c>
      <c r="D219" s="273">
        <v>0</v>
      </c>
      <c r="E219" s="45"/>
      <c r="F219" s="95">
        <f t="shared" si="211"/>
        <v>0</v>
      </c>
      <c r="G219" s="239"/>
      <c r="H219" s="45"/>
      <c r="I219" s="91">
        <f t="shared" si="212"/>
        <v>0</v>
      </c>
      <c r="J219" s="273"/>
      <c r="K219" s="45"/>
      <c r="L219" s="95">
        <f t="shared" si="213"/>
        <v>0</v>
      </c>
      <c r="M219" s="239"/>
      <c r="N219" s="45"/>
      <c r="O219" s="91">
        <f t="shared" si="214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5"/>
        <v>0</v>
      </c>
      <c r="D220" s="273">
        <v>0</v>
      </c>
      <c r="E220" s="45"/>
      <c r="F220" s="95">
        <f t="shared" si="211"/>
        <v>0</v>
      </c>
      <c r="G220" s="239"/>
      <c r="H220" s="45"/>
      <c r="I220" s="91">
        <f t="shared" si="212"/>
        <v>0</v>
      </c>
      <c r="J220" s="273"/>
      <c r="K220" s="45"/>
      <c r="L220" s="95">
        <f t="shared" si="213"/>
        <v>0</v>
      </c>
      <c r="M220" s="239"/>
      <c r="N220" s="45"/>
      <c r="O220" s="91">
        <f t="shared" si="214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5"/>
        <v>0</v>
      </c>
      <c r="D221" s="273">
        <v>0</v>
      </c>
      <c r="E221" s="45"/>
      <c r="F221" s="95">
        <f t="shared" si="211"/>
        <v>0</v>
      </c>
      <c r="G221" s="239"/>
      <c r="H221" s="45"/>
      <c r="I221" s="91">
        <f t="shared" si="212"/>
        <v>0</v>
      </c>
      <c r="J221" s="273"/>
      <c r="K221" s="45"/>
      <c r="L221" s="95">
        <f t="shared" si="213"/>
        <v>0</v>
      </c>
      <c r="M221" s="239"/>
      <c r="N221" s="45"/>
      <c r="O221" s="91">
        <f t="shared" si="214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5"/>
        <v>0</v>
      </c>
      <c r="D222" s="273">
        <v>0</v>
      </c>
      <c r="E222" s="45"/>
      <c r="F222" s="95">
        <f t="shared" si="211"/>
        <v>0</v>
      </c>
      <c r="G222" s="239"/>
      <c r="H222" s="45"/>
      <c r="I222" s="91">
        <f t="shared" si="212"/>
        <v>0</v>
      </c>
      <c r="J222" s="273"/>
      <c r="K222" s="45"/>
      <c r="L222" s="95">
        <f t="shared" si="213"/>
        <v>0</v>
      </c>
      <c r="M222" s="239"/>
      <c r="N222" s="45"/>
      <c r="O222" s="91">
        <f t="shared" si="214"/>
        <v>0</v>
      </c>
      <c r="P222" s="300"/>
      <c r="Q222" s="306"/>
    </row>
    <row r="223" spans="1:17" hidden="1" x14ac:dyDescent="0.25">
      <c r="A223" s="30">
        <v>5239</v>
      </c>
      <c r="B223" s="43" t="s">
        <v>217</v>
      </c>
      <c r="C223" s="199">
        <f t="shared" si="165"/>
        <v>0</v>
      </c>
      <c r="D223" s="273">
        <v>0</v>
      </c>
      <c r="E223" s="45"/>
      <c r="F223" s="95">
        <f t="shared" si="211"/>
        <v>0</v>
      </c>
      <c r="G223" s="239"/>
      <c r="H223" s="45"/>
      <c r="I223" s="91">
        <f t="shared" si="212"/>
        <v>0</v>
      </c>
      <c r="J223" s="273"/>
      <c r="K223" s="45"/>
      <c r="L223" s="95">
        <f t="shared" si="213"/>
        <v>0</v>
      </c>
      <c r="M223" s="239"/>
      <c r="N223" s="45"/>
      <c r="O223" s="91">
        <f t="shared" si="214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5"/>
        <v>199562</v>
      </c>
      <c r="D224" s="273">
        <v>199562</v>
      </c>
      <c r="E224" s="359"/>
      <c r="F224" s="373">
        <f t="shared" si="211"/>
        <v>199562</v>
      </c>
      <c r="G224" s="239"/>
      <c r="H224" s="359"/>
      <c r="I224" s="373">
        <f t="shared" si="212"/>
        <v>0</v>
      </c>
      <c r="J224" s="273"/>
      <c r="K224" s="45"/>
      <c r="L224" s="95">
        <f t="shared" si="213"/>
        <v>0</v>
      </c>
      <c r="M224" s="239"/>
      <c r="N224" s="45"/>
      <c r="O224" s="91">
        <f t="shared" si="214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5"/>
        <v>3009790</v>
      </c>
      <c r="D225" s="273">
        <v>2128888</v>
      </c>
      <c r="E225" s="359">
        <v>-16098</v>
      </c>
      <c r="F225" s="373">
        <f t="shared" si="211"/>
        <v>2112790</v>
      </c>
      <c r="G225" s="239">
        <v>897000</v>
      </c>
      <c r="H225" s="359"/>
      <c r="I225" s="373">
        <f t="shared" si="212"/>
        <v>897000</v>
      </c>
      <c r="J225" s="273"/>
      <c r="K225" s="45"/>
      <c r="L225" s="95">
        <f t="shared" si="213"/>
        <v>0</v>
      </c>
      <c r="M225" s="239"/>
      <c r="N225" s="45"/>
      <c r="O225" s="91">
        <f t="shared" si="214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5"/>
        <v>0</v>
      </c>
      <c r="D226" s="134">
        <f>SUM(D227)</f>
        <v>0</v>
      </c>
      <c r="E226" s="76">
        <f t="shared" ref="E226" si="215">SUM(E227)</f>
        <v>0</v>
      </c>
      <c r="F226" s="95">
        <f>SUM(F227)</f>
        <v>0</v>
      </c>
      <c r="G226" s="240">
        <f>SUM(G227)</f>
        <v>0</v>
      </c>
      <c r="H226" s="76">
        <f t="shared" ref="H226:N226" si="216">SUM(H227)</f>
        <v>0</v>
      </c>
      <c r="I226" s="91">
        <f t="shared" si="216"/>
        <v>0</v>
      </c>
      <c r="J226" s="134">
        <f t="shared" si="216"/>
        <v>0</v>
      </c>
      <c r="K226" s="76">
        <f t="shared" si="216"/>
        <v>0</v>
      </c>
      <c r="L226" s="95">
        <f t="shared" si="216"/>
        <v>0</v>
      </c>
      <c r="M226" s="240">
        <f t="shared" si="216"/>
        <v>0</v>
      </c>
      <c r="N226" s="76">
        <f t="shared" si="216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5"/>
        <v>0</v>
      </c>
      <c r="D227" s="273">
        <v>0</v>
      </c>
      <c r="E227" s="45"/>
      <c r="F227" s="95">
        <f t="shared" ref="F227:F228" si="217">D227+E227</f>
        <v>0</v>
      </c>
      <c r="G227" s="239"/>
      <c r="H227" s="45"/>
      <c r="I227" s="91">
        <f t="shared" ref="I227:I228" si="218">G227+H227</f>
        <v>0</v>
      </c>
      <c r="J227" s="273"/>
      <c r="K227" s="45"/>
      <c r="L227" s="95">
        <f t="shared" ref="L227:L228" si="219">J227+K227</f>
        <v>0</v>
      </c>
      <c r="M227" s="239"/>
      <c r="N227" s="45"/>
      <c r="O227" s="91">
        <f t="shared" ref="O227:O228" si="220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5"/>
        <v>0</v>
      </c>
      <c r="D228" s="270">
        <v>0</v>
      </c>
      <c r="E228" s="77"/>
      <c r="F228" s="183">
        <f t="shared" si="217"/>
        <v>0</v>
      </c>
      <c r="G228" s="241"/>
      <c r="H228" s="77"/>
      <c r="I228" s="156">
        <f t="shared" si="218"/>
        <v>0</v>
      </c>
      <c r="J228" s="270"/>
      <c r="K228" s="77"/>
      <c r="L228" s="183">
        <f t="shared" si="219"/>
        <v>0</v>
      </c>
      <c r="M228" s="241"/>
      <c r="N228" s="77"/>
      <c r="O228" s="156">
        <f t="shared" si="220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5"/>
        <v>0</v>
      </c>
      <c r="D229" s="139">
        <f>D230+D250+D258</f>
        <v>0</v>
      </c>
      <c r="E229" s="71">
        <f t="shared" ref="E229" si="221">E230+E250+E258</f>
        <v>0</v>
      </c>
      <c r="F229" s="181">
        <f>F230+F250+F258</f>
        <v>0</v>
      </c>
      <c r="G229" s="236">
        <f>G230+G250+G258</f>
        <v>0</v>
      </c>
      <c r="H229" s="71">
        <f t="shared" ref="H229:N229" si="222">H230+H250+H258</f>
        <v>0</v>
      </c>
      <c r="I229" s="127">
        <f t="shared" si="222"/>
        <v>0</v>
      </c>
      <c r="J229" s="139">
        <f t="shared" si="222"/>
        <v>0</v>
      </c>
      <c r="K229" s="71">
        <f t="shared" si="222"/>
        <v>0</v>
      </c>
      <c r="L229" s="181">
        <f t="shared" si="222"/>
        <v>0</v>
      </c>
      <c r="M229" s="236">
        <f t="shared" si="222"/>
        <v>0</v>
      </c>
      <c r="N229" s="71">
        <f t="shared" si="222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5"/>
        <v>0</v>
      </c>
      <c r="D230" s="140">
        <f>SUM(D231,D232,D234,D237,D243,D244,D245)</f>
        <v>0</v>
      </c>
      <c r="E230" s="85">
        <f t="shared" ref="E230" si="223">SUM(E231,E232,E234,E237,E243,E244,E245)</f>
        <v>0</v>
      </c>
      <c r="F230" s="182">
        <f>SUM(F231,F232,F234,F237,F243,F244,F245)</f>
        <v>0</v>
      </c>
      <c r="G230" s="245">
        <f>SUM(G231,G232,G234,G237,G243,G244,G245)</f>
        <v>0</v>
      </c>
      <c r="H230" s="85">
        <f t="shared" ref="H230:N230" si="224">SUM(H231,H232,H234,H237,H243,H244,H245)</f>
        <v>0</v>
      </c>
      <c r="I230" s="126">
        <f t="shared" si="224"/>
        <v>0</v>
      </c>
      <c r="J230" s="140">
        <f t="shared" si="224"/>
        <v>0</v>
      </c>
      <c r="K230" s="85">
        <f t="shared" si="224"/>
        <v>0</v>
      </c>
      <c r="L230" s="182">
        <f t="shared" si="224"/>
        <v>0</v>
      </c>
      <c r="M230" s="24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325"/>
      <c r="Q230" s="306"/>
    </row>
    <row r="231" spans="1:17" hidden="1" x14ac:dyDescent="0.25">
      <c r="A231" s="406">
        <v>6220</v>
      </c>
      <c r="B231" s="40" t="s">
        <v>225</v>
      </c>
      <c r="C231" s="198">
        <f t="shared" si="165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5"/>
        <v>0</v>
      </c>
      <c r="D232" s="134">
        <f>SUM(D233)</f>
        <v>0</v>
      </c>
      <c r="E232" s="76">
        <f t="shared" ref="E232:O232" si="225">SUM(E233)</f>
        <v>0</v>
      </c>
      <c r="F232" s="95">
        <f t="shared" si="225"/>
        <v>0</v>
      </c>
      <c r="G232" s="240">
        <f>SUM(G233)</f>
        <v>0</v>
      </c>
      <c r="H232" s="76">
        <f t="shared" si="225"/>
        <v>0</v>
      </c>
      <c r="I232" s="91">
        <f t="shared" si="225"/>
        <v>0</v>
      </c>
      <c r="J232" s="134">
        <f t="shared" si="225"/>
        <v>0</v>
      </c>
      <c r="K232" s="76">
        <f t="shared" si="225"/>
        <v>0</v>
      </c>
      <c r="L232" s="95">
        <f t="shared" si="225"/>
        <v>0</v>
      </c>
      <c r="M232" s="240">
        <f t="shared" si="225"/>
        <v>0</v>
      </c>
      <c r="N232" s="76">
        <f t="shared" si="225"/>
        <v>0</v>
      </c>
      <c r="O232" s="91">
        <f t="shared" si="225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5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5"/>
        <v>0</v>
      </c>
      <c r="D234" s="134">
        <f>SUM(D235:D236)</f>
        <v>0</v>
      </c>
      <c r="E234" s="76">
        <f t="shared" ref="E234" si="226">SUM(E235:E236)</f>
        <v>0</v>
      </c>
      <c r="F234" s="95">
        <f>SUM(F235:F236)</f>
        <v>0</v>
      </c>
      <c r="G234" s="240">
        <f>SUM(G235:G236)</f>
        <v>0</v>
      </c>
      <c r="H234" s="76">
        <f t="shared" ref="H234:N234" si="227">SUM(H235:H236)</f>
        <v>0</v>
      </c>
      <c r="I234" s="91">
        <f t="shared" si="227"/>
        <v>0</v>
      </c>
      <c r="J234" s="134">
        <f t="shared" si="227"/>
        <v>0</v>
      </c>
      <c r="K234" s="76">
        <f t="shared" si="227"/>
        <v>0</v>
      </c>
      <c r="L234" s="95">
        <f t="shared" si="227"/>
        <v>0</v>
      </c>
      <c r="M234" s="240">
        <f t="shared" si="227"/>
        <v>0</v>
      </c>
      <c r="N234" s="76">
        <f t="shared" si="227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5"/>
        <v>0</v>
      </c>
      <c r="D235" s="273">
        <v>0</v>
      </c>
      <c r="E235" s="45"/>
      <c r="F235" s="95">
        <f t="shared" ref="F235:F236" si="228">D235+E235</f>
        <v>0</v>
      </c>
      <c r="G235" s="239"/>
      <c r="H235" s="45"/>
      <c r="I235" s="91">
        <f t="shared" ref="I235:I236" si="229">G235+H235</f>
        <v>0</v>
      </c>
      <c r="J235" s="273"/>
      <c r="K235" s="45"/>
      <c r="L235" s="95">
        <f t="shared" ref="L235:L236" si="230">J235+K235</f>
        <v>0</v>
      </c>
      <c r="M235" s="239"/>
      <c r="N235" s="45"/>
      <c r="O235" s="91">
        <f t="shared" ref="O235:O236" si="231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5"/>
        <v>0</v>
      </c>
      <c r="D236" s="273">
        <v>0</v>
      </c>
      <c r="E236" s="45"/>
      <c r="F236" s="95">
        <f t="shared" si="228"/>
        <v>0</v>
      </c>
      <c r="G236" s="239"/>
      <c r="H236" s="45"/>
      <c r="I236" s="91">
        <f t="shared" si="229"/>
        <v>0</v>
      </c>
      <c r="J236" s="273"/>
      <c r="K236" s="45"/>
      <c r="L236" s="95">
        <f t="shared" si="230"/>
        <v>0</v>
      </c>
      <c r="M236" s="239"/>
      <c r="N236" s="45"/>
      <c r="O236" s="91">
        <f t="shared" si="231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5"/>
        <v>0</v>
      </c>
      <c r="D237" s="134">
        <f>SUM(D238:D242)</f>
        <v>0</v>
      </c>
      <c r="E237" s="76">
        <f t="shared" ref="E237" si="232">SUM(E238:E242)</f>
        <v>0</v>
      </c>
      <c r="F237" s="95">
        <f>SUM(F238:F242)</f>
        <v>0</v>
      </c>
      <c r="G237" s="240">
        <f>SUM(G238:G242)</f>
        <v>0</v>
      </c>
      <c r="H237" s="76">
        <f t="shared" ref="H237:N237" si="233">SUM(H238:H242)</f>
        <v>0</v>
      </c>
      <c r="I237" s="91">
        <f t="shared" si="233"/>
        <v>0</v>
      </c>
      <c r="J237" s="134">
        <f t="shared" si="233"/>
        <v>0</v>
      </c>
      <c r="K237" s="76">
        <f t="shared" si="233"/>
        <v>0</v>
      </c>
      <c r="L237" s="95">
        <f t="shared" si="233"/>
        <v>0</v>
      </c>
      <c r="M237" s="240">
        <f t="shared" si="233"/>
        <v>0</v>
      </c>
      <c r="N237" s="76">
        <f t="shared" si="233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5"/>
        <v>0</v>
      </c>
      <c r="D238" s="273">
        <v>0</v>
      </c>
      <c r="E238" s="45"/>
      <c r="F238" s="95">
        <f t="shared" ref="F238:F244" si="234">D238+E238</f>
        <v>0</v>
      </c>
      <c r="G238" s="239"/>
      <c r="H238" s="45"/>
      <c r="I238" s="91">
        <f t="shared" ref="I238:I244" si="235">G238+H238</f>
        <v>0</v>
      </c>
      <c r="J238" s="273"/>
      <c r="K238" s="45"/>
      <c r="L238" s="95">
        <f t="shared" ref="L238:L244" si="236">J238+K238</f>
        <v>0</v>
      </c>
      <c r="M238" s="239"/>
      <c r="N238" s="45"/>
      <c r="O238" s="91">
        <f t="shared" ref="O238:O244" si="237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5"/>
        <v>0</v>
      </c>
      <c r="D239" s="273">
        <v>0</v>
      </c>
      <c r="E239" s="45"/>
      <c r="F239" s="95">
        <f t="shared" si="234"/>
        <v>0</v>
      </c>
      <c r="G239" s="239"/>
      <c r="H239" s="45"/>
      <c r="I239" s="91">
        <f t="shared" si="235"/>
        <v>0</v>
      </c>
      <c r="J239" s="273"/>
      <c r="K239" s="45"/>
      <c r="L239" s="95">
        <f t="shared" si="236"/>
        <v>0</v>
      </c>
      <c r="M239" s="239"/>
      <c r="N239" s="45"/>
      <c r="O239" s="91">
        <f t="shared" si="237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5"/>
        <v>0</v>
      </c>
      <c r="D240" s="273">
        <v>0</v>
      </c>
      <c r="E240" s="45"/>
      <c r="F240" s="95">
        <f t="shared" si="234"/>
        <v>0</v>
      </c>
      <c r="G240" s="239"/>
      <c r="H240" s="45"/>
      <c r="I240" s="91">
        <f t="shared" si="235"/>
        <v>0</v>
      </c>
      <c r="J240" s="273"/>
      <c r="K240" s="45"/>
      <c r="L240" s="95">
        <f t="shared" si="236"/>
        <v>0</v>
      </c>
      <c r="M240" s="239"/>
      <c r="N240" s="45"/>
      <c r="O240" s="91">
        <f t="shared" si="237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38">SUM(F241,I241,L241,O241)</f>
        <v>0</v>
      </c>
      <c r="D241" s="273">
        <v>0</v>
      </c>
      <c r="E241" s="45"/>
      <c r="F241" s="95">
        <f t="shared" si="234"/>
        <v>0</v>
      </c>
      <c r="G241" s="239"/>
      <c r="H241" s="45"/>
      <c r="I241" s="91">
        <f t="shared" si="235"/>
        <v>0</v>
      </c>
      <c r="J241" s="273"/>
      <c r="K241" s="45"/>
      <c r="L241" s="95">
        <f t="shared" si="236"/>
        <v>0</v>
      </c>
      <c r="M241" s="239"/>
      <c r="N241" s="45"/>
      <c r="O241" s="91">
        <f t="shared" si="237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38"/>
        <v>0</v>
      </c>
      <c r="D242" s="273">
        <v>0</v>
      </c>
      <c r="E242" s="45"/>
      <c r="F242" s="95">
        <f t="shared" si="234"/>
        <v>0</v>
      </c>
      <c r="G242" s="239"/>
      <c r="H242" s="45"/>
      <c r="I242" s="91">
        <f t="shared" si="235"/>
        <v>0</v>
      </c>
      <c r="J242" s="273"/>
      <c r="K242" s="45"/>
      <c r="L242" s="95">
        <f t="shared" si="236"/>
        <v>0</v>
      </c>
      <c r="M242" s="239"/>
      <c r="N242" s="45"/>
      <c r="O242" s="91">
        <f t="shared" si="237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38"/>
        <v>0</v>
      </c>
      <c r="D243" s="273">
        <v>0</v>
      </c>
      <c r="E243" s="45"/>
      <c r="F243" s="95">
        <f t="shared" si="234"/>
        <v>0</v>
      </c>
      <c r="G243" s="239"/>
      <c r="H243" s="45"/>
      <c r="I243" s="91">
        <f t="shared" si="235"/>
        <v>0</v>
      </c>
      <c r="J243" s="273"/>
      <c r="K243" s="45"/>
      <c r="L243" s="95">
        <f t="shared" si="236"/>
        <v>0</v>
      </c>
      <c r="M243" s="239"/>
      <c r="N243" s="45"/>
      <c r="O243" s="91">
        <f t="shared" si="237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38"/>
        <v>0</v>
      </c>
      <c r="D244" s="273">
        <v>0</v>
      </c>
      <c r="E244" s="45"/>
      <c r="F244" s="95">
        <f t="shared" si="234"/>
        <v>0</v>
      </c>
      <c r="G244" s="239"/>
      <c r="H244" s="45"/>
      <c r="I244" s="91">
        <f t="shared" si="235"/>
        <v>0</v>
      </c>
      <c r="J244" s="273"/>
      <c r="K244" s="45"/>
      <c r="L244" s="95">
        <f t="shared" si="236"/>
        <v>0</v>
      </c>
      <c r="M244" s="239"/>
      <c r="N244" s="45"/>
      <c r="O244" s="91">
        <f t="shared" si="237"/>
        <v>0</v>
      </c>
      <c r="P244" s="300"/>
      <c r="Q244" s="306"/>
    </row>
    <row r="245" spans="1:17" hidden="1" x14ac:dyDescent="0.25">
      <c r="A245" s="406">
        <v>6290</v>
      </c>
      <c r="B245" s="40" t="s">
        <v>239</v>
      </c>
      <c r="C245" s="210">
        <f t="shared" si="238"/>
        <v>0</v>
      </c>
      <c r="D245" s="133">
        <f>SUM(D246:D249)</f>
        <v>0</v>
      </c>
      <c r="E245" s="79">
        <f t="shared" ref="E245" si="239">SUM(E246:E249)</f>
        <v>0</v>
      </c>
      <c r="F245" s="185">
        <f>SUM(F246:F249)</f>
        <v>0</v>
      </c>
      <c r="G245" s="242">
        <f>SUM(G246:G249)</f>
        <v>0</v>
      </c>
      <c r="H245" s="79">
        <f t="shared" ref="H245:O245" si="240">SUM(H246:H249)</f>
        <v>0</v>
      </c>
      <c r="I245" s="90">
        <f t="shared" si="240"/>
        <v>0</v>
      </c>
      <c r="J245" s="133">
        <f t="shared" si="240"/>
        <v>0</v>
      </c>
      <c r="K245" s="79">
        <f t="shared" si="240"/>
        <v>0</v>
      </c>
      <c r="L245" s="185">
        <f t="shared" si="240"/>
        <v>0</v>
      </c>
      <c r="M245" s="242">
        <f t="shared" si="240"/>
        <v>0</v>
      </c>
      <c r="N245" s="79">
        <f t="shared" si="240"/>
        <v>0</v>
      </c>
      <c r="O245" s="90">
        <f t="shared" si="240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38"/>
        <v>0</v>
      </c>
      <c r="D246" s="273">
        <v>0</v>
      </c>
      <c r="E246" s="45"/>
      <c r="F246" s="95">
        <f t="shared" ref="F246:F249" si="241">D246+E246</f>
        <v>0</v>
      </c>
      <c r="G246" s="239"/>
      <c r="H246" s="45"/>
      <c r="I246" s="91">
        <f t="shared" ref="I246:I249" si="242">G246+H246</f>
        <v>0</v>
      </c>
      <c r="J246" s="273"/>
      <c r="K246" s="45"/>
      <c r="L246" s="95">
        <f t="shared" ref="L246:L249" si="243">J246+K246</f>
        <v>0</v>
      </c>
      <c r="M246" s="239"/>
      <c r="N246" s="45"/>
      <c r="O246" s="91">
        <f t="shared" ref="O246:O249" si="244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38"/>
        <v>0</v>
      </c>
      <c r="D247" s="273">
        <v>0</v>
      </c>
      <c r="E247" s="45"/>
      <c r="F247" s="95">
        <f t="shared" si="241"/>
        <v>0</v>
      </c>
      <c r="G247" s="239"/>
      <c r="H247" s="45"/>
      <c r="I247" s="91">
        <f t="shared" si="242"/>
        <v>0</v>
      </c>
      <c r="J247" s="273"/>
      <c r="K247" s="45"/>
      <c r="L247" s="95">
        <f t="shared" si="243"/>
        <v>0</v>
      </c>
      <c r="M247" s="239"/>
      <c r="N247" s="45"/>
      <c r="O247" s="91">
        <f t="shared" si="244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38"/>
        <v>0</v>
      </c>
      <c r="D248" s="273">
        <v>0</v>
      </c>
      <c r="E248" s="45"/>
      <c r="F248" s="95">
        <f t="shared" si="241"/>
        <v>0</v>
      </c>
      <c r="G248" s="239"/>
      <c r="H248" s="45"/>
      <c r="I248" s="91">
        <f t="shared" si="242"/>
        <v>0</v>
      </c>
      <c r="J248" s="273"/>
      <c r="K248" s="45"/>
      <c r="L248" s="95">
        <f t="shared" si="243"/>
        <v>0</v>
      </c>
      <c r="M248" s="239"/>
      <c r="N248" s="45"/>
      <c r="O248" s="91">
        <f t="shared" si="244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38"/>
        <v>0</v>
      </c>
      <c r="D249" s="273">
        <v>0</v>
      </c>
      <c r="E249" s="45"/>
      <c r="F249" s="95">
        <f t="shared" si="241"/>
        <v>0</v>
      </c>
      <c r="G249" s="239"/>
      <c r="H249" s="45"/>
      <c r="I249" s="91">
        <f t="shared" si="242"/>
        <v>0</v>
      </c>
      <c r="J249" s="273"/>
      <c r="K249" s="45"/>
      <c r="L249" s="95">
        <f t="shared" si="243"/>
        <v>0</v>
      </c>
      <c r="M249" s="239"/>
      <c r="N249" s="45"/>
      <c r="O249" s="91">
        <f t="shared" si="244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38"/>
        <v>0</v>
      </c>
      <c r="D250" s="132">
        <f>SUM(D251,D256,D257)</f>
        <v>0</v>
      </c>
      <c r="E250" s="38">
        <f t="shared" ref="E250" si="245">SUM(E251,E256,E257)</f>
        <v>0</v>
      </c>
      <c r="F250" s="184">
        <f>SUM(F251,F256,F257)</f>
        <v>0</v>
      </c>
      <c r="G250" s="237">
        <f>SUM(G251,G256,G257)</f>
        <v>0</v>
      </c>
      <c r="H250" s="38">
        <f t="shared" ref="H250:O250" si="246">SUM(H251,H256,H257)</f>
        <v>0</v>
      </c>
      <c r="I250" s="125">
        <f t="shared" si="246"/>
        <v>0</v>
      </c>
      <c r="J250" s="132">
        <f t="shared" si="246"/>
        <v>0</v>
      </c>
      <c r="K250" s="38">
        <f t="shared" si="246"/>
        <v>0</v>
      </c>
      <c r="L250" s="184">
        <f t="shared" si="246"/>
        <v>0</v>
      </c>
      <c r="M250" s="237">
        <f t="shared" si="246"/>
        <v>0</v>
      </c>
      <c r="N250" s="38">
        <f t="shared" si="246"/>
        <v>0</v>
      </c>
      <c r="O250" s="125">
        <f t="shared" si="246"/>
        <v>0</v>
      </c>
      <c r="P250" s="326"/>
      <c r="Q250" s="306"/>
    </row>
    <row r="251" spans="1:17" ht="24" hidden="1" x14ac:dyDescent="0.25">
      <c r="A251" s="406">
        <v>6320</v>
      </c>
      <c r="B251" s="40" t="s">
        <v>245</v>
      </c>
      <c r="C251" s="210">
        <f t="shared" si="238"/>
        <v>0</v>
      </c>
      <c r="D251" s="133">
        <f>SUM(D252:D255)</f>
        <v>0</v>
      </c>
      <c r="E251" s="79">
        <f t="shared" ref="E251" si="247">SUM(E252:E255)</f>
        <v>0</v>
      </c>
      <c r="F251" s="185">
        <f>SUM(F252:F255)</f>
        <v>0</v>
      </c>
      <c r="G251" s="242">
        <f>SUM(G252:G255)</f>
        <v>0</v>
      </c>
      <c r="H251" s="79">
        <f t="shared" ref="H251:O251" si="248">SUM(H252:H255)</f>
        <v>0</v>
      </c>
      <c r="I251" s="90">
        <f t="shared" si="248"/>
        <v>0</v>
      </c>
      <c r="J251" s="133">
        <f t="shared" si="248"/>
        <v>0</v>
      </c>
      <c r="K251" s="79">
        <f t="shared" si="248"/>
        <v>0</v>
      </c>
      <c r="L251" s="185">
        <f t="shared" si="248"/>
        <v>0</v>
      </c>
      <c r="M251" s="242">
        <f t="shared" si="248"/>
        <v>0</v>
      </c>
      <c r="N251" s="79">
        <f t="shared" si="248"/>
        <v>0</v>
      </c>
      <c r="O251" s="90">
        <f t="shared" si="248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38"/>
        <v>0</v>
      </c>
      <c r="D252" s="273">
        <v>0</v>
      </c>
      <c r="E252" s="45"/>
      <c r="F252" s="95">
        <f t="shared" ref="F252:F257" si="249">D252+E252</f>
        <v>0</v>
      </c>
      <c r="G252" s="239"/>
      <c r="H252" s="45"/>
      <c r="I252" s="91">
        <f t="shared" ref="I252:I257" si="250">G252+H252</f>
        <v>0</v>
      </c>
      <c r="J252" s="273"/>
      <c r="K252" s="45"/>
      <c r="L252" s="95">
        <f t="shared" ref="L252:L257" si="251">J252+K252</f>
        <v>0</v>
      </c>
      <c r="M252" s="239"/>
      <c r="N252" s="45"/>
      <c r="O252" s="91">
        <f t="shared" ref="O252:O257" si="252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38"/>
        <v>0</v>
      </c>
      <c r="D253" s="273">
        <v>0</v>
      </c>
      <c r="E253" s="45"/>
      <c r="F253" s="95">
        <f t="shared" si="249"/>
        <v>0</v>
      </c>
      <c r="G253" s="239"/>
      <c r="H253" s="45"/>
      <c r="I253" s="91">
        <f t="shared" si="250"/>
        <v>0</v>
      </c>
      <c r="J253" s="273"/>
      <c r="K253" s="45"/>
      <c r="L253" s="95">
        <f t="shared" si="251"/>
        <v>0</v>
      </c>
      <c r="M253" s="239"/>
      <c r="N253" s="45"/>
      <c r="O253" s="91">
        <f t="shared" si="252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38"/>
        <v>0</v>
      </c>
      <c r="D254" s="273">
        <v>0</v>
      </c>
      <c r="E254" s="45"/>
      <c r="F254" s="95">
        <f t="shared" si="249"/>
        <v>0</v>
      </c>
      <c r="G254" s="239"/>
      <c r="H254" s="45"/>
      <c r="I254" s="91">
        <f t="shared" si="250"/>
        <v>0</v>
      </c>
      <c r="J254" s="273"/>
      <c r="K254" s="45"/>
      <c r="L254" s="95">
        <f t="shared" si="251"/>
        <v>0</v>
      </c>
      <c r="M254" s="239"/>
      <c r="N254" s="45"/>
      <c r="O254" s="91">
        <f t="shared" si="252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38"/>
        <v>0</v>
      </c>
      <c r="D255" s="272">
        <v>0</v>
      </c>
      <c r="E255" s="42"/>
      <c r="F255" s="185">
        <f t="shared" si="249"/>
        <v>0</v>
      </c>
      <c r="G255" s="229"/>
      <c r="H255" s="42"/>
      <c r="I255" s="90">
        <f t="shared" si="250"/>
        <v>0</v>
      </c>
      <c r="J255" s="272"/>
      <c r="K255" s="42"/>
      <c r="L255" s="185">
        <f t="shared" si="251"/>
        <v>0</v>
      </c>
      <c r="M255" s="229"/>
      <c r="N255" s="42"/>
      <c r="O255" s="90">
        <f t="shared" si="252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38"/>
        <v>0</v>
      </c>
      <c r="D256" s="274">
        <v>0</v>
      </c>
      <c r="E256" s="84"/>
      <c r="F256" s="343">
        <f t="shared" si="249"/>
        <v>0</v>
      </c>
      <c r="G256" s="244"/>
      <c r="H256" s="84"/>
      <c r="I256" s="158">
        <f t="shared" si="250"/>
        <v>0</v>
      </c>
      <c r="J256" s="274"/>
      <c r="K256" s="84"/>
      <c r="L256" s="343">
        <f t="shared" si="251"/>
        <v>0</v>
      </c>
      <c r="M256" s="244"/>
      <c r="N256" s="84"/>
      <c r="O256" s="158">
        <f t="shared" si="252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38"/>
        <v>0</v>
      </c>
      <c r="D257" s="273">
        <v>0</v>
      </c>
      <c r="E257" s="45"/>
      <c r="F257" s="95">
        <f t="shared" si="249"/>
        <v>0</v>
      </c>
      <c r="G257" s="239"/>
      <c r="H257" s="45"/>
      <c r="I257" s="91">
        <f t="shared" si="250"/>
        <v>0</v>
      </c>
      <c r="J257" s="273"/>
      <c r="K257" s="45"/>
      <c r="L257" s="95">
        <f t="shared" si="251"/>
        <v>0</v>
      </c>
      <c r="M257" s="239"/>
      <c r="N257" s="45"/>
      <c r="O257" s="91">
        <f t="shared" si="252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38"/>
        <v>0</v>
      </c>
      <c r="D258" s="132">
        <f>SUM(D259,D263)</f>
        <v>0</v>
      </c>
      <c r="E258" s="38">
        <f t="shared" ref="E258" si="253">SUM(E259,E263)</f>
        <v>0</v>
      </c>
      <c r="F258" s="184">
        <f>SUM(F259,F263)</f>
        <v>0</v>
      </c>
      <c r="G258" s="237">
        <f>SUM(G259,G263)</f>
        <v>0</v>
      </c>
      <c r="H258" s="38">
        <f t="shared" ref="H258:O258" si="254">SUM(H259,H263)</f>
        <v>0</v>
      </c>
      <c r="I258" s="125">
        <f t="shared" si="254"/>
        <v>0</v>
      </c>
      <c r="J258" s="132">
        <f t="shared" si="254"/>
        <v>0</v>
      </c>
      <c r="K258" s="38">
        <f t="shared" si="254"/>
        <v>0</v>
      </c>
      <c r="L258" s="184">
        <f t="shared" si="254"/>
        <v>0</v>
      </c>
      <c r="M258" s="237">
        <f t="shared" si="254"/>
        <v>0</v>
      </c>
      <c r="N258" s="38">
        <f t="shared" si="254"/>
        <v>0</v>
      </c>
      <c r="O258" s="125">
        <f t="shared" si="254"/>
        <v>0</v>
      </c>
      <c r="P258" s="326"/>
      <c r="Q258" s="306"/>
    </row>
    <row r="259" spans="1:17" ht="24" hidden="1" x14ac:dyDescent="0.25">
      <c r="A259" s="406">
        <v>6410</v>
      </c>
      <c r="B259" s="40" t="s">
        <v>251</v>
      </c>
      <c r="C259" s="198">
        <f t="shared" si="238"/>
        <v>0</v>
      </c>
      <c r="D259" s="133">
        <f>SUM(D260:D262)</f>
        <v>0</v>
      </c>
      <c r="E259" s="79">
        <f t="shared" ref="E259" si="255">SUM(E260:E262)</f>
        <v>0</v>
      </c>
      <c r="F259" s="185">
        <f>SUM(F260:F262)</f>
        <v>0</v>
      </c>
      <c r="G259" s="242">
        <f>SUM(G260:G262)</f>
        <v>0</v>
      </c>
      <c r="H259" s="79">
        <f t="shared" ref="H259:O259" si="256">SUM(H260:H262)</f>
        <v>0</v>
      </c>
      <c r="I259" s="90">
        <f t="shared" si="256"/>
        <v>0</v>
      </c>
      <c r="J259" s="133">
        <f t="shared" si="256"/>
        <v>0</v>
      </c>
      <c r="K259" s="79">
        <f t="shared" si="256"/>
        <v>0</v>
      </c>
      <c r="L259" s="185">
        <f t="shared" si="256"/>
        <v>0</v>
      </c>
      <c r="M259" s="242">
        <f t="shared" si="256"/>
        <v>0</v>
      </c>
      <c r="N259" s="79">
        <f t="shared" si="256"/>
        <v>0</v>
      </c>
      <c r="O259" s="157">
        <f t="shared" si="256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38"/>
        <v>0</v>
      </c>
      <c r="D260" s="273">
        <v>0</v>
      </c>
      <c r="E260" s="45"/>
      <c r="F260" s="95">
        <f t="shared" ref="F260:F262" si="257">D260+E260</f>
        <v>0</v>
      </c>
      <c r="G260" s="239"/>
      <c r="H260" s="45"/>
      <c r="I260" s="91">
        <f t="shared" ref="I260:I262" si="258">G260+H260</f>
        <v>0</v>
      </c>
      <c r="J260" s="273"/>
      <c r="K260" s="45"/>
      <c r="L260" s="95">
        <f t="shared" ref="L260:L262" si="259">J260+K260</f>
        <v>0</v>
      </c>
      <c r="M260" s="239"/>
      <c r="N260" s="45"/>
      <c r="O260" s="91">
        <f t="shared" ref="O260:O262" si="260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38"/>
        <v>0</v>
      </c>
      <c r="D261" s="273">
        <v>0</v>
      </c>
      <c r="E261" s="45"/>
      <c r="F261" s="95">
        <f t="shared" si="257"/>
        <v>0</v>
      </c>
      <c r="G261" s="239"/>
      <c r="H261" s="45"/>
      <c r="I261" s="91">
        <f t="shared" si="258"/>
        <v>0</v>
      </c>
      <c r="J261" s="273"/>
      <c r="K261" s="45"/>
      <c r="L261" s="95">
        <f t="shared" si="259"/>
        <v>0</v>
      </c>
      <c r="M261" s="239"/>
      <c r="N261" s="45"/>
      <c r="O261" s="91">
        <f t="shared" si="260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38"/>
        <v>0</v>
      </c>
      <c r="D262" s="273">
        <v>0</v>
      </c>
      <c r="E262" s="45"/>
      <c r="F262" s="95">
        <f t="shared" si="257"/>
        <v>0</v>
      </c>
      <c r="G262" s="239"/>
      <c r="H262" s="45"/>
      <c r="I262" s="91">
        <f t="shared" si="258"/>
        <v>0</v>
      </c>
      <c r="J262" s="273"/>
      <c r="K262" s="45"/>
      <c r="L262" s="95">
        <f t="shared" si="259"/>
        <v>0</v>
      </c>
      <c r="M262" s="239"/>
      <c r="N262" s="45"/>
      <c r="O262" s="91">
        <f t="shared" si="260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38"/>
        <v>0</v>
      </c>
      <c r="D263" s="134">
        <f>SUM(D264:D267)</f>
        <v>0</v>
      </c>
      <c r="E263" s="76">
        <f t="shared" ref="E263" si="261">SUM(E264:E267)</f>
        <v>0</v>
      </c>
      <c r="F263" s="95">
        <f>SUM(F264:F267)</f>
        <v>0</v>
      </c>
      <c r="G263" s="240">
        <f>SUM(G264:G267)</f>
        <v>0</v>
      </c>
      <c r="H263" s="76">
        <f t="shared" ref="H263:N263" si="262">SUM(H264:H267)</f>
        <v>0</v>
      </c>
      <c r="I263" s="91">
        <f t="shared" si="262"/>
        <v>0</v>
      </c>
      <c r="J263" s="134">
        <f t="shared" si="262"/>
        <v>0</v>
      </c>
      <c r="K263" s="76">
        <f t="shared" si="262"/>
        <v>0</v>
      </c>
      <c r="L263" s="95">
        <f t="shared" si="262"/>
        <v>0</v>
      </c>
      <c r="M263" s="240">
        <f t="shared" si="262"/>
        <v>0</v>
      </c>
      <c r="N263" s="76">
        <f t="shared" si="262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38"/>
        <v>0</v>
      </c>
      <c r="D264" s="273">
        <v>0</v>
      </c>
      <c r="E264" s="45"/>
      <c r="F264" s="95">
        <f t="shared" ref="F264:F267" si="263">D264+E264</f>
        <v>0</v>
      </c>
      <c r="G264" s="239"/>
      <c r="H264" s="45"/>
      <c r="I264" s="91">
        <f t="shared" ref="I264:I267" si="264">G264+H264</f>
        <v>0</v>
      </c>
      <c r="J264" s="273"/>
      <c r="K264" s="45"/>
      <c r="L264" s="95">
        <f t="shared" ref="L264:L267" si="265">J264+K264</f>
        <v>0</v>
      </c>
      <c r="M264" s="239"/>
      <c r="N264" s="45"/>
      <c r="O264" s="91">
        <f t="shared" ref="O264:O267" si="266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38"/>
        <v>0</v>
      </c>
      <c r="D265" s="273">
        <v>0</v>
      </c>
      <c r="E265" s="45"/>
      <c r="F265" s="95">
        <f t="shared" si="263"/>
        <v>0</v>
      </c>
      <c r="G265" s="239"/>
      <c r="H265" s="45"/>
      <c r="I265" s="91">
        <f t="shared" si="264"/>
        <v>0</v>
      </c>
      <c r="J265" s="273"/>
      <c r="K265" s="45"/>
      <c r="L265" s="95">
        <f t="shared" si="265"/>
        <v>0</v>
      </c>
      <c r="M265" s="239"/>
      <c r="N265" s="45"/>
      <c r="O265" s="91">
        <f t="shared" si="266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38"/>
        <v>0</v>
      </c>
      <c r="D266" s="273">
        <v>0</v>
      </c>
      <c r="E266" s="45"/>
      <c r="F266" s="95">
        <f t="shared" si="263"/>
        <v>0</v>
      </c>
      <c r="G266" s="239"/>
      <c r="H266" s="45"/>
      <c r="I266" s="91">
        <f t="shared" si="264"/>
        <v>0</v>
      </c>
      <c r="J266" s="273"/>
      <c r="K266" s="45"/>
      <c r="L266" s="95">
        <f t="shared" si="265"/>
        <v>0</v>
      </c>
      <c r="M266" s="239"/>
      <c r="N266" s="45"/>
      <c r="O266" s="91">
        <f t="shared" si="266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38"/>
        <v>0</v>
      </c>
      <c r="D267" s="273">
        <v>0</v>
      </c>
      <c r="E267" s="45"/>
      <c r="F267" s="95">
        <f t="shared" si="263"/>
        <v>0</v>
      </c>
      <c r="G267" s="239"/>
      <c r="H267" s="45"/>
      <c r="I267" s="91">
        <f t="shared" si="264"/>
        <v>0</v>
      </c>
      <c r="J267" s="273"/>
      <c r="K267" s="45"/>
      <c r="L267" s="95">
        <f t="shared" si="265"/>
        <v>0</v>
      </c>
      <c r="M267" s="239"/>
      <c r="N267" s="45"/>
      <c r="O267" s="91">
        <f t="shared" si="266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7">SUM(E269,E279)</f>
        <v>0</v>
      </c>
      <c r="F268" s="275">
        <f>SUM(F269,F279)</f>
        <v>0</v>
      </c>
      <c r="G268" s="246">
        <f>SUM(G269,G279)</f>
        <v>0</v>
      </c>
      <c r="H268" s="98">
        <f t="shared" ref="H268:N268" si="268">SUM(H269,H279)</f>
        <v>0</v>
      </c>
      <c r="I268" s="285">
        <f t="shared" si="268"/>
        <v>0</v>
      </c>
      <c r="J268" s="141">
        <f t="shared" si="268"/>
        <v>0</v>
      </c>
      <c r="K268" s="98">
        <f t="shared" si="268"/>
        <v>0</v>
      </c>
      <c r="L268" s="275">
        <f t="shared" si="268"/>
        <v>0</v>
      </c>
      <c r="M268" s="246">
        <f t="shared" si="268"/>
        <v>0</v>
      </c>
      <c r="N268" s="98">
        <f t="shared" si="268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38"/>
        <v>0</v>
      </c>
      <c r="D269" s="132">
        <f>SUM(D270,D271,D274,D275,D278)</f>
        <v>0</v>
      </c>
      <c r="E269" s="38">
        <f t="shared" ref="E269" si="269">SUM(E270,E271,E274,E275,E278)</f>
        <v>0</v>
      </c>
      <c r="F269" s="184">
        <f>SUM(F270,F271,F274,F275,F278)</f>
        <v>0</v>
      </c>
      <c r="G269" s="237">
        <f>SUM(G270,G271,G274,G275,G278)</f>
        <v>0</v>
      </c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6">
        <v>7210</v>
      </c>
      <c r="B270" s="40" t="s">
        <v>262</v>
      </c>
      <c r="C270" s="198">
        <f t="shared" si="238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38"/>
        <v>0</v>
      </c>
      <c r="D271" s="134">
        <f>SUM(D272:D273)</f>
        <v>0</v>
      </c>
      <c r="E271" s="76">
        <f t="shared" ref="E271" si="270">SUM(E272:E273)</f>
        <v>0</v>
      </c>
      <c r="F271" s="95">
        <f>SUM(F272:F273)</f>
        <v>0</v>
      </c>
      <c r="G271" s="240">
        <f>SUM(G272:G273)</f>
        <v>0</v>
      </c>
      <c r="H271" s="76">
        <f t="shared" ref="H271:O271" si="271">SUM(H272:H273)</f>
        <v>0</v>
      </c>
      <c r="I271" s="91">
        <f t="shared" si="271"/>
        <v>0</v>
      </c>
      <c r="J271" s="134">
        <f t="shared" si="271"/>
        <v>0</v>
      </c>
      <c r="K271" s="76">
        <f t="shared" si="271"/>
        <v>0</v>
      </c>
      <c r="L271" s="95">
        <f t="shared" si="271"/>
        <v>0</v>
      </c>
      <c r="M271" s="240">
        <f t="shared" si="271"/>
        <v>0</v>
      </c>
      <c r="N271" s="76">
        <f t="shared" si="271"/>
        <v>0</v>
      </c>
      <c r="O271" s="91">
        <f t="shared" si="271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38"/>
        <v>0</v>
      </c>
      <c r="D272" s="273">
        <v>0</v>
      </c>
      <c r="E272" s="45"/>
      <c r="F272" s="95">
        <f t="shared" ref="F272:F274" si="272">D272+E272</f>
        <v>0</v>
      </c>
      <c r="G272" s="239"/>
      <c r="H272" s="45"/>
      <c r="I272" s="91">
        <f t="shared" ref="I272:I274" si="273">G272+H272</f>
        <v>0</v>
      </c>
      <c r="J272" s="273"/>
      <c r="K272" s="45"/>
      <c r="L272" s="95">
        <f t="shared" ref="L272:L274" si="274">J272+K272</f>
        <v>0</v>
      </c>
      <c r="M272" s="239"/>
      <c r="N272" s="45"/>
      <c r="O272" s="91">
        <f t="shared" ref="O272:O274" si="275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8"/>
        <v>0</v>
      </c>
      <c r="D273" s="273">
        <v>0</v>
      </c>
      <c r="E273" s="45"/>
      <c r="F273" s="95">
        <f t="shared" si="272"/>
        <v>0</v>
      </c>
      <c r="G273" s="239"/>
      <c r="H273" s="45"/>
      <c r="I273" s="91">
        <f t="shared" si="273"/>
        <v>0</v>
      </c>
      <c r="J273" s="273"/>
      <c r="K273" s="45"/>
      <c r="L273" s="95">
        <f t="shared" si="274"/>
        <v>0</v>
      </c>
      <c r="M273" s="239"/>
      <c r="N273" s="45"/>
      <c r="O273" s="91">
        <f t="shared" si="275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38"/>
        <v>0</v>
      </c>
      <c r="D274" s="273">
        <v>0</v>
      </c>
      <c r="E274" s="45"/>
      <c r="F274" s="95">
        <f t="shared" si="272"/>
        <v>0</v>
      </c>
      <c r="G274" s="239"/>
      <c r="H274" s="45"/>
      <c r="I274" s="91">
        <f t="shared" si="273"/>
        <v>0</v>
      </c>
      <c r="J274" s="273"/>
      <c r="K274" s="45"/>
      <c r="L274" s="95">
        <f t="shared" si="274"/>
        <v>0</v>
      </c>
      <c r="M274" s="239"/>
      <c r="N274" s="45"/>
      <c r="O274" s="91">
        <f t="shared" si="275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38"/>
        <v>0</v>
      </c>
      <c r="D275" s="134">
        <f>SUM(D276:D277)</f>
        <v>0</v>
      </c>
      <c r="E275" s="76">
        <f t="shared" ref="E275" si="276">SUM(E276:E277)</f>
        <v>0</v>
      </c>
      <c r="F275" s="95">
        <f>SUM(F276:F277)</f>
        <v>0</v>
      </c>
      <c r="G275" s="240">
        <f>SUM(G276:G277)</f>
        <v>0</v>
      </c>
      <c r="H275" s="76">
        <f t="shared" ref="H275:O275" si="277">SUM(H276:H277)</f>
        <v>0</v>
      </c>
      <c r="I275" s="91">
        <f t="shared" si="277"/>
        <v>0</v>
      </c>
      <c r="J275" s="134">
        <f t="shared" si="277"/>
        <v>0</v>
      </c>
      <c r="K275" s="76">
        <f t="shared" si="277"/>
        <v>0</v>
      </c>
      <c r="L275" s="95">
        <f t="shared" si="277"/>
        <v>0</v>
      </c>
      <c r="M275" s="240">
        <f t="shared" si="277"/>
        <v>0</v>
      </c>
      <c r="N275" s="76">
        <f t="shared" si="277"/>
        <v>0</v>
      </c>
      <c r="O275" s="91">
        <f t="shared" si="277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38"/>
        <v>0</v>
      </c>
      <c r="D276" s="273">
        <v>0</v>
      </c>
      <c r="E276" s="45"/>
      <c r="F276" s="95">
        <f t="shared" ref="F276:F278" si="278">D276+E276</f>
        <v>0</v>
      </c>
      <c r="G276" s="239"/>
      <c r="H276" s="45"/>
      <c r="I276" s="91">
        <f t="shared" ref="I276:I278" si="279">G276+H276</f>
        <v>0</v>
      </c>
      <c r="J276" s="273"/>
      <c r="K276" s="45"/>
      <c r="L276" s="95">
        <f t="shared" ref="L276:L278" si="280">J276+K276</f>
        <v>0</v>
      </c>
      <c r="M276" s="239"/>
      <c r="N276" s="45"/>
      <c r="O276" s="91">
        <f t="shared" ref="O276:O278" si="281">M276+N276</f>
        <v>0</v>
      </c>
      <c r="P276" s="300"/>
      <c r="Q276" s="306"/>
    </row>
    <row r="277" spans="1:17" ht="72" hidden="1" x14ac:dyDescent="0.25">
      <c r="A277" s="30">
        <v>7246</v>
      </c>
      <c r="B277" s="43" t="s">
        <v>268</v>
      </c>
      <c r="C277" s="199">
        <f t="shared" si="238"/>
        <v>0</v>
      </c>
      <c r="D277" s="273">
        <v>0</v>
      </c>
      <c r="E277" s="45"/>
      <c r="F277" s="95">
        <f t="shared" si="278"/>
        <v>0</v>
      </c>
      <c r="G277" s="239"/>
      <c r="H277" s="45"/>
      <c r="I277" s="91">
        <f t="shared" si="279"/>
        <v>0</v>
      </c>
      <c r="J277" s="273"/>
      <c r="K277" s="45"/>
      <c r="L277" s="95">
        <f t="shared" si="280"/>
        <v>0</v>
      </c>
      <c r="M277" s="239"/>
      <c r="N277" s="45"/>
      <c r="O277" s="91">
        <f t="shared" si="281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38"/>
        <v>0</v>
      </c>
      <c r="D278" s="272">
        <v>0</v>
      </c>
      <c r="E278" s="42"/>
      <c r="F278" s="185">
        <f t="shared" si="278"/>
        <v>0</v>
      </c>
      <c r="G278" s="229"/>
      <c r="H278" s="42"/>
      <c r="I278" s="90">
        <f t="shared" si="279"/>
        <v>0</v>
      </c>
      <c r="J278" s="272"/>
      <c r="K278" s="42"/>
      <c r="L278" s="185">
        <f t="shared" si="280"/>
        <v>0</v>
      </c>
      <c r="M278" s="229"/>
      <c r="N278" s="42"/>
      <c r="O278" s="90">
        <f t="shared" si="281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38"/>
        <v>0</v>
      </c>
      <c r="D279" s="142">
        <f>D280</f>
        <v>0</v>
      </c>
      <c r="E279" s="109">
        <f t="shared" ref="E279:O279" si="282">E280</f>
        <v>0</v>
      </c>
      <c r="F279" s="186">
        <f t="shared" si="282"/>
        <v>0</v>
      </c>
      <c r="G279" s="247">
        <f>G280</f>
        <v>0</v>
      </c>
      <c r="H279" s="109">
        <f t="shared" si="282"/>
        <v>0</v>
      </c>
      <c r="I279" s="286">
        <f t="shared" si="282"/>
        <v>0</v>
      </c>
      <c r="J279" s="142">
        <f t="shared" si="282"/>
        <v>0</v>
      </c>
      <c r="K279" s="109">
        <f t="shared" si="282"/>
        <v>0</v>
      </c>
      <c r="L279" s="186">
        <f t="shared" si="282"/>
        <v>0</v>
      </c>
      <c r="M279" s="247">
        <f t="shared" si="282"/>
        <v>0</v>
      </c>
      <c r="N279" s="109">
        <f t="shared" si="282"/>
        <v>0</v>
      </c>
      <c r="O279" s="286">
        <f t="shared" si="282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38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38"/>
        <v>0</v>
      </c>
      <c r="D281" s="134">
        <f>SUM(D282:D283)</f>
        <v>0</v>
      </c>
      <c r="E281" s="76">
        <f t="shared" ref="E281" si="283">SUM(E282:E283)</f>
        <v>0</v>
      </c>
      <c r="F281" s="95">
        <f>SUM(F282:F283)</f>
        <v>0</v>
      </c>
      <c r="G281" s="240">
        <f>SUM(G282:G283)</f>
        <v>0</v>
      </c>
      <c r="H281" s="76">
        <f t="shared" ref="H281:O281" si="284">SUM(H282:H283)</f>
        <v>0</v>
      </c>
      <c r="I281" s="91">
        <f t="shared" si="284"/>
        <v>0</v>
      </c>
      <c r="J281" s="134">
        <f t="shared" si="284"/>
        <v>0</v>
      </c>
      <c r="K281" s="76">
        <f t="shared" si="284"/>
        <v>0</v>
      </c>
      <c r="L281" s="95">
        <f t="shared" si="284"/>
        <v>0</v>
      </c>
      <c r="M281" s="240">
        <f t="shared" si="284"/>
        <v>0</v>
      </c>
      <c r="N281" s="76">
        <f t="shared" si="284"/>
        <v>0</v>
      </c>
      <c r="O281" s="91">
        <f t="shared" si="284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38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38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38"/>
        <v>3382655</v>
      </c>
      <c r="D284" s="143">
        <f>SUM(D281,D268,D229,D194,D186,D172,D74,D52)</f>
        <v>2501753</v>
      </c>
      <c r="E284" s="287">
        <f t="shared" ref="E284:O284" si="285">SUM(E281,E268,E229,E194,E186,E172,E74,E52)</f>
        <v>-16098</v>
      </c>
      <c r="F284" s="374">
        <f t="shared" si="285"/>
        <v>2485655</v>
      </c>
      <c r="G284" s="249">
        <f>SUM(G281,G268,G229,G194,G186,G172,G74,G52)</f>
        <v>897000</v>
      </c>
      <c r="H284" s="287">
        <f t="shared" si="285"/>
        <v>0</v>
      </c>
      <c r="I284" s="374">
        <f t="shared" si="285"/>
        <v>897000</v>
      </c>
      <c r="J284" s="143">
        <f t="shared" si="285"/>
        <v>0</v>
      </c>
      <c r="K284" s="114">
        <f t="shared" si="285"/>
        <v>0</v>
      </c>
      <c r="L284" s="115">
        <f t="shared" si="285"/>
        <v>0</v>
      </c>
      <c r="M284" s="249">
        <f t="shared" si="285"/>
        <v>0</v>
      </c>
      <c r="N284" s="114">
        <f t="shared" si="285"/>
        <v>0</v>
      </c>
      <c r="O284" s="287">
        <f t="shared" si="285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8"/>
        <v>0</v>
      </c>
      <c r="D285" s="144">
        <f>SUM(D24,D25,D41,D42)-D50</f>
        <v>0</v>
      </c>
      <c r="E285" s="117">
        <f t="shared" ref="E285:F285" si="286">SUM(E24,E25,E41,E42)-E50</f>
        <v>0</v>
      </c>
      <c r="F285" s="118">
        <f t="shared" si="286"/>
        <v>0</v>
      </c>
      <c r="G285" s="250">
        <f>SUM(G24,G42)-G50</f>
        <v>0</v>
      </c>
      <c r="H285" s="117">
        <f t="shared" ref="H285:I285" si="287">SUM(H24,H42)-H50</f>
        <v>0</v>
      </c>
      <c r="I285" s="128">
        <f t="shared" si="287"/>
        <v>0</v>
      </c>
      <c r="J285" s="144">
        <f>SUM(J26,J42)-J50</f>
        <v>0</v>
      </c>
      <c r="K285" s="117">
        <f t="shared" ref="K285:L285" si="288">SUM(K26,K42)-K50</f>
        <v>0</v>
      </c>
      <c r="L285" s="118">
        <f t="shared" si="288"/>
        <v>0</v>
      </c>
      <c r="M285" s="250">
        <f>SUM(M44)-M50</f>
        <v>0</v>
      </c>
      <c r="N285" s="117">
        <f t="shared" ref="N285:O285" si="289">SUM(N44)-N50</f>
        <v>0</v>
      </c>
      <c r="O285" s="128">
        <f t="shared" si="289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38"/>
        <v>0</v>
      </c>
      <c r="D286" s="145">
        <f>SUM(D287,D288)-D295+D296</f>
        <v>0</v>
      </c>
      <c r="E286" s="103">
        <f t="shared" ref="E286:O286" si="290">SUM(E287,E288)-E295+E296</f>
        <v>0</v>
      </c>
      <c r="F286" s="112">
        <f t="shared" si="290"/>
        <v>0</v>
      </c>
      <c r="G286" s="251">
        <f>SUM(G287,G288)-G295+G296</f>
        <v>0</v>
      </c>
      <c r="H286" s="103">
        <f t="shared" si="290"/>
        <v>0</v>
      </c>
      <c r="I286" s="116">
        <f t="shared" si="290"/>
        <v>0</v>
      </c>
      <c r="J286" s="145">
        <f t="shared" si="290"/>
        <v>0</v>
      </c>
      <c r="K286" s="103">
        <f t="shared" si="290"/>
        <v>0</v>
      </c>
      <c r="L286" s="112">
        <f t="shared" si="290"/>
        <v>0</v>
      </c>
      <c r="M286" s="251">
        <f t="shared" si="290"/>
        <v>0</v>
      </c>
      <c r="N286" s="103">
        <f t="shared" si="290"/>
        <v>0</v>
      </c>
      <c r="O286" s="116">
        <f t="shared" si="290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8"/>
        <v>0</v>
      </c>
      <c r="D287" s="136">
        <f>D21-D281</f>
        <v>0</v>
      </c>
      <c r="E287" s="64">
        <f t="shared" ref="E287:O287" si="291">E21-E281</f>
        <v>0</v>
      </c>
      <c r="F287" s="178">
        <f t="shared" si="291"/>
        <v>0</v>
      </c>
      <c r="G287" s="233">
        <f>G21-G281</f>
        <v>0</v>
      </c>
      <c r="H287" s="64">
        <f t="shared" si="291"/>
        <v>0</v>
      </c>
      <c r="I287" s="120">
        <f t="shared" si="291"/>
        <v>0</v>
      </c>
      <c r="J287" s="136">
        <f t="shared" si="291"/>
        <v>0</v>
      </c>
      <c r="K287" s="64">
        <f t="shared" si="291"/>
        <v>0</v>
      </c>
      <c r="L287" s="178">
        <f t="shared" si="291"/>
        <v>0</v>
      </c>
      <c r="M287" s="233">
        <f t="shared" si="291"/>
        <v>0</v>
      </c>
      <c r="N287" s="64">
        <f t="shared" si="291"/>
        <v>0</v>
      </c>
      <c r="O287" s="120">
        <f t="shared" si="291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8"/>
        <v>0</v>
      </c>
      <c r="D288" s="145">
        <f>SUM(D289,D291,D293)-SUM(D290,D292,D294)</f>
        <v>0</v>
      </c>
      <c r="E288" s="103">
        <f t="shared" ref="E288:O288" si="292">SUM(E289,E291,E293)-SUM(E290,E292,E294)</f>
        <v>0</v>
      </c>
      <c r="F288" s="112">
        <f t="shared" si="292"/>
        <v>0</v>
      </c>
      <c r="G288" s="251">
        <f>SUM(G289,G291,G293)-SUM(G290,G292,G294)</f>
        <v>0</v>
      </c>
      <c r="H288" s="103">
        <f t="shared" si="292"/>
        <v>0</v>
      </c>
      <c r="I288" s="116">
        <f t="shared" si="292"/>
        <v>0</v>
      </c>
      <c r="J288" s="145">
        <f t="shared" si="292"/>
        <v>0</v>
      </c>
      <c r="K288" s="103">
        <f t="shared" si="292"/>
        <v>0</v>
      </c>
      <c r="L288" s="112">
        <f t="shared" si="292"/>
        <v>0</v>
      </c>
      <c r="M288" s="251">
        <f t="shared" si="292"/>
        <v>0</v>
      </c>
      <c r="N288" s="103">
        <f t="shared" si="292"/>
        <v>0</v>
      </c>
      <c r="O288" s="116">
        <f t="shared" si="292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38"/>
        <v>0</v>
      </c>
      <c r="D289" s="265"/>
      <c r="E289" s="49"/>
      <c r="F289" s="344">
        <f t="shared" ref="F289:F296" si="293">E289+D289</f>
        <v>0</v>
      </c>
      <c r="G289" s="248"/>
      <c r="H289" s="49"/>
      <c r="I289" s="157">
        <f t="shared" ref="I289:I296" si="294">H289+G289</f>
        <v>0</v>
      </c>
      <c r="J289" s="265"/>
      <c r="K289" s="49"/>
      <c r="L289" s="344">
        <f t="shared" ref="L289:L296" si="295">K289+J289</f>
        <v>0</v>
      </c>
      <c r="M289" s="248"/>
      <c r="N289" s="49"/>
      <c r="O289" s="157">
        <f t="shared" ref="O289:O296" si="296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38"/>
        <v>0</v>
      </c>
      <c r="D290" s="273"/>
      <c r="E290" s="45"/>
      <c r="F290" s="95">
        <f t="shared" si="293"/>
        <v>0</v>
      </c>
      <c r="G290" s="239"/>
      <c r="H290" s="45"/>
      <c r="I290" s="91">
        <f t="shared" si="294"/>
        <v>0</v>
      </c>
      <c r="J290" s="273"/>
      <c r="K290" s="45"/>
      <c r="L290" s="95">
        <f t="shared" si="295"/>
        <v>0</v>
      </c>
      <c r="M290" s="239"/>
      <c r="N290" s="45"/>
      <c r="O290" s="91">
        <f t="shared" si="296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38"/>
        <v>0</v>
      </c>
      <c r="D291" s="273"/>
      <c r="E291" s="45"/>
      <c r="F291" s="95">
        <f t="shared" si="293"/>
        <v>0</v>
      </c>
      <c r="G291" s="239"/>
      <c r="H291" s="45"/>
      <c r="I291" s="91">
        <f t="shared" si="294"/>
        <v>0</v>
      </c>
      <c r="J291" s="273"/>
      <c r="K291" s="45"/>
      <c r="L291" s="95">
        <f t="shared" si="295"/>
        <v>0</v>
      </c>
      <c r="M291" s="239"/>
      <c r="N291" s="45"/>
      <c r="O291" s="91">
        <f t="shared" si="296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3"/>
        <v>0</v>
      </c>
      <c r="G292" s="239"/>
      <c r="H292" s="45"/>
      <c r="I292" s="91">
        <f t="shared" si="294"/>
        <v>0</v>
      </c>
      <c r="J292" s="273"/>
      <c r="K292" s="45"/>
      <c r="L292" s="95">
        <f t="shared" si="295"/>
        <v>0</v>
      </c>
      <c r="M292" s="239"/>
      <c r="N292" s="45"/>
      <c r="O292" s="91">
        <f t="shared" si="296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38"/>
        <v>0</v>
      </c>
      <c r="D293" s="273"/>
      <c r="E293" s="45"/>
      <c r="F293" s="95">
        <f t="shared" si="293"/>
        <v>0</v>
      </c>
      <c r="G293" s="239"/>
      <c r="H293" s="45"/>
      <c r="I293" s="91">
        <f t="shared" si="294"/>
        <v>0</v>
      </c>
      <c r="J293" s="273"/>
      <c r="K293" s="45"/>
      <c r="L293" s="95">
        <f t="shared" si="295"/>
        <v>0</v>
      </c>
      <c r="M293" s="239"/>
      <c r="N293" s="45"/>
      <c r="O293" s="91">
        <f t="shared" si="296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38"/>
        <v>0</v>
      </c>
      <c r="D294" s="274"/>
      <c r="E294" s="84"/>
      <c r="F294" s="343">
        <f t="shared" si="293"/>
        <v>0</v>
      </c>
      <c r="G294" s="244"/>
      <c r="H294" s="84"/>
      <c r="I294" s="158">
        <f t="shared" si="294"/>
        <v>0</v>
      </c>
      <c r="J294" s="274"/>
      <c r="K294" s="84"/>
      <c r="L294" s="343">
        <f t="shared" si="295"/>
        <v>0</v>
      </c>
      <c r="M294" s="244"/>
      <c r="N294" s="84"/>
      <c r="O294" s="158">
        <f t="shared" si="296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38"/>
        <v>0</v>
      </c>
      <c r="D295" s="276"/>
      <c r="E295" s="122"/>
      <c r="F295" s="118">
        <f t="shared" si="293"/>
        <v>0</v>
      </c>
      <c r="G295" s="252"/>
      <c r="H295" s="122"/>
      <c r="I295" s="128">
        <f t="shared" si="294"/>
        <v>0</v>
      </c>
      <c r="J295" s="276"/>
      <c r="K295" s="122"/>
      <c r="L295" s="118">
        <f t="shared" si="295"/>
        <v>0</v>
      </c>
      <c r="M295" s="252"/>
      <c r="N295" s="122"/>
      <c r="O295" s="128">
        <f t="shared" si="296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3"/>
        <v>0</v>
      </c>
      <c r="G296" s="243"/>
      <c r="H296" s="80"/>
      <c r="I296" s="125">
        <f t="shared" si="294"/>
        <v>0</v>
      </c>
      <c r="J296" s="257"/>
      <c r="K296" s="80"/>
      <c r="L296" s="184">
        <f t="shared" si="295"/>
        <v>0</v>
      </c>
      <c r="M296" s="243"/>
      <c r="N296" s="80"/>
      <c r="O296" s="125">
        <f t="shared" si="296"/>
        <v>0</v>
      </c>
      <c r="P296" s="302"/>
      <c r="Q296" s="191"/>
    </row>
    <row r="297" spans="1:17" ht="12.75" hidden="1" thickTop="1" x14ac:dyDescent="0.25">
      <c r="A297" s="105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64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customHeight="1" x14ac:dyDescent="0.25">
      <c r="A300" s="105"/>
      <c r="B300" s="107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thickTop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</sheetData>
  <sheetProtection algorithmName="SHA-512" hashValue="rZ35nfNNNFjJEJ/RYB6z56MzVt4ZaNi48J6XWx7rR5EU2WBTkxjwdhZJqpJJYhWKcjv7Sd8JgGL+47fCy/chbA==" saltValue="Rb7QnQpvgz49hJ0VOx5p/A==" spinCount="100000" sheet="1" objects="1" scenarios="1" formatCells="0" formatColumns="0" formatRows="0"/>
  <autoFilter ref="A18:P296">
    <filterColumn colId="2">
      <filters blank="1">
        <filter val="171 303"/>
        <filter val="173 303"/>
        <filter val="199 562"/>
        <filter val="2 000"/>
        <filter val="3 009 790"/>
        <filter val="3 209 352"/>
        <filter val="3 382 655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>&amp;R&amp;"Times New Roman,Regular"&amp;9 80.pielikums Jūrmalas pilsētas domes
2017.gada 9.jūnija saistošajiem noteikumiem Nr.21
(protokols Nr.10, 2.punkts)</firstHeader>
    <firstFooter>&amp;L&amp;9&amp;D; &amp;T&amp;R&amp;9&amp;P (&amp;N)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R318"/>
  <sheetViews>
    <sheetView showGridLines="0" view="pageLayout" zoomScaleNormal="100" workbookViewId="0">
      <selection activeCell="R10" sqref="R10"/>
    </sheetView>
  </sheetViews>
  <sheetFormatPr defaultRowHeight="12" outlineLevelCol="1" x14ac:dyDescent="0.25"/>
  <cols>
    <col min="1" max="1" width="10.42578125" style="6" customWidth="1"/>
    <col min="2" max="2" width="33.28515625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1085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575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7" customHeight="1" x14ac:dyDescent="0.25">
      <c r="A7" s="2" t="s">
        <v>4</v>
      </c>
      <c r="B7" s="3"/>
      <c r="C7" s="862" t="s">
        <v>574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7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8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8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8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8" s="19" customFormat="1" ht="12.75" thickBot="1" x14ac:dyDescent="0.3">
      <c r="A20" s="20"/>
      <c r="B20" s="21" t="s">
        <v>20</v>
      </c>
      <c r="C20" s="192">
        <f>SUM(F20,I20,L20,O20)</f>
        <v>176519</v>
      </c>
      <c r="D20" s="130">
        <f>SUM(D21,D24,D25,D41,D42)</f>
        <v>160421</v>
      </c>
      <c r="E20" s="278">
        <f>SUM(E21,E24,E25,E41,E42)</f>
        <v>16098</v>
      </c>
      <c r="F20" s="360">
        <f>SUM(F21,F24,F25,F41,F42)</f>
        <v>176519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  <c r="R20" s="708"/>
    </row>
    <row r="21" spans="1:18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8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8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8" s="19" customFormat="1" ht="25.5" thickTop="1" thickBot="1" x14ac:dyDescent="0.3">
      <c r="A24" s="32">
        <v>19300</v>
      </c>
      <c r="B24" s="32" t="s">
        <v>24</v>
      </c>
      <c r="C24" s="196">
        <f>SUM(F24,I24)</f>
        <v>176519</v>
      </c>
      <c r="D24" s="256">
        <f>160421</f>
        <v>160421</v>
      </c>
      <c r="E24" s="354">
        <v>16098</v>
      </c>
      <c r="F24" s="361">
        <f t="shared" si="8"/>
        <v>176519</v>
      </c>
      <c r="G24" s="223"/>
      <c r="H24" s="354"/>
      <c r="I24" s="361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8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8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8" s="19" customFormat="1" ht="12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8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8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8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8" s="19" customFormat="1" ht="24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8" ht="24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12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12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12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176519</v>
      </c>
      <c r="D49" s="136">
        <f>SUM(D50,D281)</f>
        <v>160421</v>
      </c>
      <c r="E49" s="120">
        <f t="shared" ref="E49" si="25">SUM(E50,E281)</f>
        <v>16098</v>
      </c>
      <c r="F49" s="366">
        <f>SUM(F50,F281)</f>
        <v>176519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176519</v>
      </c>
      <c r="D50" s="137">
        <f>SUM(D51,D193)</f>
        <v>160421</v>
      </c>
      <c r="E50" s="283">
        <f t="shared" ref="E50" si="27">SUM(E51,E193)</f>
        <v>16098</v>
      </c>
      <c r="F50" s="367">
        <f>SUM(F51,F193)</f>
        <v>176519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hidden="1" x14ac:dyDescent="0.25">
      <c r="A51" s="68"/>
      <c r="B51" s="16" t="s">
        <v>51</v>
      </c>
      <c r="C51" s="208">
        <f t="shared" si="24"/>
        <v>0</v>
      </c>
      <c r="D51" s="138">
        <f>SUM(D52,D74,D172,D186)</f>
        <v>0</v>
      </c>
      <c r="E51" s="69">
        <f t="shared" ref="E51" si="29">SUM(E52,E74,E172,E186)</f>
        <v>0</v>
      </c>
      <c r="F51" s="180">
        <f>SUM(F52,F74,F172,F186)</f>
        <v>0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24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24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6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48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24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48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hidden="1" x14ac:dyDescent="0.25">
      <c r="A74" s="70">
        <v>2000</v>
      </c>
      <c r="B74" s="70" t="s">
        <v>74</v>
      </c>
      <c r="C74" s="209">
        <f t="shared" si="24"/>
        <v>0</v>
      </c>
      <c r="D74" s="139">
        <f>SUM(D75,D82,D129,D163,D164,D171)</f>
        <v>0</v>
      </c>
      <c r="E74" s="71">
        <f t="shared" ref="E74" si="52">SUM(E75,E82,E129,E163,E164,E171)</f>
        <v>0</v>
      </c>
      <c r="F74" s="181">
        <f>SUM(F75,F82,F129,F163,F164,F171)</f>
        <v>0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6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hidden="1" x14ac:dyDescent="0.25">
      <c r="A82" s="35">
        <v>2200</v>
      </c>
      <c r="B82" s="72" t="s">
        <v>80</v>
      </c>
      <c r="C82" s="197">
        <f t="shared" si="24"/>
        <v>0</v>
      </c>
      <c r="D82" s="132">
        <f>SUM(D83,D88,D94,D102,D111,D115,D121,D127)</f>
        <v>0</v>
      </c>
      <c r="E82" s="38">
        <f t="shared" ref="E82" si="68">SUM(E83,E88,E94,E102,E111,E115,E121,E127)</f>
        <v>0</v>
      </c>
      <c r="F82" s="184">
        <f>SUM(F83,F88,F94,F102,F111,F115,F121,F127)</f>
        <v>0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36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hidden="1" x14ac:dyDescent="0.25">
      <c r="A94" s="75">
        <v>2230</v>
      </c>
      <c r="B94" s="43" t="s">
        <v>91</v>
      </c>
      <c r="C94" s="199">
        <f t="shared" si="24"/>
        <v>0</v>
      </c>
      <c r="D94" s="134">
        <f>SUM(D95:D101)</f>
        <v>0</v>
      </c>
      <c r="E94" s="76">
        <f t="shared" ref="E94" si="82">SUM(E95:E101)</f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24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24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24" hidden="1" x14ac:dyDescent="0.25">
      <c r="A102" s="75">
        <v>2240</v>
      </c>
      <c r="B102" s="43" t="s">
        <v>99</v>
      </c>
      <c r="C102" s="199">
        <f t="shared" si="24"/>
        <v>0</v>
      </c>
      <c r="D102" s="134">
        <f>SUM(D103:D110)</f>
        <v>0</v>
      </c>
      <c r="E102" s="76">
        <f t="shared" ref="E102" si="88">SUM(E103:E110)</f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24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6">
        <v>2280</v>
      </c>
      <c r="B127" s="40" t="s">
        <v>123</v>
      </c>
      <c r="C127" s="198">
        <f t="shared" si="100"/>
        <v>0</v>
      </c>
      <c r="D127" s="133">
        <f t="shared" ref="D127" si="113">SUM(D128)</f>
        <v>0</v>
      </c>
      <c r="E127" s="79">
        <f>SUM(E128)</f>
        <v>0</v>
      </c>
      <c r="F127" s="185">
        <f t="shared" ref="F127:O127" si="114">SUM(F128)</f>
        <v>0</v>
      </c>
      <c r="G127" s="242">
        <f t="shared" si="114"/>
        <v>0</v>
      </c>
      <c r="H127" s="79">
        <f t="shared" si="114"/>
        <v>0</v>
      </c>
      <c r="I127" s="90">
        <f t="shared" si="114"/>
        <v>0</v>
      </c>
      <c r="J127" s="133">
        <f t="shared" si="114"/>
        <v>0</v>
      </c>
      <c r="K127" s="79">
        <f t="shared" si="114"/>
        <v>0</v>
      </c>
      <c r="L127" s="185">
        <f t="shared" si="114"/>
        <v>0</v>
      </c>
      <c r="M127" s="242">
        <f t="shared" si="114"/>
        <v>0</v>
      </c>
      <c r="N127" s="79">
        <f t="shared" si="114"/>
        <v>0</v>
      </c>
      <c r="O127" s="91">
        <f t="shared" si="114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5">SUM(E130,E135,E139,E140,E143,E150,E158,E159,E162)</f>
        <v>0</v>
      </c>
      <c r="F129" s="184">
        <f>SUM(F130,F135,F139,F140,F143,F150,F158,F159,F162)</f>
        <v>0</v>
      </c>
      <c r="G129" s="237">
        <f t="shared" ref="G129:N129" si="116">SUM(G130,G135,G139,G140,G143,G150,G158,G159,G162)</f>
        <v>0</v>
      </c>
      <c r="H129" s="38">
        <f t="shared" si="116"/>
        <v>0</v>
      </c>
      <c r="I129" s="125">
        <f t="shared" si="116"/>
        <v>0</v>
      </c>
      <c r="J129" s="132">
        <f t="shared" si="116"/>
        <v>0</v>
      </c>
      <c r="K129" s="38">
        <f t="shared" si="116"/>
        <v>0</v>
      </c>
      <c r="L129" s="184">
        <f t="shared" si="116"/>
        <v>0</v>
      </c>
      <c r="M129" s="237">
        <f t="shared" si="116"/>
        <v>0</v>
      </c>
      <c r="N129" s="38">
        <f t="shared" si="116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6">
        <v>2310</v>
      </c>
      <c r="B130" s="40" t="s">
        <v>126</v>
      </c>
      <c r="C130" s="198">
        <f t="shared" si="100"/>
        <v>0</v>
      </c>
      <c r="D130" s="133">
        <f t="shared" ref="D130:O130" si="117">SUM(D131:D134)</f>
        <v>0</v>
      </c>
      <c r="E130" s="79">
        <f t="shared" si="117"/>
        <v>0</v>
      </c>
      <c r="F130" s="185">
        <f t="shared" si="117"/>
        <v>0</v>
      </c>
      <c r="G130" s="242">
        <f t="shared" si="117"/>
        <v>0</v>
      </c>
      <c r="H130" s="79">
        <f t="shared" si="117"/>
        <v>0</v>
      </c>
      <c r="I130" s="90">
        <f t="shared" si="117"/>
        <v>0</v>
      </c>
      <c r="J130" s="133">
        <f t="shared" si="117"/>
        <v>0</v>
      </c>
      <c r="K130" s="79">
        <f t="shared" si="117"/>
        <v>0</v>
      </c>
      <c r="L130" s="185">
        <f t="shared" si="117"/>
        <v>0</v>
      </c>
      <c r="M130" s="242">
        <f t="shared" si="117"/>
        <v>0</v>
      </c>
      <c r="N130" s="79">
        <f t="shared" si="117"/>
        <v>0</v>
      </c>
      <c r="O130" s="90">
        <f t="shared" si="117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8">D131+E131</f>
        <v>0</v>
      </c>
      <c r="G131" s="239"/>
      <c r="H131" s="45"/>
      <c r="I131" s="91">
        <f t="shared" ref="I131:I134" si="119">G131+H131</f>
        <v>0</v>
      </c>
      <c r="J131" s="273"/>
      <c r="K131" s="45"/>
      <c r="L131" s="95">
        <f t="shared" ref="L131:L134" si="120">J131+K131</f>
        <v>0</v>
      </c>
      <c r="M131" s="239"/>
      <c r="N131" s="45"/>
      <c r="O131" s="91">
        <f t="shared" ref="O131:O134" si="121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8"/>
        <v>0</v>
      </c>
      <c r="G132" s="239"/>
      <c r="H132" s="45"/>
      <c r="I132" s="91">
        <f t="shared" si="119"/>
        <v>0</v>
      </c>
      <c r="J132" s="273"/>
      <c r="K132" s="45"/>
      <c r="L132" s="95">
        <f t="shared" si="120"/>
        <v>0</v>
      </c>
      <c r="M132" s="239"/>
      <c r="N132" s="45"/>
      <c r="O132" s="91">
        <f t="shared" si="121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8"/>
        <v>0</v>
      </c>
      <c r="G133" s="239"/>
      <c r="H133" s="45"/>
      <c r="I133" s="91">
        <f t="shared" si="119"/>
        <v>0</v>
      </c>
      <c r="J133" s="273"/>
      <c r="K133" s="45"/>
      <c r="L133" s="95">
        <f t="shared" si="120"/>
        <v>0</v>
      </c>
      <c r="M133" s="239"/>
      <c r="N133" s="45"/>
      <c r="O133" s="91">
        <f t="shared" si="121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8"/>
        <v>0</v>
      </c>
      <c r="G134" s="239"/>
      <c r="H134" s="45"/>
      <c r="I134" s="91">
        <f t="shared" si="119"/>
        <v>0</v>
      </c>
      <c r="J134" s="273"/>
      <c r="K134" s="45"/>
      <c r="L134" s="95">
        <f t="shared" si="120"/>
        <v>0</v>
      </c>
      <c r="M134" s="239"/>
      <c r="N134" s="45"/>
      <c r="O134" s="91">
        <f t="shared" si="121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36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8">SUM(G141:G142)</f>
        <v>0</v>
      </c>
      <c r="H140" s="76">
        <f t="shared" si="128"/>
        <v>0</v>
      </c>
      <c r="I140" s="91">
        <f t="shared" si="128"/>
        <v>0</v>
      </c>
      <c r="J140" s="134">
        <f t="shared" si="128"/>
        <v>0</v>
      </c>
      <c r="K140" s="76">
        <f t="shared" si="128"/>
        <v>0</v>
      </c>
      <c r="L140" s="95">
        <f t="shared" si="128"/>
        <v>0</v>
      </c>
      <c r="M140" s="240">
        <f t="shared" si="128"/>
        <v>0</v>
      </c>
      <c r="N140" s="76">
        <f t="shared" si="128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9">D141+E141</f>
        <v>0</v>
      </c>
      <c r="G141" s="239"/>
      <c r="H141" s="45"/>
      <c r="I141" s="91">
        <f t="shared" ref="I141:I142" si="130">G141+H141</f>
        <v>0</v>
      </c>
      <c r="J141" s="273"/>
      <c r="K141" s="45"/>
      <c r="L141" s="95">
        <f t="shared" ref="L141:L142" si="131">J141+K141</f>
        <v>0</v>
      </c>
      <c r="M141" s="239"/>
      <c r="N141" s="45"/>
      <c r="O141" s="91">
        <f t="shared" ref="O141:O142" si="132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9"/>
        <v>0</v>
      </c>
      <c r="G142" s="239"/>
      <c r="H142" s="45"/>
      <c r="I142" s="91">
        <f t="shared" si="130"/>
        <v>0</v>
      </c>
      <c r="J142" s="273"/>
      <c r="K142" s="45"/>
      <c r="L142" s="95">
        <f t="shared" si="131"/>
        <v>0</v>
      </c>
      <c r="M142" s="239"/>
      <c r="N142" s="45"/>
      <c r="O142" s="91">
        <f t="shared" si="132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3">SUM(G144:G149)</f>
        <v>0</v>
      </c>
      <c r="H143" s="74">
        <f t="shared" si="133"/>
        <v>0</v>
      </c>
      <c r="I143" s="156">
        <f t="shared" si="133"/>
        <v>0</v>
      </c>
      <c r="J143" s="86">
        <f t="shared" si="133"/>
        <v>0</v>
      </c>
      <c r="K143" s="74">
        <f t="shared" si="133"/>
        <v>0</v>
      </c>
      <c r="L143" s="183">
        <f t="shared" si="133"/>
        <v>0</v>
      </c>
      <c r="M143" s="238">
        <f t="shared" si="133"/>
        <v>0</v>
      </c>
      <c r="N143" s="74">
        <f t="shared" si="133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4">D144+E144</f>
        <v>0</v>
      </c>
      <c r="G144" s="229"/>
      <c r="H144" s="42"/>
      <c r="I144" s="90">
        <f t="shared" ref="I144:I149" si="135">G144+H144</f>
        <v>0</v>
      </c>
      <c r="J144" s="272"/>
      <c r="K144" s="42"/>
      <c r="L144" s="185">
        <f t="shared" ref="L144:L149" si="136">J144+K144</f>
        <v>0</v>
      </c>
      <c r="M144" s="229"/>
      <c r="N144" s="42"/>
      <c r="O144" s="90">
        <f t="shared" ref="O144:O149" si="137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4"/>
        <v>0</v>
      </c>
      <c r="G145" s="239"/>
      <c r="H145" s="45"/>
      <c r="I145" s="91">
        <f t="shared" si="135"/>
        <v>0</v>
      </c>
      <c r="J145" s="273"/>
      <c r="K145" s="45"/>
      <c r="L145" s="95">
        <f t="shared" si="136"/>
        <v>0</v>
      </c>
      <c r="M145" s="239"/>
      <c r="N145" s="45"/>
      <c r="O145" s="91">
        <f t="shared" si="137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4"/>
        <v>0</v>
      </c>
      <c r="G146" s="239"/>
      <c r="H146" s="45"/>
      <c r="I146" s="91">
        <f t="shared" si="135"/>
        <v>0</v>
      </c>
      <c r="J146" s="273"/>
      <c r="K146" s="45"/>
      <c r="L146" s="95">
        <f t="shared" si="136"/>
        <v>0</v>
      </c>
      <c r="M146" s="239"/>
      <c r="N146" s="45"/>
      <c r="O146" s="91">
        <f t="shared" si="137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4"/>
        <v>0</v>
      </c>
      <c r="G147" s="239"/>
      <c r="H147" s="45"/>
      <c r="I147" s="91">
        <f t="shared" si="135"/>
        <v>0</v>
      </c>
      <c r="J147" s="273"/>
      <c r="K147" s="45"/>
      <c r="L147" s="95">
        <f t="shared" si="136"/>
        <v>0</v>
      </c>
      <c r="M147" s="239"/>
      <c r="N147" s="45"/>
      <c r="O147" s="91">
        <f t="shared" si="137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4"/>
        <v>0</v>
      </c>
      <c r="G148" s="239"/>
      <c r="H148" s="45"/>
      <c r="I148" s="91">
        <f t="shared" si="135"/>
        <v>0</v>
      </c>
      <c r="J148" s="273"/>
      <c r="K148" s="45"/>
      <c r="L148" s="95">
        <f t="shared" si="136"/>
        <v>0</v>
      </c>
      <c r="M148" s="239"/>
      <c r="N148" s="45"/>
      <c r="O148" s="91">
        <f t="shared" si="137"/>
        <v>0</v>
      </c>
      <c r="P148" s="300"/>
      <c r="Q148" s="306"/>
    </row>
    <row r="149" spans="1:17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4"/>
        <v>0</v>
      </c>
      <c r="G149" s="239"/>
      <c r="H149" s="45"/>
      <c r="I149" s="91">
        <f t="shared" si="135"/>
        <v>0</v>
      </c>
      <c r="J149" s="273"/>
      <c r="K149" s="45"/>
      <c r="L149" s="95">
        <f t="shared" si="136"/>
        <v>0</v>
      </c>
      <c r="M149" s="239"/>
      <c r="N149" s="45"/>
      <c r="O149" s="91">
        <f t="shared" si="137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8">SUM(G151:G157)</f>
        <v>0</v>
      </c>
      <c r="H150" s="76">
        <f t="shared" si="138"/>
        <v>0</v>
      </c>
      <c r="I150" s="91">
        <f t="shared" si="138"/>
        <v>0</v>
      </c>
      <c r="J150" s="134">
        <f t="shared" si="138"/>
        <v>0</v>
      </c>
      <c r="K150" s="76">
        <f t="shared" si="138"/>
        <v>0</v>
      </c>
      <c r="L150" s="95">
        <f t="shared" si="138"/>
        <v>0</v>
      </c>
      <c r="M150" s="240">
        <f t="shared" si="138"/>
        <v>0</v>
      </c>
      <c r="N150" s="76">
        <f t="shared" si="138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9">D151+E151</f>
        <v>0</v>
      </c>
      <c r="G151" s="239"/>
      <c r="H151" s="45"/>
      <c r="I151" s="91">
        <f t="shared" ref="I151:I158" si="140">G151+H151</f>
        <v>0</v>
      </c>
      <c r="J151" s="273"/>
      <c r="K151" s="45"/>
      <c r="L151" s="95">
        <f t="shared" ref="L151:L158" si="141">J151+K151</f>
        <v>0</v>
      </c>
      <c r="M151" s="239"/>
      <c r="N151" s="45"/>
      <c r="O151" s="91">
        <f t="shared" ref="O151:O158" si="142">M151+N151</f>
        <v>0</v>
      </c>
      <c r="P151" s="300"/>
      <c r="Q151" s="306"/>
    </row>
    <row r="152" spans="1:17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9"/>
        <v>0</v>
      </c>
      <c r="G152" s="239"/>
      <c r="H152" s="45"/>
      <c r="I152" s="91">
        <f t="shared" si="140"/>
        <v>0</v>
      </c>
      <c r="J152" s="273"/>
      <c r="K152" s="45"/>
      <c r="L152" s="95">
        <f t="shared" si="141"/>
        <v>0</v>
      </c>
      <c r="M152" s="239"/>
      <c r="N152" s="45"/>
      <c r="O152" s="91">
        <f t="shared" si="142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9"/>
        <v>0</v>
      </c>
      <c r="G153" s="239"/>
      <c r="H153" s="45"/>
      <c r="I153" s="91">
        <f t="shared" si="140"/>
        <v>0</v>
      </c>
      <c r="J153" s="273"/>
      <c r="K153" s="45"/>
      <c r="L153" s="95">
        <f t="shared" si="141"/>
        <v>0</v>
      </c>
      <c r="M153" s="239"/>
      <c r="N153" s="45"/>
      <c r="O153" s="91">
        <f t="shared" si="142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9"/>
        <v>0</v>
      </c>
      <c r="G154" s="239"/>
      <c r="H154" s="45"/>
      <c r="I154" s="91">
        <f t="shared" si="140"/>
        <v>0</v>
      </c>
      <c r="J154" s="273"/>
      <c r="K154" s="45"/>
      <c r="L154" s="95">
        <f t="shared" si="141"/>
        <v>0</v>
      </c>
      <c r="M154" s="239"/>
      <c r="N154" s="45"/>
      <c r="O154" s="91">
        <f t="shared" si="142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9"/>
        <v>0</v>
      </c>
      <c r="G155" s="239"/>
      <c r="H155" s="45"/>
      <c r="I155" s="91">
        <f t="shared" si="140"/>
        <v>0</v>
      </c>
      <c r="J155" s="273"/>
      <c r="K155" s="45"/>
      <c r="L155" s="95">
        <f t="shared" si="141"/>
        <v>0</v>
      </c>
      <c r="M155" s="239"/>
      <c r="N155" s="45"/>
      <c r="O155" s="91">
        <f t="shared" si="142"/>
        <v>0</v>
      </c>
      <c r="P155" s="300"/>
      <c r="Q155" s="306"/>
    </row>
    <row r="156" spans="1:17" ht="24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9"/>
        <v>0</v>
      </c>
      <c r="G156" s="239"/>
      <c r="H156" s="45"/>
      <c r="I156" s="91">
        <f t="shared" si="140"/>
        <v>0</v>
      </c>
      <c r="J156" s="273"/>
      <c r="K156" s="45"/>
      <c r="L156" s="95">
        <f t="shared" si="141"/>
        <v>0</v>
      </c>
      <c r="M156" s="239"/>
      <c r="N156" s="45"/>
      <c r="O156" s="91">
        <f t="shared" si="142"/>
        <v>0</v>
      </c>
      <c r="P156" s="300"/>
      <c r="Q156" s="306"/>
    </row>
    <row r="157" spans="1:17" ht="36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9"/>
        <v>0</v>
      </c>
      <c r="G157" s="239"/>
      <c r="H157" s="45"/>
      <c r="I157" s="91">
        <f t="shared" si="140"/>
        <v>0</v>
      </c>
      <c r="J157" s="273"/>
      <c r="K157" s="45"/>
      <c r="L157" s="95">
        <f t="shared" si="141"/>
        <v>0</v>
      </c>
      <c r="M157" s="239"/>
      <c r="N157" s="45"/>
      <c r="O157" s="91">
        <f t="shared" si="142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9"/>
        <v>0</v>
      </c>
      <c r="G158" s="241"/>
      <c r="H158" s="77"/>
      <c r="I158" s="156">
        <f t="shared" si="140"/>
        <v>0</v>
      </c>
      <c r="J158" s="270"/>
      <c r="K158" s="77"/>
      <c r="L158" s="183">
        <f t="shared" si="141"/>
        <v>0</v>
      </c>
      <c r="M158" s="241"/>
      <c r="N158" s="77"/>
      <c r="O158" s="156">
        <f t="shared" si="142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3">SUM(E160:E161)</f>
        <v>0</v>
      </c>
      <c r="F159" s="183">
        <f>SUM(F160:F161)</f>
        <v>0</v>
      </c>
      <c r="G159" s="238">
        <f t="shared" ref="G159:N159" si="144">SUM(G160:G161)</f>
        <v>0</v>
      </c>
      <c r="H159" s="74">
        <f t="shared" si="144"/>
        <v>0</v>
      </c>
      <c r="I159" s="156">
        <f t="shared" si="144"/>
        <v>0</v>
      </c>
      <c r="J159" s="86">
        <f t="shared" si="144"/>
        <v>0</v>
      </c>
      <c r="K159" s="74">
        <f t="shared" si="144"/>
        <v>0</v>
      </c>
      <c r="L159" s="183">
        <f t="shared" si="144"/>
        <v>0</v>
      </c>
      <c r="M159" s="238">
        <f t="shared" si="144"/>
        <v>0</v>
      </c>
      <c r="N159" s="74">
        <f t="shared" si="144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5">D160+E160</f>
        <v>0</v>
      </c>
      <c r="G160" s="229"/>
      <c r="H160" s="42"/>
      <c r="I160" s="90">
        <f t="shared" ref="I160:I163" si="146">G160+H160</f>
        <v>0</v>
      </c>
      <c r="J160" s="272"/>
      <c r="K160" s="42"/>
      <c r="L160" s="185">
        <f t="shared" ref="L160:L163" si="147">J160+K160</f>
        <v>0</v>
      </c>
      <c r="M160" s="229"/>
      <c r="N160" s="42"/>
      <c r="O160" s="90">
        <f t="shared" ref="O160:O163" si="148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5"/>
        <v>0</v>
      </c>
      <c r="G161" s="239"/>
      <c r="H161" s="45"/>
      <c r="I161" s="91">
        <f t="shared" si="146"/>
        <v>0</v>
      </c>
      <c r="J161" s="273"/>
      <c r="K161" s="45"/>
      <c r="L161" s="95">
        <f t="shared" si="147"/>
        <v>0</v>
      </c>
      <c r="M161" s="239"/>
      <c r="N161" s="45"/>
      <c r="O161" s="91">
        <f t="shared" si="148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5"/>
        <v>0</v>
      </c>
      <c r="G162" s="241"/>
      <c r="H162" s="77"/>
      <c r="I162" s="156">
        <f t="shared" si="146"/>
        <v>0</v>
      </c>
      <c r="J162" s="270"/>
      <c r="K162" s="77"/>
      <c r="L162" s="183">
        <f t="shared" si="147"/>
        <v>0</v>
      </c>
      <c r="M162" s="241"/>
      <c r="N162" s="77"/>
      <c r="O162" s="156">
        <f t="shared" si="148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5"/>
        <v>0</v>
      </c>
      <c r="G163" s="243"/>
      <c r="H163" s="80"/>
      <c r="I163" s="125">
        <f t="shared" si="146"/>
        <v>0</v>
      </c>
      <c r="J163" s="257"/>
      <c r="K163" s="80"/>
      <c r="L163" s="184">
        <f t="shared" si="147"/>
        <v>0</v>
      </c>
      <c r="M163" s="243"/>
      <c r="N163" s="80"/>
      <c r="O163" s="125">
        <f t="shared" si="148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9">SUM(E165,E170)</f>
        <v>0</v>
      </c>
      <c r="F164" s="184">
        <f>SUM(F165,F170)</f>
        <v>0</v>
      </c>
      <c r="G164" s="237">
        <f t="shared" ref="G164:O164" si="150">SUM(G165,G170)</f>
        <v>0</v>
      </c>
      <c r="H164" s="38">
        <f t="shared" si="150"/>
        <v>0</v>
      </c>
      <c r="I164" s="125">
        <f t="shared" si="150"/>
        <v>0</v>
      </c>
      <c r="J164" s="132">
        <f t="shared" si="150"/>
        <v>0</v>
      </c>
      <c r="K164" s="38">
        <f t="shared" si="150"/>
        <v>0</v>
      </c>
      <c r="L164" s="184">
        <f t="shared" si="150"/>
        <v>0</v>
      </c>
      <c r="M164" s="237">
        <f t="shared" si="150"/>
        <v>0</v>
      </c>
      <c r="N164" s="38">
        <f t="shared" si="150"/>
        <v>0</v>
      </c>
      <c r="O164" s="125">
        <f t="shared" si="150"/>
        <v>0</v>
      </c>
      <c r="P164" s="325"/>
      <c r="Q164" s="306"/>
    </row>
    <row r="165" spans="1:17" ht="16.5" hidden="1" customHeight="1" x14ac:dyDescent="0.25">
      <c r="A165" s="406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1">SUM(E166:E169)</f>
        <v>0</v>
      </c>
      <c r="F165" s="185">
        <f>SUM(F166:F169)</f>
        <v>0</v>
      </c>
      <c r="G165" s="242">
        <f t="shared" ref="G165:O165" si="152">SUM(G166:G169)</f>
        <v>0</v>
      </c>
      <c r="H165" s="79">
        <f t="shared" si="152"/>
        <v>0</v>
      </c>
      <c r="I165" s="90">
        <f t="shared" si="152"/>
        <v>0</v>
      </c>
      <c r="J165" s="133">
        <f t="shared" si="152"/>
        <v>0</v>
      </c>
      <c r="K165" s="79">
        <f t="shared" si="152"/>
        <v>0</v>
      </c>
      <c r="L165" s="185">
        <f t="shared" si="152"/>
        <v>0</v>
      </c>
      <c r="M165" s="242">
        <f t="shared" si="152"/>
        <v>0</v>
      </c>
      <c r="N165" s="79">
        <f t="shared" si="152"/>
        <v>0</v>
      </c>
      <c r="O165" s="157">
        <f t="shared" si="152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3">D166+E166</f>
        <v>0</v>
      </c>
      <c r="G166" s="239"/>
      <c r="H166" s="45"/>
      <c r="I166" s="91">
        <f t="shared" ref="I166:I171" si="154">G166+H166</f>
        <v>0</v>
      </c>
      <c r="J166" s="273"/>
      <c r="K166" s="45"/>
      <c r="L166" s="95">
        <f t="shared" ref="L166:L171" si="155">J166+K166</f>
        <v>0</v>
      </c>
      <c r="M166" s="239"/>
      <c r="N166" s="45"/>
      <c r="O166" s="91">
        <f t="shared" ref="O166:O171" si="156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3"/>
        <v>0</v>
      </c>
      <c r="G167" s="239"/>
      <c r="H167" s="45"/>
      <c r="I167" s="91">
        <f t="shared" si="154"/>
        <v>0</v>
      </c>
      <c r="J167" s="273"/>
      <c r="K167" s="45"/>
      <c r="L167" s="95">
        <f t="shared" si="155"/>
        <v>0</v>
      </c>
      <c r="M167" s="239"/>
      <c r="N167" s="45"/>
      <c r="O167" s="91">
        <f t="shared" si="156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3"/>
        <v>0</v>
      </c>
      <c r="G168" s="239"/>
      <c r="H168" s="45"/>
      <c r="I168" s="91">
        <f t="shared" si="154"/>
        <v>0</v>
      </c>
      <c r="J168" s="273"/>
      <c r="K168" s="45"/>
      <c r="L168" s="95">
        <f t="shared" si="155"/>
        <v>0</v>
      </c>
      <c r="M168" s="239"/>
      <c r="N168" s="45"/>
      <c r="O168" s="91">
        <f t="shared" si="156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3"/>
        <v>0</v>
      </c>
      <c r="G169" s="239"/>
      <c r="H169" s="45"/>
      <c r="I169" s="91">
        <f t="shared" si="154"/>
        <v>0</v>
      </c>
      <c r="J169" s="273"/>
      <c r="K169" s="45"/>
      <c r="L169" s="95">
        <f t="shared" si="155"/>
        <v>0</v>
      </c>
      <c r="M169" s="239"/>
      <c r="N169" s="45"/>
      <c r="O169" s="91">
        <f t="shared" si="156"/>
        <v>0</v>
      </c>
      <c r="P169" s="300"/>
      <c r="Q169" s="306"/>
    </row>
    <row r="170" spans="1:17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3"/>
        <v>0</v>
      </c>
      <c r="G170" s="239"/>
      <c r="H170" s="45"/>
      <c r="I170" s="91">
        <f t="shared" si="154"/>
        <v>0</v>
      </c>
      <c r="J170" s="273"/>
      <c r="K170" s="45"/>
      <c r="L170" s="95">
        <f t="shared" si="155"/>
        <v>0</v>
      </c>
      <c r="M170" s="239"/>
      <c r="N170" s="45"/>
      <c r="O170" s="91">
        <f t="shared" si="156"/>
        <v>0</v>
      </c>
      <c r="P170" s="300"/>
      <c r="Q170" s="306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3"/>
        <v>0</v>
      </c>
      <c r="G171" s="221"/>
      <c r="H171" s="28"/>
      <c r="I171" s="345">
        <f t="shared" si="154"/>
        <v>0</v>
      </c>
      <c r="J171" s="254"/>
      <c r="K171" s="28"/>
      <c r="L171" s="339">
        <f t="shared" si="155"/>
        <v>0</v>
      </c>
      <c r="M171" s="221"/>
      <c r="N171" s="28"/>
      <c r="O171" s="345">
        <f t="shared" si="156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7">SUM(E173,E183)</f>
        <v>0</v>
      </c>
      <c r="F172" s="181">
        <f>SUM(F173,F183)</f>
        <v>0</v>
      </c>
      <c r="G172" s="236">
        <f t="shared" ref="G172:N172" si="158">SUM(G173,G183)</f>
        <v>0</v>
      </c>
      <c r="H172" s="71">
        <f t="shared" si="158"/>
        <v>0</v>
      </c>
      <c r="I172" s="127">
        <f t="shared" si="158"/>
        <v>0</v>
      </c>
      <c r="J172" s="139">
        <f t="shared" si="158"/>
        <v>0</v>
      </c>
      <c r="K172" s="71">
        <f t="shared" si="158"/>
        <v>0</v>
      </c>
      <c r="L172" s="181">
        <f t="shared" si="158"/>
        <v>0</v>
      </c>
      <c r="M172" s="236">
        <f t="shared" si="158"/>
        <v>0</v>
      </c>
      <c r="N172" s="71">
        <f t="shared" si="158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9">SUM(E174,E178)</f>
        <v>0</v>
      </c>
      <c r="F173" s="184">
        <f>SUM(F174,F178)</f>
        <v>0</v>
      </c>
      <c r="G173" s="237">
        <f t="shared" ref="G173:O173" si="160">SUM(G174,G178)</f>
        <v>0</v>
      </c>
      <c r="H173" s="38">
        <f t="shared" si="160"/>
        <v>0</v>
      </c>
      <c r="I173" s="125">
        <f t="shared" si="160"/>
        <v>0</v>
      </c>
      <c r="J173" s="132">
        <f t="shared" si="160"/>
        <v>0</v>
      </c>
      <c r="K173" s="38">
        <f t="shared" si="160"/>
        <v>0</v>
      </c>
      <c r="L173" s="184">
        <f t="shared" si="160"/>
        <v>0</v>
      </c>
      <c r="M173" s="237">
        <f t="shared" si="160"/>
        <v>0</v>
      </c>
      <c r="N173" s="38">
        <f t="shared" si="160"/>
        <v>0</v>
      </c>
      <c r="O173" s="126">
        <f t="shared" si="160"/>
        <v>0</v>
      </c>
      <c r="P173" s="325"/>
      <c r="Q173" s="306"/>
    </row>
    <row r="174" spans="1:17" ht="36" hidden="1" x14ac:dyDescent="0.25">
      <c r="A174" s="406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1">SUM(E175:E177)</f>
        <v>0</v>
      </c>
      <c r="F174" s="185">
        <f>SUM(F175:F177)</f>
        <v>0</v>
      </c>
      <c r="G174" s="242">
        <f t="shared" ref="G174:N174" si="162">SUM(G175:G177)</f>
        <v>0</v>
      </c>
      <c r="H174" s="79">
        <f t="shared" si="162"/>
        <v>0</v>
      </c>
      <c r="I174" s="90">
        <f t="shared" si="162"/>
        <v>0</v>
      </c>
      <c r="J174" s="133">
        <f t="shared" si="162"/>
        <v>0</v>
      </c>
      <c r="K174" s="79">
        <f t="shared" si="162"/>
        <v>0</v>
      </c>
      <c r="L174" s="185">
        <f t="shared" si="162"/>
        <v>0</v>
      </c>
      <c r="M174" s="242">
        <f t="shared" si="162"/>
        <v>0</v>
      </c>
      <c r="N174" s="79">
        <f t="shared" si="162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3">D175+E175</f>
        <v>0</v>
      </c>
      <c r="G175" s="239"/>
      <c r="H175" s="45"/>
      <c r="I175" s="91">
        <f t="shared" ref="I175:I177" si="164">G175+H175</f>
        <v>0</v>
      </c>
      <c r="J175" s="273"/>
      <c r="K175" s="45"/>
      <c r="L175" s="95">
        <f t="shared" ref="L175:L177" si="165">J175+K175</f>
        <v>0</v>
      </c>
      <c r="M175" s="239"/>
      <c r="N175" s="45"/>
      <c r="O175" s="91">
        <f t="shared" ref="O175:O177" si="166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3"/>
        <v>0</v>
      </c>
      <c r="G176" s="239"/>
      <c r="H176" s="45"/>
      <c r="I176" s="91">
        <f t="shared" si="164"/>
        <v>0</v>
      </c>
      <c r="J176" s="273"/>
      <c r="K176" s="45"/>
      <c r="L176" s="95">
        <f t="shared" si="165"/>
        <v>0</v>
      </c>
      <c r="M176" s="239"/>
      <c r="N176" s="45"/>
      <c r="O176" s="91">
        <f t="shared" si="166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7">SUM(F177,I177,L177,O177)</f>
        <v>0</v>
      </c>
      <c r="D177" s="273">
        <v>0</v>
      </c>
      <c r="E177" s="45"/>
      <c r="F177" s="95">
        <f t="shared" si="163"/>
        <v>0</v>
      </c>
      <c r="G177" s="239"/>
      <c r="H177" s="45"/>
      <c r="I177" s="91">
        <f t="shared" si="164"/>
        <v>0</v>
      </c>
      <c r="J177" s="273"/>
      <c r="K177" s="45"/>
      <c r="L177" s="95">
        <f t="shared" si="165"/>
        <v>0</v>
      </c>
      <c r="M177" s="239"/>
      <c r="N177" s="45"/>
      <c r="O177" s="91">
        <f t="shared" si="166"/>
        <v>0</v>
      </c>
      <c r="P177" s="300"/>
      <c r="Q177" s="306"/>
    </row>
    <row r="178" spans="1:17" ht="72" hidden="1" x14ac:dyDescent="0.25">
      <c r="A178" s="406">
        <v>3290</v>
      </c>
      <c r="B178" s="40" t="s">
        <v>302</v>
      </c>
      <c r="C178" s="210">
        <f t="shared" si="167"/>
        <v>0</v>
      </c>
      <c r="D178" s="133">
        <f>SUM(D179:D182)</f>
        <v>0</v>
      </c>
      <c r="E178" s="79">
        <f t="shared" ref="E178" si="168">SUM(E179:E182)</f>
        <v>0</v>
      </c>
      <c r="F178" s="185">
        <f>SUM(F179:F182)</f>
        <v>0</v>
      </c>
      <c r="G178" s="242">
        <f t="shared" ref="G178:O178" si="169">SUM(G179:G182)</f>
        <v>0</v>
      </c>
      <c r="H178" s="79">
        <f t="shared" si="169"/>
        <v>0</v>
      </c>
      <c r="I178" s="90">
        <f t="shared" si="169"/>
        <v>0</v>
      </c>
      <c r="J178" s="133">
        <f t="shared" si="169"/>
        <v>0</v>
      </c>
      <c r="K178" s="79">
        <f t="shared" si="169"/>
        <v>0</v>
      </c>
      <c r="L178" s="185">
        <f t="shared" si="169"/>
        <v>0</v>
      </c>
      <c r="M178" s="242">
        <f t="shared" si="169"/>
        <v>0</v>
      </c>
      <c r="N178" s="79">
        <f t="shared" si="169"/>
        <v>0</v>
      </c>
      <c r="O178" s="158">
        <f t="shared" si="169"/>
        <v>0</v>
      </c>
      <c r="P178" s="303"/>
      <c r="Q178" s="306"/>
    </row>
    <row r="179" spans="1:17" ht="60" hidden="1" x14ac:dyDescent="0.25">
      <c r="A179" s="30">
        <v>3291</v>
      </c>
      <c r="B179" s="43" t="s">
        <v>173</v>
      </c>
      <c r="C179" s="199">
        <f t="shared" si="167"/>
        <v>0</v>
      </c>
      <c r="D179" s="273">
        <v>0</v>
      </c>
      <c r="E179" s="45"/>
      <c r="F179" s="95">
        <f t="shared" ref="F179:F182" si="170">D179+E179</f>
        <v>0</v>
      </c>
      <c r="G179" s="239"/>
      <c r="H179" s="45"/>
      <c r="I179" s="91">
        <f t="shared" ref="I179:I182" si="171">G179+H179</f>
        <v>0</v>
      </c>
      <c r="J179" s="273"/>
      <c r="K179" s="45"/>
      <c r="L179" s="95">
        <f t="shared" ref="L179:L182" si="172">J179+K179</f>
        <v>0</v>
      </c>
      <c r="M179" s="239"/>
      <c r="N179" s="45"/>
      <c r="O179" s="91">
        <f t="shared" ref="O179:O182" si="173">M179+N179</f>
        <v>0</v>
      </c>
      <c r="P179" s="300"/>
      <c r="Q179" s="306"/>
    </row>
    <row r="180" spans="1:17" ht="60" hidden="1" x14ac:dyDescent="0.25">
      <c r="A180" s="30">
        <v>3292</v>
      </c>
      <c r="B180" s="43" t="s">
        <v>174</v>
      </c>
      <c r="C180" s="199">
        <f t="shared" si="167"/>
        <v>0</v>
      </c>
      <c r="D180" s="273">
        <v>0</v>
      </c>
      <c r="E180" s="45"/>
      <c r="F180" s="95">
        <f t="shared" si="170"/>
        <v>0</v>
      </c>
      <c r="G180" s="239"/>
      <c r="H180" s="45"/>
      <c r="I180" s="91">
        <f t="shared" si="171"/>
        <v>0</v>
      </c>
      <c r="J180" s="273"/>
      <c r="K180" s="45"/>
      <c r="L180" s="95">
        <f t="shared" si="172"/>
        <v>0</v>
      </c>
      <c r="M180" s="239"/>
      <c r="N180" s="45"/>
      <c r="O180" s="91">
        <f t="shared" si="173"/>
        <v>0</v>
      </c>
      <c r="P180" s="300"/>
      <c r="Q180" s="306"/>
    </row>
    <row r="181" spans="1:17" ht="60" hidden="1" x14ac:dyDescent="0.25">
      <c r="A181" s="30">
        <v>3293</v>
      </c>
      <c r="B181" s="43" t="s">
        <v>175</v>
      </c>
      <c r="C181" s="199">
        <f t="shared" si="167"/>
        <v>0</v>
      </c>
      <c r="D181" s="273">
        <v>0</v>
      </c>
      <c r="E181" s="45"/>
      <c r="F181" s="95">
        <f t="shared" si="170"/>
        <v>0</v>
      </c>
      <c r="G181" s="239"/>
      <c r="H181" s="45"/>
      <c r="I181" s="91">
        <f t="shared" si="171"/>
        <v>0</v>
      </c>
      <c r="J181" s="273"/>
      <c r="K181" s="45"/>
      <c r="L181" s="95">
        <f t="shared" si="172"/>
        <v>0</v>
      </c>
      <c r="M181" s="239"/>
      <c r="N181" s="45"/>
      <c r="O181" s="91">
        <f t="shared" si="173"/>
        <v>0</v>
      </c>
      <c r="P181" s="300"/>
      <c r="Q181" s="306"/>
    </row>
    <row r="182" spans="1:17" ht="48" hidden="1" x14ac:dyDescent="0.25">
      <c r="A182" s="83">
        <v>3294</v>
      </c>
      <c r="B182" s="43" t="s">
        <v>176</v>
      </c>
      <c r="C182" s="210">
        <f t="shared" si="167"/>
        <v>0</v>
      </c>
      <c r="D182" s="274">
        <v>0</v>
      </c>
      <c r="E182" s="84"/>
      <c r="F182" s="343">
        <f t="shared" si="170"/>
        <v>0</v>
      </c>
      <c r="G182" s="244"/>
      <c r="H182" s="84"/>
      <c r="I182" s="158">
        <f t="shared" si="171"/>
        <v>0</v>
      </c>
      <c r="J182" s="274"/>
      <c r="K182" s="84"/>
      <c r="L182" s="343">
        <f t="shared" si="172"/>
        <v>0</v>
      </c>
      <c r="M182" s="244"/>
      <c r="N182" s="84"/>
      <c r="O182" s="158">
        <f t="shared" si="173"/>
        <v>0</v>
      </c>
      <c r="P182" s="303"/>
      <c r="Q182" s="306"/>
    </row>
    <row r="183" spans="1:17" ht="36" hidden="1" x14ac:dyDescent="0.25">
      <c r="A183" s="51">
        <v>3300</v>
      </c>
      <c r="B183" s="82" t="s">
        <v>177</v>
      </c>
      <c r="C183" s="211">
        <f t="shared" si="167"/>
        <v>0</v>
      </c>
      <c r="D183" s="140">
        <f>SUM(D184:D185)</f>
        <v>0</v>
      </c>
      <c r="E183" s="85">
        <f t="shared" ref="E183" si="174">SUM(E184:E185)</f>
        <v>0</v>
      </c>
      <c r="F183" s="182">
        <f>SUM(F184:F185)</f>
        <v>0</v>
      </c>
      <c r="G183" s="245">
        <f t="shared" ref="G183:O183" si="175">SUM(G184:G185)</f>
        <v>0</v>
      </c>
      <c r="H183" s="85">
        <f t="shared" si="175"/>
        <v>0</v>
      </c>
      <c r="I183" s="126">
        <f t="shared" si="175"/>
        <v>0</v>
      </c>
      <c r="J183" s="140">
        <f t="shared" si="175"/>
        <v>0</v>
      </c>
      <c r="K183" s="85">
        <f t="shared" si="175"/>
        <v>0</v>
      </c>
      <c r="L183" s="182">
        <f t="shared" si="175"/>
        <v>0</v>
      </c>
      <c r="M183" s="245">
        <f t="shared" si="175"/>
        <v>0</v>
      </c>
      <c r="N183" s="85">
        <f t="shared" si="175"/>
        <v>0</v>
      </c>
      <c r="O183" s="126">
        <f t="shared" si="175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7"/>
        <v>0</v>
      </c>
      <c r="D184" s="270">
        <v>0</v>
      </c>
      <c r="E184" s="77"/>
      <c r="F184" s="183">
        <f t="shared" ref="F184:F185" si="176">D184+E184</f>
        <v>0</v>
      </c>
      <c r="G184" s="241"/>
      <c r="H184" s="77"/>
      <c r="I184" s="156">
        <f t="shared" ref="I184:I185" si="177">G184+H184</f>
        <v>0</v>
      </c>
      <c r="J184" s="270"/>
      <c r="K184" s="77"/>
      <c r="L184" s="183">
        <f t="shared" ref="L184:L185" si="178">J184+K184</f>
        <v>0</v>
      </c>
      <c r="M184" s="241"/>
      <c r="N184" s="77"/>
      <c r="O184" s="156">
        <f t="shared" ref="O184:O185" si="179">M184+N184</f>
        <v>0</v>
      </c>
      <c r="P184" s="301"/>
      <c r="Q184" s="306"/>
    </row>
    <row r="185" spans="1:17" ht="48" hidden="1" x14ac:dyDescent="0.25">
      <c r="A185" s="27">
        <v>3320</v>
      </c>
      <c r="B185" s="40" t="s">
        <v>179</v>
      </c>
      <c r="C185" s="198">
        <f t="shared" si="167"/>
        <v>0</v>
      </c>
      <c r="D185" s="272">
        <v>0</v>
      </c>
      <c r="E185" s="42"/>
      <c r="F185" s="185">
        <f t="shared" si="176"/>
        <v>0</v>
      </c>
      <c r="G185" s="229"/>
      <c r="H185" s="42"/>
      <c r="I185" s="90">
        <f t="shared" si="177"/>
        <v>0</v>
      </c>
      <c r="J185" s="272"/>
      <c r="K185" s="42"/>
      <c r="L185" s="185">
        <f t="shared" si="178"/>
        <v>0</v>
      </c>
      <c r="M185" s="229"/>
      <c r="N185" s="42"/>
      <c r="O185" s="90">
        <f t="shared" si="179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7"/>
        <v>0</v>
      </c>
      <c r="D186" s="139">
        <f>SUM(D187,D190)</f>
        <v>0</v>
      </c>
      <c r="E186" s="71">
        <f t="shared" ref="E186" si="180">SUM(E187,E190)</f>
        <v>0</v>
      </c>
      <c r="F186" s="181">
        <f>SUM(F187,F190)</f>
        <v>0</v>
      </c>
      <c r="G186" s="236">
        <f t="shared" ref="G186:N186" si="181">SUM(G187,G190)</f>
        <v>0</v>
      </c>
      <c r="H186" s="71">
        <f t="shared" si="181"/>
        <v>0</v>
      </c>
      <c r="I186" s="127">
        <f t="shared" si="181"/>
        <v>0</v>
      </c>
      <c r="J186" s="139">
        <f t="shared" si="181"/>
        <v>0</v>
      </c>
      <c r="K186" s="71">
        <f t="shared" si="181"/>
        <v>0</v>
      </c>
      <c r="L186" s="181">
        <f t="shared" si="181"/>
        <v>0</v>
      </c>
      <c r="M186" s="236">
        <f t="shared" si="181"/>
        <v>0</v>
      </c>
      <c r="N186" s="71">
        <f t="shared" si="181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7"/>
        <v>0</v>
      </c>
      <c r="D187" s="132">
        <f>SUM(D188,D189)</f>
        <v>0</v>
      </c>
      <c r="E187" s="38">
        <f t="shared" ref="E187" si="182">SUM(E188,E189)</f>
        <v>0</v>
      </c>
      <c r="F187" s="184">
        <f>SUM(F188,F189)</f>
        <v>0</v>
      </c>
      <c r="G187" s="237">
        <f t="shared" ref="G187:N187" si="183">SUM(G188,G189)</f>
        <v>0</v>
      </c>
      <c r="H187" s="38">
        <f t="shared" si="183"/>
        <v>0</v>
      </c>
      <c r="I187" s="125">
        <f t="shared" si="183"/>
        <v>0</v>
      </c>
      <c r="J187" s="132">
        <f t="shared" si="183"/>
        <v>0</v>
      </c>
      <c r="K187" s="38">
        <f t="shared" si="183"/>
        <v>0</v>
      </c>
      <c r="L187" s="184">
        <f t="shared" si="183"/>
        <v>0</v>
      </c>
      <c r="M187" s="237">
        <f t="shared" si="183"/>
        <v>0</v>
      </c>
      <c r="N187" s="38">
        <f t="shared" si="183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6">
        <v>4240</v>
      </c>
      <c r="B188" s="40" t="s">
        <v>182</v>
      </c>
      <c r="C188" s="198">
        <f t="shared" si="167"/>
        <v>0</v>
      </c>
      <c r="D188" s="272">
        <v>0</v>
      </c>
      <c r="E188" s="42"/>
      <c r="F188" s="185">
        <f t="shared" ref="F188:F189" si="184">D188+E188</f>
        <v>0</v>
      </c>
      <c r="G188" s="229"/>
      <c r="H188" s="42"/>
      <c r="I188" s="90">
        <f t="shared" ref="I188:I189" si="185">G188+H188</f>
        <v>0</v>
      </c>
      <c r="J188" s="272"/>
      <c r="K188" s="42"/>
      <c r="L188" s="185">
        <f t="shared" ref="L188:L189" si="186">J188+K188</f>
        <v>0</v>
      </c>
      <c r="M188" s="229"/>
      <c r="N188" s="42"/>
      <c r="O188" s="90">
        <f t="shared" ref="O188:O189" si="187">M188+N188</f>
        <v>0</v>
      </c>
      <c r="P188" s="299"/>
      <c r="Q188" s="306"/>
    </row>
    <row r="189" spans="1:17" hidden="1" x14ac:dyDescent="0.25">
      <c r="A189" s="75">
        <v>4250</v>
      </c>
      <c r="B189" s="43" t="s">
        <v>183</v>
      </c>
      <c r="C189" s="199">
        <f t="shared" si="167"/>
        <v>0</v>
      </c>
      <c r="D189" s="273">
        <v>0</v>
      </c>
      <c r="E189" s="45"/>
      <c r="F189" s="95">
        <f t="shared" si="184"/>
        <v>0</v>
      </c>
      <c r="G189" s="239"/>
      <c r="H189" s="45"/>
      <c r="I189" s="91">
        <f t="shared" si="185"/>
        <v>0</v>
      </c>
      <c r="J189" s="273"/>
      <c r="K189" s="45"/>
      <c r="L189" s="95">
        <f t="shared" si="186"/>
        <v>0</v>
      </c>
      <c r="M189" s="239"/>
      <c r="N189" s="45"/>
      <c r="O189" s="91">
        <f t="shared" si="187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7"/>
        <v>0</v>
      </c>
      <c r="D190" s="132">
        <f>SUM(D191)</f>
        <v>0</v>
      </c>
      <c r="E190" s="38">
        <f t="shared" ref="E190" si="188">SUM(E191)</f>
        <v>0</v>
      </c>
      <c r="F190" s="184">
        <f>SUM(F191)</f>
        <v>0</v>
      </c>
      <c r="G190" s="237">
        <f t="shared" ref="G190:N190" si="189">SUM(G191)</f>
        <v>0</v>
      </c>
      <c r="H190" s="38">
        <f t="shared" si="189"/>
        <v>0</v>
      </c>
      <c r="I190" s="125">
        <f t="shared" si="189"/>
        <v>0</v>
      </c>
      <c r="J190" s="132">
        <f t="shared" si="189"/>
        <v>0</v>
      </c>
      <c r="K190" s="38">
        <f t="shared" si="189"/>
        <v>0</v>
      </c>
      <c r="L190" s="184">
        <f t="shared" si="189"/>
        <v>0</v>
      </c>
      <c r="M190" s="237">
        <f t="shared" si="189"/>
        <v>0</v>
      </c>
      <c r="N190" s="38">
        <f t="shared" si="189"/>
        <v>0</v>
      </c>
      <c r="O190" s="125">
        <f>SUM(O191)</f>
        <v>0</v>
      </c>
      <c r="P190" s="302"/>
      <c r="Q190" s="306"/>
    </row>
    <row r="191" spans="1:17" ht="24" hidden="1" x14ac:dyDescent="0.25">
      <c r="A191" s="406">
        <v>4310</v>
      </c>
      <c r="B191" s="40" t="s">
        <v>185</v>
      </c>
      <c r="C191" s="198">
        <f t="shared" si="167"/>
        <v>0</v>
      </c>
      <c r="D191" s="133">
        <f>SUM(D192:D192)</f>
        <v>0</v>
      </c>
      <c r="E191" s="79">
        <f t="shared" ref="E191" si="190">SUM(E192:E192)</f>
        <v>0</v>
      </c>
      <c r="F191" s="185">
        <f>SUM(F192:F192)</f>
        <v>0</v>
      </c>
      <c r="G191" s="242">
        <f t="shared" ref="G191:N191" si="191">SUM(G192:G192)</f>
        <v>0</v>
      </c>
      <c r="H191" s="79">
        <f t="shared" si="191"/>
        <v>0</v>
      </c>
      <c r="I191" s="90">
        <f t="shared" si="191"/>
        <v>0</v>
      </c>
      <c r="J191" s="133">
        <f t="shared" si="191"/>
        <v>0</v>
      </c>
      <c r="K191" s="79">
        <f t="shared" si="191"/>
        <v>0</v>
      </c>
      <c r="L191" s="185">
        <f t="shared" si="191"/>
        <v>0</v>
      </c>
      <c r="M191" s="242">
        <f t="shared" si="191"/>
        <v>0</v>
      </c>
      <c r="N191" s="79">
        <f t="shared" si="191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7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x14ac:dyDescent="0.25">
      <c r="A193" s="89"/>
      <c r="B193" s="17" t="s">
        <v>187</v>
      </c>
      <c r="C193" s="208">
        <f t="shared" si="167"/>
        <v>176519</v>
      </c>
      <c r="D193" s="138">
        <f>SUM(D194,D229,D268)</f>
        <v>160421</v>
      </c>
      <c r="E193" s="284">
        <f t="shared" ref="E193" si="192">SUM(E194,E229,E268)</f>
        <v>16098</v>
      </c>
      <c r="F193" s="368">
        <f>SUM(F194,F229,F268)</f>
        <v>176519</v>
      </c>
      <c r="G193" s="235">
        <f t="shared" ref="G193:N193" si="193">SUM(G194,G229,G268)</f>
        <v>0</v>
      </c>
      <c r="H193" s="284">
        <f t="shared" si="193"/>
        <v>0</v>
      </c>
      <c r="I193" s="368">
        <f t="shared" si="193"/>
        <v>0</v>
      </c>
      <c r="J193" s="138">
        <f t="shared" si="193"/>
        <v>0</v>
      </c>
      <c r="K193" s="69">
        <f t="shared" si="193"/>
        <v>0</v>
      </c>
      <c r="L193" s="180">
        <f t="shared" si="193"/>
        <v>0</v>
      </c>
      <c r="M193" s="235">
        <f t="shared" si="193"/>
        <v>0</v>
      </c>
      <c r="N193" s="69">
        <f t="shared" si="193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7"/>
        <v>176519</v>
      </c>
      <c r="D194" s="139">
        <f>D195+D203</f>
        <v>160421</v>
      </c>
      <c r="E194" s="127">
        <f t="shared" ref="E194" si="194">E195+E203</f>
        <v>16098</v>
      </c>
      <c r="F194" s="369">
        <f>F195+F203</f>
        <v>176519</v>
      </c>
      <c r="G194" s="236">
        <f t="shared" ref="G194:N194" si="195">G195+G203</f>
        <v>0</v>
      </c>
      <c r="H194" s="127">
        <f t="shared" si="195"/>
        <v>0</v>
      </c>
      <c r="I194" s="369">
        <f t="shared" si="195"/>
        <v>0</v>
      </c>
      <c r="J194" s="139">
        <f t="shared" si="195"/>
        <v>0</v>
      </c>
      <c r="K194" s="71">
        <f t="shared" si="195"/>
        <v>0</v>
      </c>
      <c r="L194" s="181">
        <f t="shared" si="195"/>
        <v>0</v>
      </c>
      <c r="M194" s="236">
        <f t="shared" si="195"/>
        <v>0</v>
      </c>
      <c r="N194" s="71">
        <f t="shared" si="195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7"/>
        <v>0</v>
      </c>
      <c r="D195" s="132">
        <f>D196+D197+D200+D201+D202</f>
        <v>0</v>
      </c>
      <c r="E195" s="38">
        <f t="shared" ref="E195" si="196">E196+E197+E200+E201+E202</f>
        <v>0</v>
      </c>
      <c r="F195" s="184">
        <f>F196+F197+F200+F201+F202</f>
        <v>0</v>
      </c>
      <c r="G195" s="237">
        <f t="shared" ref="G195:N195" si="197">G196+G197+G200+G201+G202</f>
        <v>0</v>
      </c>
      <c r="H195" s="38">
        <f t="shared" si="197"/>
        <v>0</v>
      </c>
      <c r="I195" s="125">
        <f t="shared" si="197"/>
        <v>0</v>
      </c>
      <c r="J195" s="132">
        <f t="shared" si="197"/>
        <v>0</v>
      </c>
      <c r="K195" s="38">
        <f t="shared" si="197"/>
        <v>0</v>
      </c>
      <c r="L195" s="184">
        <f t="shared" si="197"/>
        <v>0</v>
      </c>
      <c r="M195" s="237">
        <f t="shared" si="197"/>
        <v>0</v>
      </c>
      <c r="N195" s="38">
        <f t="shared" si="197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6">
        <v>5110</v>
      </c>
      <c r="B196" s="40" t="s">
        <v>190</v>
      </c>
      <c r="C196" s="198">
        <f t="shared" si="167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7"/>
        <v>0</v>
      </c>
      <c r="D197" s="134">
        <f>D198+D199</f>
        <v>0</v>
      </c>
      <c r="E197" s="76">
        <f t="shared" ref="E197" si="198">E198+E199</f>
        <v>0</v>
      </c>
      <c r="F197" s="95">
        <f>F198+F199</f>
        <v>0</v>
      </c>
      <c r="G197" s="240">
        <f t="shared" ref="G197:O197" si="199">G198+G199</f>
        <v>0</v>
      </c>
      <c r="H197" s="76">
        <f t="shared" si="199"/>
        <v>0</v>
      </c>
      <c r="I197" s="91">
        <f t="shared" si="199"/>
        <v>0</v>
      </c>
      <c r="J197" s="134">
        <f t="shared" si="199"/>
        <v>0</v>
      </c>
      <c r="K197" s="76">
        <f t="shared" si="199"/>
        <v>0</v>
      </c>
      <c r="L197" s="95">
        <f t="shared" si="199"/>
        <v>0</v>
      </c>
      <c r="M197" s="240">
        <f t="shared" si="199"/>
        <v>0</v>
      </c>
      <c r="N197" s="76">
        <f t="shared" si="199"/>
        <v>0</v>
      </c>
      <c r="O197" s="91">
        <f t="shared" si="199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7"/>
        <v>0</v>
      </c>
      <c r="D198" s="273">
        <v>0</v>
      </c>
      <c r="E198" s="45"/>
      <c r="F198" s="95">
        <f t="shared" ref="F198:F202" si="200">D198+E198</f>
        <v>0</v>
      </c>
      <c r="G198" s="239"/>
      <c r="H198" s="45"/>
      <c r="I198" s="91">
        <f t="shared" ref="I198:I202" si="201">G198+H198</f>
        <v>0</v>
      </c>
      <c r="J198" s="273"/>
      <c r="K198" s="45"/>
      <c r="L198" s="95">
        <f t="shared" ref="L198:L202" si="202">J198+K198</f>
        <v>0</v>
      </c>
      <c r="M198" s="239"/>
      <c r="N198" s="45"/>
      <c r="O198" s="91">
        <f t="shared" ref="O198:O202" si="203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7"/>
        <v>0</v>
      </c>
      <c r="D199" s="273">
        <v>0</v>
      </c>
      <c r="E199" s="45"/>
      <c r="F199" s="95">
        <f t="shared" si="200"/>
        <v>0</v>
      </c>
      <c r="G199" s="239"/>
      <c r="H199" s="45"/>
      <c r="I199" s="91">
        <f t="shared" si="201"/>
        <v>0</v>
      </c>
      <c r="J199" s="273"/>
      <c r="K199" s="45"/>
      <c r="L199" s="95">
        <f t="shared" si="202"/>
        <v>0</v>
      </c>
      <c r="M199" s="239"/>
      <c r="N199" s="45"/>
      <c r="O199" s="91">
        <f t="shared" si="203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7"/>
        <v>0</v>
      </c>
      <c r="D200" s="273">
        <v>0</v>
      </c>
      <c r="E200" s="45"/>
      <c r="F200" s="95">
        <f t="shared" si="200"/>
        <v>0</v>
      </c>
      <c r="G200" s="239"/>
      <c r="H200" s="45"/>
      <c r="I200" s="91">
        <f t="shared" si="201"/>
        <v>0</v>
      </c>
      <c r="J200" s="273"/>
      <c r="K200" s="45"/>
      <c r="L200" s="95">
        <f t="shared" si="202"/>
        <v>0</v>
      </c>
      <c r="M200" s="239"/>
      <c r="N200" s="45"/>
      <c r="O200" s="91">
        <f t="shared" si="203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7"/>
        <v>0</v>
      </c>
      <c r="D201" s="273">
        <v>0</v>
      </c>
      <c r="E201" s="45"/>
      <c r="F201" s="95">
        <f t="shared" si="200"/>
        <v>0</v>
      </c>
      <c r="G201" s="239"/>
      <c r="H201" s="45"/>
      <c r="I201" s="91">
        <f t="shared" si="201"/>
        <v>0</v>
      </c>
      <c r="J201" s="273"/>
      <c r="K201" s="45"/>
      <c r="L201" s="95">
        <f t="shared" si="202"/>
        <v>0</v>
      </c>
      <c r="M201" s="239"/>
      <c r="N201" s="45"/>
      <c r="O201" s="91">
        <f t="shared" si="203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7"/>
        <v>0</v>
      </c>
      <c r="D202" s="273">
        <v>0</v>
      </c>
      <c r="E202" s="45"/>
      <c r="F202" s="95">
        <f t="shared" si="200"/>
        <v>0</v>
      </c>
      <c r="G202" s="239"/>
      <c r="H202" s="45"/>
      <c r="I202" s="91">
        <f t="shared" si="201"/>
        <v>0</v>
      </c>
      <c r="J202" s="273"/>
      <c r="K202" s="45"/>
      <c r="L202" s="95">
        <f t="shared" si="202"/>
        <v>0</v>
      </c>
      <c r="M202" s="239"/>
      <c r="N202" s="45"/>
      <c r="O202" s="91">
        <f t="shared" si="203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7"/>
        <v>176519</v>
      </c>
      <c r="D203" s="132">
        <f>D204+D214+D215+D224+D225+D226+D228</f>
        <v>160421</v>
      </c>
      <c r="E203" s="125">
        <f t="shared" ref="E203" si="204">E204+E214+E215+E224+E225+E226+E228</f>
        <v>16098</v>
      </c>
      <c r="F203" s="370">
        <f>F204+F214+F215+F224+F225+F226+F228</f>
        <v>176519</v>
      </c>
      <c r="G203" s="237">
        <f t="shared" ref="G203:O203" si="205">G204+G214+G215+G224+G225+G226+G228</f>
        <v>0</v>
      </c>
      <c r="H203" s="125">
        <f t="shared" si="205"/>
        <v>0</v>
      </c>
      <c r="I203" s="370">
        <f t="shared" si="205"/>
        <v>0</v>
      </c>
      <c r="J203" s="132">
        <f t="shared" si="205"/>
        <v>0</v>
      </c>
      <c r="K203" s="38">
        <f t="shared" si="205"/>
        <v>0</v>
      </c>
      <c r="L203" s="184">
        <f t="shared" si="205"/>
        <v>0</v>
      </c>
      <c r="M203" s="237">
        <f t="shared" si="205"/>
        <v>0</v>
      </c>
      <c r="N203" s="38">
        <f t="shared" si="205"/>
        <v>0</v>
      </c>
      <c r="O203" s="125">
        <f t="shared" si="205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7"/>
        <v>0</v>
      </c>
      <c r="D204" s="86">
        <f>SUM(D205:D213)</f>
        <v>0</v>
      </c>
      <c r="E204" s="74">
        <f>SUM(E205:E213)</f>
        <v>0</v>
      </c>
      <c r="F204" s="183">
        <f t="shared" ref="F204:N204" si="206">SUM(F205:F213)</f>
        <v>0</v>
      </c>
      <c r="G204" s="238">
        <f t="shared" si="206"/>
        <v>0</v>
      </c>
      <c r="H204" s="74">
        <f t="shared" si="206"/>
        <v>0</v>
      </c>
      <c r="I204" s="156">
        <f t="shared" si="206"/>
        <v>0</v>
      </c>
      <c r="J204" s="86">
        <f t="shared" si="206"/>
        <v>0</v>
      </c>
      <c r="K204" s="74">
        <f t="shared" si="206"/>
        <v>0</v>
      </c>
      <c r="L204" s="183">
        <f t="shared" si="206"/>
        <v>0</v>
      </c>
      <c r="M204" s="238">
        <f t="shared" si="206"/>
        <v>0</v>
      </c>
      <c r="N204" s="74">
        <f t="shared" si="206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7"/>
        <v>0</v>
      </c>
      <c r="D205" s="272">
        <v>0</v>
      </c>
      <c r="E205" s="42"/>
      <c r="F205" s="185">
        <f t="shared" ref="F205:F214" si="207">D205+E205</f>
        <v>0</v>
      </c>
      <c r="G205" s="229"/>
      <c r="H205" s="42"/>
      <c r="I205" s="90">
        <f t="shared" ref="I205:I214" si="208">G205+H205</f>
        <v>0</v>
      </c>
      <c r="J205" s="272"/>
      <c r="K205" s="42"/>
      <c r="L205" s="185">
        <f t="shared" ref="L205:L214" si="209">J205+K205</f>
        <v>0</v>
      </c>
      <c r="M205" s="229"/>
      <c r="N205" s="42"/>
      <c r="O205" s="90">
        <f t="shared" ref="O205:O214" si="210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7"/>
        <v>0</v>
      </c>
      <c r="D206" s="273">
        <v>0</v>
      </c>
      <c r="E206" s="45"/>
      <c r="F206" s="95">
        <f t="shared" si="207"/>
        <v>0</v>
      </c>
      <c r="G206" s="239"/>
      <c r="H206" s="45"/>
      <c r="I206" s="91">
        <f t="shared" si="208"/>
        <v>0</v>
      </c>
      <c r="J206" s="273"/>
      <c r="K206" s="45"/>
      <c r="L206" s="95">
        <f t="shared" si="209"/>
        <v>0</v>
      </c>
      <c r="M206" s="239"/>
      <c r="N206" s="45"/>
      <c r="O206" s="91">
        <f t="shared" si="210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7"/>
        <v>0</v>
      </c>
      <c r="D207" s="273">
        <v>0</v>
      </c>
      <c r="E207" s="45"/>
      <c r="F207" s="95">
        <f t="shared" si="207"/>
        <v>0</v>
      </c>
      <c r="G207" s="239"/>
      <c r="H207" s="45"/>
      <c r="I207" s="91">
        <f t="shared" si="208"/>
        <v>0</v>
      </c>
      <c r="J207" s="273"/>
      <c r="K207" s="45"/>
      <c r="L207" s="95">
        <f t="shared" si="209"/>
        <v>0</v>
      </c>
      <c r="M207" s="239"/>
      <c r="N207" s="45"/>
      <c r="O207" s="91">
        <f t="shared" si="210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7"/>
        <v>0</v>
      </c>
      <c r="D208" s="273">
        <v>0</v>
      </c>
      <c r="E208" s="45"/>
      <c r="F208" s="95">
        <f t="shared" si="207"/>
        <v>0</v>
      </c>
      <c r="G208" s="239"/>
      <c r="H208" s="45"/>
      <c r="I208" s="91">
        <f t="shared" si="208"/>
        <v>0</v>
      </c>
      <c r="J208" s="273"/>
      <c r="K208" s="45"/>
      <c r="L208" s="95">
        <f t="shared" si="209"/>
        <v>0</v>
      </c>
      <c r="M208" s="239"/>
      <c r="N208" s="45"/>
      <c r="O208" s="91">
        <f t="shared" si="210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7"/>
        <v>0</v>
      </c>
      <c r="D209" s="273">
        <v>0</v>
      </c>
      <c r="E209" s="45"/>
      <c r="F209" s="95">
        <f t="shared" si="207"/>
        <v>0</v>
      </c>
      <c r="G209" s="239"/>
      <c r="H209" s="45"/>
      <c r="I209" s="91">
        <f t="shared" si="208"/>
        <v>0</v>
      </c>
      <c r="J209" s="273"/>
      <c r="K209" s="45"/>
      <c r="L209" s="95">
        <f t="shared" si="209"/>
        <v>0</v>
      </c>
      <c r="M209" s="239"/>
      <c r="N209" s="45"/>
      <c r="O209" s="91">
        <f t="shared" si="210"/>
        <v>0</v>
      </c>
      <c r="P209" s="300"/>
      <c r="Q209" s="306"/>
    </row>
    <row r="210" spans="1:17" hidden="1" x14ac:dyDescent="0.25">
      <c r="A210" s="30">
        <v>5216</v>
      </c>
      <c r="B210" s="43" t="s">
        <v>204</v>
      </c>
      <c r="C210" s="199">
        <f t="shared" si="167"/>
        <v>0</v>
      </c>
      <c r="D210" s="273">
        <v>0</v>
      </c>
      <c r="E210" s="45"/>
      <c r="F210" s="95">
        <f t="shared" si="207"/>
        <v>0</v>
      </c>
      <c r="G210" s="239"/>
      <c r="H210" s="45"/>
      <c r="I210" s="91">
        <f t="shared" si="208"/>
        <v>0</v>
      </c>
      <c r="J210" s="273"/>
      <c r="K210" s="45"/>
      <c r="L210" s="95">
        <f t="shared" si="209"/>
        <v>0</v>
      </c>
      <c r="M210" s="239"/>
      <c r="N210" s="45"/>
      <c r="O210" s="91">
        <f t="shared" si="210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7"/>
        <v>0</v>
      </c>
      <c r="D211" s="273">
        <v>0</v>
      </c>
      <c r="E211" s="45"/>
      <c r="F211" s="95">
        <f t="shared" si="207"/>
        <v>0</v>
      </c>
      <c r="G211" s="239"/>
      <c r="H211" s="45"/>
      <c r="I211" s="91">
        <f t="shared" si="208"/>
        <v>0</v>
      </c>
      <c r="J211" s="273"/>
      <c r="K211" s="45"/>
      <c r="L211" s="95">
        <f t="shared" si="209"/>
        <v>0</v>
      </c>
      <c r="M211" s="239"/>
      <c r="N211" s="45"/>
      <c r="O211" s="91">
        <f t="shared" si="210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7"/>
        <v>0</v>
      </c>
      <c r="D212" s="273">
        <v>0</v>
      </c>
      <c r="E212" s="45"/>
      <c r="F212" s="95">
        <f t="shared" si="207"/>
        <v>0</v>
      </c>
      <c r="G212" s="239"/>
      <c r="H212" s="45"/>
      <c r="I212" s="91">
        <f t="shared" si="208"/>
        <v>0</v>
      </c>
      <c r="J212" s="273"/>
      <c r="K212" s="45"/>
      <c r="L212" s="95">
        <f t="shared" si="209"/>
        <v>0</v>
      </c>
      <c r="M212" s="239"/>
      <c r="N212" s="45"/>
      <c r="O212" s="91">
        <f t="shared" si="210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7"/>
        <v>0</v>
      </c>
      <c r="D213" s="273">
        <v>0</v>
      </c>
      <c r="E213" s="45"/>
      <c r="F213" s="95">
        <f t="shared" si="207"/>
        <v>0</v>
      </c>
      <c r="G213" s="239"/>
      <c r="H213" s="45"/>
      <c r="I213" s="91">
        <f t="shared" si="208"/>
        <v>0</v>
      </c>
      <c r="J213" s="273"/>
      <c r="K213" s="45"/>
      <c r="L213" s="95">
        <f t="shared" si="209"/>
        <v>0</v>
      </c>
      <c r="M213" s="239"/>
      <c r="N213" s="45"/>
      <c r="O213" s="91">
        <f t="shared" si="210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7"/>
        <v>0</v>
      </c>
      <c r="D214" s="273">
        <v>0</v>
      </c>
      <c r="E214" s="45"/>
      <c r="F214" s="95">
        <f t="shared" si="207"/>
        <v>0</v>
      </c>
      <c r="G214" s="239"/>
      <c r="H214" s="45"/>
      <c r="I214" s="91">
        <f t="shared" si="208"/>
        <v>0</v>
      </c>
      <c r="J214" s="273"/>
      <c r="K214" s="45"/>
      <c r="L214" s="95">
        <f t="shared" si="209"/>
        <v>0</v>
      </c>
      <c r="M214" s="239"/>
      <c r="N214" s="45"/>
      <c r="O214" s="91">
        <f t="shared" si="210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7"/>
        <v>0</v>
      </c>
      <c r="D215" s="134">
        <f>SUM(D216:D223)</f>
        <v>0</v>
      </c>
      <c r="E215" s="76">
        <f t="shared" ref="E215" si="211">SUM(E216:E223)</f>
        <v>0</v>
      </c>
      <c r="F215" s="95">
        <f>SUM(F216:F223)</f>
        <v>0</v>
      </c>
      <c r="G215" s="240">
        <f t="shared" ref="G215:N215" si="212">SUM(G216:G223)</f>
        <v>0</v>
      </c>
      <c r="H215" s="76">
        <f t="shared" si="212"/>
        <v>0</v>
      </c>
      <c r="I215" s="91">
        <f t="shared" si="212"/>
        <v>0</v>
      </c>
      <c r="J215" s="134">
        <f t="shared" si="212"/>
        <v>0</v>
      </c>
      <c r="K215" s="76">
        <f t="shared" si="212"/>
        <v>0</v>
      </c>
      <c r="L215" s="95">
        <f t="shared" si="212"/>
        <v>0</v>
      </c>
      <c r="M215" s="240">
        <f t="shared" si="212"/>
        <v>0</v>
      </c>
      <c r="N215" s="76">
        <f t="shared" si="212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7"/>
        <v>0</v>
      </c>
      <c r="D216" s="273">
        <v>0</v>
      </c>
      <c r="E216" s="45"/>
      <c r="F216" s="95">
        <f t="shared" ref="F216:F225" si="213">D216+E216</f>
        <v>0</v>
      </c>
      <c r="G216" s="239"/>
      <c r="H216" s="45"/>
      <c r="I216" s="91">
        <f t="shared" ref="I216:I225" si="214">G216+H216</f>
        <v>0</v>
      </c>
      <c r="J216" s="273"/>
      <c r="K216" s="45"/>
      <c r="L216" s="95">
        <f t="shared" ref="L216:L225" si="215">J216+K216</f>
        <v>0</v>
      </c>
      <c r="M216" s="239"/>
      <c r="N216" s="45"/>
      <c r="O216" s="91">
        <f t="shared" ref="O216:O225" si="216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7"/>
        <v>0</v>
      </c>
      <c r="D217" s="273">
        <v>0</v>
      </c>
      <c r="E217" s="45"/>
      <c r="F217" s="95">
        <f t="shared" si="213"/>
        <v>0</v>
      </c>
      <c r="G217" s="239"/>
      <c r="H217" s="45"/>
      <c r="I217" s="91">
        <f t="shared" si="214"/>
        <v>0</v>
      </c>
      <c r="J217" s="273"/>
      <c r="K217" s="45"/>
      <c r="L217" s="95">
        <f t="shared" si="215"/>
        <v>0</v>
      </c>
      <c r="M217" s="239"/>
      <c r="N217" s="45"/>
      <c r="O217" s="91">
        <f t="shared" si="216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7"/>
        <v>0</v>
      </c>
      <c r="D218" s="273">
        <v>0</v>
      </c>
      <c r="E218" s="45"/>
      <c r="F218" s="95">
        <f t="shared" si="213"/>
        <v>0</v>
      </c>
      <c r="G218" s="239"/>
      <c r="H218" s="45"/>
      <c r="I218" s="91">
        <f t="shared" si="214"/>
        <v>0</v>
      </c>
      <c r="J218" s="273"/>
      <c r="K218" s="45"/>
      <c r="L218" s="95">
        <f t="shared" si="215"/>
        <v>0</v>
      </c>
      <c r="M218" s="239"/>
      <c r="N218" s="45"/>
      <c r="O218" s="91">
        <f t="shared" si="216"/>
        <v>0</v>
      </c>
      <c r="P218" s="300"/>
      <c r="Q218" s="306"/>
    </row>
    <row r="219" spans="1:17" hidden="1" x14ac:dyDescent="0.25">
      <c r="A219" s="30">
        <v>5234</v>
      </c>
      <c r="B219" s="43" t="s">
        <v>213</v>
      </c>
      <c r="C219" s="199">
        <f t="shared" si="167"/>
        <v>0</v>
      </c>
      <c r="D219" s="273">
        <v>0</v>
      </c>
      <c r="E219" s="45"/>
      <c r="F219" s="95">
        <f t="shared" si="213"/>
        <v>0</v>
      </c>
      <c r="G219" s="239"/>
      <c r="H219" s="45"/>
      <c r="I219" s="91">
        <f t="shared" si="214"/>
        <v>0</v>
      </c>
      <c r="J219" s="273"/>
      <c r="K219" s="45"/>
      <c r="L219" s="95">
        <f t="shared" si="215"/>
        <v>0</v>
      </c>
      <c r="M219" s="239"/>
      <c r="N219" s="45"/>
      <c r="O219" s="91">
        <f t="shared" si="216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7"/>
        <v>0</v>
      </c>
      <c r="D220" s="273">
        <v>0</v>
      </c>
      <c r="E220" s="45"/>
      <c r="F220" s="95">
        <f t="shared" si="213"/>
        <v>0</v>
      </c>
      <c r="G220" s="239"/>
      <c r="H220" s="45"/>
      <c r="I220" s="91">
        <f t="shared" si="214"/>
        <v>0</v>
      </c>
      <c r="J220" s="273"/>
      <c r="K220" s="45"/>
      <c r="L220" s="95">
        <f t="shared" si="215"/>
        <v>0</v>
      </c>
      <c r="M220" s="239"/>
      <c r="N220" s="45"/>
      <c r="O220" s="91">
        <f t="shared" si="216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7"/>
        <v>0</v>
      </c>
      <c r="D221" s="273">
        <v>0</v>
      </c>
      <c r="E221" s="45"/>
      <c r="F221" s="95">
        <f t="shared" si="213"/>
        <v>0</v>
      </c>
      <c r="G221" s="239"/>
      <c r="H221" s="45"/>
      <c r="I221" s="91">
        <f t="shared" si="214"/>
        <v>0</v>
      </c>
      <c r="J221" s="273"/>
      <c r="K221" s="45"/>
      <c r="L221" s="95">
        <f t="shared" si="215"/>
        <v>0</v>
      </c>
      <c r="M221" s="239"/>
      <c r="N221" s="45"/>
      <c r="O221" s="91">
        <f t="shared" si="216"/>
        <v>0</v>
      </c>
      <c r="P221" s="300"/>
      <c r="Q221" s="306"/>
    </row>
    <row r="222" spans="1:17" hidden="1" x14ac:dyDescent="0.25">
      <c r="A222" s="30">
        <v>5238</v>
      </c>
      <c r="B222" s="43" t="s">
        <v>216</v>
      </c>
      <c r="C222" s="199">
        <f t="shared" si="167"/>
        <v>0</v>
      </c>
      <c r="D222" s="273">
        <v>0</v>
      </c>
      <c r="E222" s="45"/>
      <c r="F222" s="95">
        <f t="shared" si="213"/>
        <v>0</v>
      </c>
      <c r="G222" s="239"/>
      <c r="H222" s="45"/>
      <c r="I222" s="91">
        <f t="shared" si="214"/>
        <v>0</v>
      </c>
      <c r="J222" s="273"/>
      <c r="K222" s="45"/>
      <c r="L222" s="95">
        <f t="shared" si="215"/>
        <v>0</v>
      </c>
      <c r="M222" s="239"/>
      <c r="N222" s="45"/>
      <c r="O222" s="91">
        <f t="shared" si="216"/>
        <v>0</v>
      </c>
      <c r="P222" s="300"/>
      <c r="Q222" s="306"/>
    </row>
    <row r="223" spans="1:17" hidden="1" x14ac:dyDescent="0.25">
      <c r="A223" s="30">
        <v>5239</v>
      </c>
      <c r="B223" s="43" t="s">
        <v>217</v>
      </c>
      <c r="C223" s="199">
        <f t="shared" si="167"/>
        <v>0</v>
      </c>
      <c r="D223" s="273">
        <v>0</v>
      </c>
      <c r="E223" s="45"/>
      <c r="F223" s="95">
        <f t="shared" si="213"/>
        <v>0</v>
      </c>
      <c r="G223" s="239"/>
      <c r="H223" s="45"/>
      <c r="I223" s="91">
        <f t="shared" si="214"/>
        <v>0</v>
      </c>
      <c r="J223" s="273"/>
      <c r="K223" s="45"/>
      <c r="L223" s="95">
        <f t="shared" si="215"/>
        <v>0</v>
      </c>
      <c r="M223" s="239"/>
      <c r="N223" s="45"/>
      <c r="O223" s="91">
        <f t="shared" si="216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67"/>
        <v>0</v>
      </c>
      <c r="D224" s="273">
        <v>0</v>
      </c>
      <c r="E224" s="45"/>
      <c r="F224" s="95">
        <f t="shared" si="213"/>
        <v>0</v>
      </c>
      <c r="G224" s="239"/>
      <c r="H224" s="45"/>
      <c r="I224" s="91">
        <f t="shared" si="214"/>
        <v>0</v>
      </c>
      <c r="J224" s="273"/>
      <c r="K224" s="45"/>
      <c r="L224" s="95">
        <f t="shared" si="215"/>
        <v>0</v>
      </c>
      <c r="M224" s="239"/>
      <c r="N224" s="45"/>
      <c r="O224" s="91">
        <f t="shared" si="216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7"/>
        <v>176519</v>
      </c>
      <c r="D225" s="273">
        <v>160421</v>
      </c>
      <c r="E225" s="359">
        <v>16098</v>
      </c>
      <c r="F225" s="373">
        <f t="shared" si="213"/>
        <v>176519</v>
      </c>
      <c r="G225" s="239"/>
      <c r="H225" s="359"/>
      <c r="I225" s="373">
        <f t="shared" si="214"/>
        <v>0</v>
      </c>
      <c r="J225" s="273"/>
      <c r="K225" s="45"/>
      <c r="L225" s="95">
        <f t="shared" si="215"/>
        <v>0</v>
      </c>
      <c r="M225" s="239"/>
      <c r="N225" s="45"/>
      <c r="O225" s="91">
        <f t="shared" si="216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7"/>
        <v>0</v>
      </c>
      <c r="D226" s="134">
        <f>SUM(D227)</f>
        <v>0</v>
      </c>
      <c r="E226" s="76">
        <f t="shared" ref="E226" si="217">SUM(E227)</f>
        <v>0</v>
      </c>
      <c r="F226" s="95">
        <f>SUM(F227)</f>
        <v>0</v>
      </c>
      <c r="G226" s="240">
        <f t="shared" ref="G226:N226" si="218">SUM(G227)</f>
        <v>0</v>
      </c>
      <c r="H226" s="76">
        <f t="shared" si="218"/>
        <v>0</v>
      </c>
      <c r="I226" s="91">
        <f t="shared" si="218"/>
        <v>0</v>
      </c>
      <c r="J226" s="134">
        <f t="shared" si="218"/>
        <v>0</v>
      </c>
      <c r="K226" s="76">
        <f t="shared" si="218"/>
        <v>0</v>
      </c>
      <c r="L226" s="95">
        <f t="shared" si="218"/>
        <v>0</v>
      </c>
      <c r="M226" s="240">
        <f t="shared" si="218"/>
        <v>0</v>
      </c>
      <c r="N226" s="76">
        <f t="shared" si="218"/>
        <v>0</v>
      </c>
      <c r="O226" s="91">
        <f>SUM(O227)</f>
        <v>0</v>
      </c>
      <c r="P226" s="300"/>
      <c r="Q226" s="306"/>
    </row>
    <row r="227" spans="1:17" hidden="1" x14ac:dyDescent="0.25">
      <c r="A227" s="30">
        <v>5269</v>
      </c>
      <c r="B227" s="43" t="s">
        <v>221</v>
      </c>
      <c r="C227" s="199">
        <f t="shared" si="167"/>
        <v>0</v>
      </c>
      <c r="D227" s="273">
        <v>0</v>
      </c>
      <c r="E227" s="45"/>
      <c r="F227" s="95">
        <f t="shared" ref="F227:F228" si="219">D227+E227</f>
        <v>0</v>
      </c>
      <c r="G227" s="239"/>
      <c r="H227" s="45"/>
      <c r="I227" s="91">
        <f t="shared" ref="I227:I228" si="220">G227+H227</f>
        <v>0</v>
      </c>
      <c r="J227" s="273"/>
      <c r="K227" s="45"/>
      <c r="L227" s="95">
        <f t="shared" ref="L227:L228" si="221">J227+K227</f>
        <v>0</v>
      </c>
      <c r="M227" s="239"/>
      <c r="N227" s="45"/>
      <c r="O227" s="91">
        <f t="shared" ref="O227:O228" si="222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7"/>
        <v>0</v>
      </c>
      <c r="D228" s="270">
        <v>0</v>
      </c>
      <c r="E228" s="77"/>
      <c r="F228" s="183">
        <f t="shared" si="219"/>
        <v>0</v>
      </c>
      <c r="G228" s="241"/>
      <c r="H228" s="77"/>
      <c r="I228" s="156">
        <f t="shared" si="220"/>
        <v>0</v>
      </c>
      <c r="J228" s="270"/>
      <c r="K228" s="77"/>
      <c r="L228" s="183">
        <f t="shared" si="221"/>
        <v>0</v>
      </c>
      <c r="M228" s="241"/>
      <c r="N228" s="77"/>
      <c r="O228" s="156">
        <f t="shared" si="222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7"/>
        <v>0</v>
      </c>
      <c r="D229" s="139">
        <f>D230+D250+D258</f>
        <v>0</v>
      </c>
      <c r="E229" s="71">
        <f t="shared" ref="E229" si="223">E230+E250+E258</f>
        <v>0</v>
      </c>
      <c r="F229" s="181">
        <f>F230+F250+F258</f>
        <v>0</v>
      </c>
      <c r="G229" s="236">
        <f t="shared" ref="G229:N229" si="224">G230+G250+G258</f>
        <v>0</v>
      </c>
      <c r="H229" s="71">
        <f t="shared" si="224"/>
        <v>0</v>
      </c>
      <c r="I229" s="127">
        <f t="shared" si="224"/>
        <v>0</v>
      </c>
      <c r="J229" s="139">
        <f t="shared" si="224"/>
        <v>0</v>
      </c>
      <c r="K229" s="71">
        <f t="shared" si="224"/>
        <v>0</v>
      </c>
      <c r="L229" s="181">
        <f t="shared" si="224"/>
        <v>0</v>
      </c>
      <c r="M229" s="236">
        <f t="shared" si="224"/>
        <v>0</v>
      </c>
      <c r="N229" s="71">
        <f t="shared" si="224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7"/>
        <v>0</v>
      </c>
      <c r="D230" s="140">
        <f>SUM(D231,D232,D234,D237,D243,D244,D245)</f>
        <v>0</v>
      </c>
      <c r="E230" s="85">
        <f t="shared" ref="E230" si="225">SUM(E231,E232,E234,E237,E243,E244,E245)</f>
        <v>0</v>
      </c>
      <c r="F230" s="182">
        <f>SUM(F231,F232,F234,F237,F243,F244,F245)</f>
        <v>0</v>
      </c>
      <c r="G230" s="245">
        <f t="shared" ref="G230:N230" si="226">SUM(G231,G232,G234,G237,G243,G244,G245)</f>
        <v>0</v>
      </c>
      <c r="H230" s="85">
        <f t="shared" si="226"/>
        <v>0</v>
      </c>
      <c r="I230" s="126">
        <f t="shared" si="226"/>
        <v>0</v>
      </c>
      <c r="J230" s="140">
        <f t="shared" si="226"/>
        <v>0</v>
      </c>
      <c r="K230" s="85">
        <f t="shared" si="226"/>
        <v>0</v>
      </c>
      <c r="L230" s="182">
        <f t="shared" si="226"/>
        <v>0</v>
      </c>
      <c r="M230" s="245">
        <f t="shared" si="226"/>
        <v>0</v>
      </c>
      <c r="N230" s="85">
        <f t="shared" si="226"/>
        <v>0</v>
      </c>
      <c r="O230" s="126">
        <f>SUM(O231,O232,O234,O237,O243,O244,O245)</f>
        <v>0</v>
      </c>
      <c r="P230" s="325"/>
      <c r="Q230" s="306"/>
    </row>
    <row r="231" spans="1:17" hidden="1" x14ac:dyDescent="0.25">
      <c r="A231" s="406">
        <v>6220</v>
      </c>
      <c r="B231" s="40" t="s">
        <v>225</v>
      </c>
      <c r="C231" s="198">
        <f t="shared" si="167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7"/>
        <v>0</v>
      </c>
      <c r="D232" s="134">
        <f t="shared" ref="D232:O232" si="227">SUM(D233)</f>
        <v>0</v>
      </c>
      <c r="E232" s="76">
        <f t="shared" si="227"/>
        <v>0</v>
      </c>
      <c r="F232" s="95">
        <f t="shared" si="227"/>
        <v>0</v>
      </c>
      <c r="G232" s="240">
        <f t="shared" si="227"/>
        <v>0</v>
      </c>
      <c r="H232" s="76">
        <f t="shared" si="227"/>
        <v>0</v>
      </c>
      <c r="I232" s="91">
        <f t="shared" si="227"/>
        <v>0</v>
      </c>
      <c r="J232" s="134">
        <f t="shared" si="227"/>
        <v>0</v>
      </c>
      <c r="K232" s="76">
        <f t="shared" si="227"/>
        <v>0</v>
      </c>
      <c r="L232" s="95">
        <f t="shared" si="227"/>
        <v>0</v>
      </c>
      <c r="M232" s="240">
        <f t="shared" si="227"/>
        <v>0</v>
      </c>
      <c r="N232" s="76">
        <f t="shared" si="227"/>
        <v>0</v>
      </c>
      <c r="O232" s="91">
        <f t="shared" si="227"/>
        <v>0</v>
      </c>
      <c r="P232" s="300"/>
      <c r="Q232" s="306"/>
    </row>
    <row r="233" spans="1:17" hidden="1" x14ac:dyDescent="0.25">
      <c r="A233" s="30">
        <v>6239</v>
      </c>
      <c r="B233" s="40" t="s">
        <v>227</v>
      </c>
      <c r="C233" s="199">
        <f t="shared" si="167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7"/>
        <v>0</v>
      </c>
      <c r="D234" s="134">
        <f>SUM(D235:D236)</f>
        <v>0</v>
      </c>
      <c r="E234" s="76">
        <f t="shared" ref="E234" si="228">SUM(E235:E236)</f>
        <v>0</v>
      </c>
      <c r="F234" s="95">
        <f>SUM(F235:F236)</f>
        <v>0</v>
      </c>
      <c r="G234" s="240">
        <f t="shared" ref="G234:N234" si="229">SUM(G235:G236)</f>
        <v>0</v>
      </c>
      <c r="H234" s="76">
        <f t="shared" si="229"/>
        <v>0</v>
      </c>
      <c r="I234" s="91">
        <f t="shared" si="229"/>
        <v>0</v>
      </c>
      <c r="J234" s="134">
        <f t="shared" si="229"/>
        <v>0</v>
      </c>
      <c r="K234" s="76">
        <f t="shared" si="229"/>
        <v>0</v>
      </c>
      <c r="L234" s="95">
        <f t="shared" si="229"/>
        <v>0</v>
      </c>
      <c r="M234" s="240">
        <f t="shared" si="229"/>
        <v>0</v>
      </c>
      <c r="N234" s="76">
        <f t="shared" si="229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7"/>
        <v>0</v>
      </c>
      <c r="D235" s="273">
        <v>0</v>
      </c>
      <c r="E235" s="45"/>
      <c r="F235" s="95">
        <f t="shared" ref="F235:F236" si="230">D235+E235</f>
        <v>0</v>
      </c>
      <c r="G235" s="239"/>
      <c r="H235" s="45"/>
      <c r="I235" s="91">
        <f t="shared" ref="I235:I236" si="231">G235+H235</f>
        <v>0</v>
      </c>
      <c r="J235" s="273"/>
      <c r="K235" s="45"/>
      <c r="L235" s="95">
        <f t="shared" ref="L235:L236" si="232">J235+K235</f>
        <v>0</v>
      </c>
      <c r="M235" s="239"/>
      <c r="N235" s="45"/>
      <c r="O235" s="91">
        <f t="shared" ref="O235:O236" si="233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7"/>
        <v>0</v>
      </c>
      <c r="D236" s="273">
        <v>0</v>
      </c>
      <c r="E236" s="45"/>
      <c r="F236" s="95">
        <f t="shared" si="230"/>
        <v>0</v>
      </c>
      <c r="G236" s="239"/>
      <c r="H236" s="45"/>
      <c r="I236" s="91">
        <f t="shared" si="231"/>
        <v>0</v>
      </c>
      <c r="J236" s="273"/>
      <c r="K236" s="45"/>
      <c r="L236" s="95">
        <f t="shared" si="232"/>
        <v>0</v>
      </c>
      <c r="M236" s="239"/>
      <c r="N236" s="45"/>
      <c r="O236" s="91">
        <f t="shared" si="233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7"/>
        <v>0</v>
      </c>
      <c r="D237" s="134">
        <f>SUM(D238:D242)</f>
        <v>0</v>
      </c>
      <c r="E237" s="76">
        <f t="shared" ref="E237" si="234">SUM(E238:E242)</f>
        <v>0</v>
      </c>
      <c r="F237" s="95">
        <f>SUM(F238:F242)</f>
        <v>0</v>
      </c>
      <c r="G237" s="240">
        <f t="shared" ref="G237:N237" si="235">SUM(G238:G242)</f>
        <v>0</v>
      </c>
      <c r="H237" s="76">
        <f t="shared" si="235"/>
        <v>0</v>
      </c>
      <c r="I237" s="91">
        <f t="shared" si="235"/>
        <v>0</v>
      </c>
      <c r="J237" s="134">
        <f t="shared" si="235"/>
        <v>0</v>
      </c>
      <c r="K237" s="76">
        <f t="shared" si="235"/>
        <v>0</v>
      </c>
      <c r="L237" s="95">
        <f t="shared" si="235"/>
        <v>0</v>
      </c>
      <c r="M237" s="240">
        <f t="shared" si="235"/>
        <v>0</v>
      </c>
      <c r="N237" s="76">
        <f t="shared" si="235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7"/>
        <v>0</v>
      </c>
      <c r="D238" s="273">
        <v>0</v>
      </c>
      <c r="E238" s="45"/>
      <c r="F238" s="95">
        <f t="shared" ref="F238:F244" si="236">D238+E238</f>
        <v>0</v>
      </c>
      <c r="G238" s="239"/>
      <c r="H238" s="45"/>
      <c r="I238" s="91">
        <f t="shared" ref="I238:I244" si="237">G238+H238</f>
        <v>0</v>
      </c>
      <c r="J238" s="273"/>
      <c r="K238" s="45"/>
      <c r="L238" s="95">
        <f t="shared" ref="L238:L244" si="238">J238+K238</f>
        <v>0</v>
      </c>
      <c r="M238" s="239"/>
      <c r="N238" s="45"/>
      <c r="O238" s="91">
        <f t="shared" ref="O238:O244" si="239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7"/>
        <v>0</v>
      </c>
      <c r="D239" s="273">
        <v>0</v>
      </c>
      <c r="E239" s="45"/>
      <c r="F239" s="95">
        <f t="shared" si="236"/>
        <v>0</v>
      </c>
      <c r="G239" s="239"/>
      <c r="H239" s="45"/>
      <c r="I239" s="91">
        <f t="shared" si="237"/>
        <v>0</v>
      </c>
      <c r="J239" s="273"/>
      <c r="K239" s="45"/>
      <c r="L239" s="95">
        <f t="shared" si="238"/>
        <v>0</v>
      </c>
      <c r="M239" s="239"/>
      <c r="N239" s="45"/>
      <c r="O239" s="91">
        <f t="shared" si="239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7"/>
        <v>0</v>
      </c>
      <c r="D240" s="273">
        <v>0</v>
      </c>
      <c r="E240" s="45"/>
      <c r="F240" s="95">
        <f t="shared" si="236"/>
        <v>0</v>
      </c>
      <c r="G240" s="239"/>
      <c r="H240" s="45"/>
      <c r="I240" s="91">
        <f t="shared" si="237"/>
        <v>0</v>
      </c>
      <c r="J240" s="273"/>
      <c r="K240" s="45"/>
      <c r="L240" s="95">
        <f t="shared" si="238"/>
        <v>0</v>
      </c>
      <c r="M240" s="239"/>
      <c r="N240" s="45"/>
      <c r="O240" s="91">
        <f t="shared" si="239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0">SUM(F241,I241,L241,O241)</f>
        <v>0</v>
      </c>
      <c r="D241" s="273">
        <v>0</v>
      </c>
      <c r="E241" s="45"/>
      <c r="F241" s="95">
        <f t="shared" si="236"/>
        <v>0</v>
      </c>
      <c r="G241" s="239"/>
      <c r="H241" s="45"/>
      <c r="I241" s="91">
        <f t="shared" si="237"/>
        <v>0</v>
      </c>
      <c r="J241" s="273"/>
      <c r="K241" s="45"/>
      <c r="L241" s="95">
        <f t="shared" si="238"/>
        <v>0</v>
      </c>
      <c r="M241" s="239"/>
      <c r="N241" s="45"/>
      <c r="O241" s="91">
        <f t="shared" si="239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0"/>
        <v>0</v>
      </c>
      <c r="D242" s="273">
        <v>0</v>
      </c>
      <c r="E242" s="45"/>
      <c r="F242" s="95">
        <f t="shared" si="236"/>
        <v>0</v>
      </c>
      <c r="G242" s="239"/>
      <c r="H242" s="45"/>
      <c r="I242" s="91">
        <f t="shared" si="237"/>
        <v>0</v>
      </c>
      <c r="J242" s="273"/>
      <c r="K242" s="45"/>
      <c r="L242" s="95">
        <f t="shared" si="238"/>
        <v>0</v>
      </c>
      <c r="M242" s="239"/>
      <c r="N242" s="45"/>
      <c r="O242" s="91">
        <f t="shared" si="239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0"/>
        <v>0</v>
      </c>
      <c r="D243" s="273">
        <v>0</v>
      </c>
      <c r="E243" s="45"/>
      <c r="F243" s="95">
        <f t="shared" si="236"/>
        <v>0</v>
      </c>
      <c r="G243" s="239"/>
      <c r="H243" s="45"/>
      <c r="I243" s="91">
        <f t="shared" si="237"/>
        <v>0</v>
      </c>
      <c r="J243" s="273"/>
      <c r="K243" s="45"/>
      <c r="L243" s="95">
        <f t="shared" si="238"/>
        <v>0</v>
      </c>
      <c r="M243" s="239"/>
      <c r="N243" s="45"/>
      <c r="O243" s="91">
        <f t="shared" si="239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0"/>
        <v>0</v>
      </c>
      <c r="D244" s="273">
        <v>0</v>
      </c>
      <c r="E244" s="45"/>
      <c r="F244" s="95">
        <f t="shared" si="236"/>
        <v>0</v>
      </c>
      <c r="G244" s="239"/>
      <c r="H244" s="45"/>
      <c r="I244" s="91">
        <f t="shared" si="237"/>
        <v>0</v>
      </c>
      <c r="J244" s="273"/>
      <c r="K244" s="45"/>
      <c r="L244" s="95">
        <f t="shared" si="238"/>
        <v>0</v>
      </c>
      <c r="M244" s="239"/>
      <c r="N244" s="45"/>
      <c r="O244" s="91">
        <f t="shared" si="239"/>
        <v>0</v>
      </c>
      <c r="P244" s="300"/>
      <c r="Q244" s="306"/>
    </row>
    <row r="245" spans="1:17" hidden="1" x14ac:dyDescent="0.25">
      <c r="A245" s="406">
        <v>6290</v>
      </c>
      <c r="B245" s="40" t="s">
        <v>239</v>
      </c>
      <c r="C245" s="210">
        <f t="shared" si="240"/>
        <v>0</v>
      </c>
      <c r="D245" s="133">
        <f>SUM(D246:D249)</f>
        <v>0</v>
      </c>
      <c r="E245" s="79">
        <f t="shared" ref="E245" si="241">SUM(E246:E249)</f>
        <v>0</v>
      </c>
      <c r="F245" s="185">
        <f>SUM(F246:F249)</f>
        <v>0</v>
      </c>
      <c r="G245" s="242">
        <f t="shared" ref="G245:O245" si="242">SUM(G246:G249)</f>
        <v>0</v>
      </c>
      <c r="H245" s="79">
        <f t="shared" si="242"/>
        <v>0</v>
      </c>
      <c r="I245" s="90">
        <f t="shared" si="242"/>
        <v>0</v>
      </c>
      <c r="J245" s="133">
        <f t="shared" si="242"/>
        <v>0</v>
      </c>
      <c r="K245" s="79">
        <f t="shared" si="242"/>
        <v>0</v>
      </c>
      <c r="L245" s="185">
        <f t="shared" si="242"/>
        <v>0</v>
      </c>
      <c r="M245" s="242">
        <f t="shared" si="242"/>
        <v>0</v>
      </c>
      <c r="N245" s="79">
        <f t="shared" si="242"/>
        <v>0</v>
      </c>
      <c r="O245" s="90">
        <f t="shared" si="242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0"/>
        <v>0</v>
      </c>
      <c r="D246" s="273">
        <v>0</v>
      </c>
      <c r="E246" s="45"/>
      <c r="F246" s="95">
        <f t="shared" ref="F246:F249" si="243">D246+E246</f>
        <v>0</v>
      </c>
      <c r="G246" s="239"/>
      <c r="H246" s="45"/>
      <c r="I246" s="91">
        <f t="shared" ref="I246:I249" si="244">G246+H246</f>
        <v>0</v>
      </c>
      <c r="J246" s="273"/>
      <c r="K246" s="45"/>
      <c r="L246" s="95">
        <f t="shared" ref="L246:L249" si="245">J246+K246</f>
        <v>0</v>
      </c>
      <c r="M246" s="239"/>
      <c r="N246" s="45"/>
      <c r="O246" s="91">
        <f t="shared" ref="O246:O249" si="246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0"/>
        <v>0</v>
      </c>
      <c r="D247" s="273">
        <v>0</v>
      </c>
      <c r="E247" s="45"/>
      <c r="F247" s="95">
        <f t="shared" si="243"/>
        <v>0</v>
      </c>
      <c r="G247" s="239"/>
      <c r="H247" s="45"/>
      <c r="I247" s="91">
        <f t="shared" si="244"/>
        <v>0</v>
      </c>
      <c r="J247" s="273"/>
      <c r="K247" s="45"/>
      <c r="L247" s="95">
        <f t="shared" si="245"/>
        <v>0</v>
      </c>
      <c r="M247" s="239"/>
      <c r="N247" s="45"/>
      <c r="O247" s="91">
        <f t="shared" si="246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0"/>
        <v>0</v>
      </c>
      <c r="D248" s="273">
        <v>0</v>
      </c>
      <c r="E248" s="45"/>
      <c r="F248" s="95">
        <f t="shared" si="243"/>
        <v>0</v>
      </c>
      <c r="G248" s="239"/>
      <c r="H248" s="45"/>
      <c r="I248" s="91">
        <f t="shared" si="244"/>
        <v>0</v>
      </c>
      <c r="J248" s="273"/>
      <c r="K248" s="45"/>
      <c r="L248" s="95">
        <f t="shared" si="245"/>
        <v>0</v>
      </c>
      <c r="M248" s="239"/>
      <c r="N248" s="45"/>
      <c r="O248" s="91">
        <f t="shared" si="246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0"/>
        <v>0</v>
      </c>
      <c r="D249" s="273">
        <v>0</v>
      </c>
      <c r="E249" s="45"/>
      <c r="F249" s="95">
        <f t="shared" si="243"/>
        <v>0</v>
      </c>
      <c r="G249" s="239"/>
      <c r="H249" s="45"/>
      <c r="I249" s="91">
        <f t="shared" si="244"/>
        <v>0</v>
      </c>
      <c r="J249" s="273"/>
      <c r="K249" s="45"/>
      <c r="L249" s="95">
        <f t="shared" si="245"/>
        <v>0</v>
      </c>
      <c r="M249" s="239"/>
      <c r="N249" s="45"/>
      <c r="O249" s="91">
        <f t="shared" si="246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0"/>
        <v>0</v>
      </c>
      <c r="D250" s="132">
        <f>SUM(D251,D256,D257)</f>
        <v>0</v>
      </c>
      <c r="E250" s="38">
        <f t="shared" ref="E250" si="247">SUM(E251,E256,E257)</f>
        <v>0</v>
      </c>
      <c r="F250" s="184">
        <f>SUM(F251,F256,F257)</f>
        <v>0</v>
      </c>
      <c r="G250" s="237">
        <f t="shared" ref="G250:O250" si="248">SUM(G251,G256,G257)</f>
        <v>0</v>
      </c>
      <c r="H250" s="38">
        <f t="shared" si="248"/>
        <v>0</v>
      </c>
      <c r="I250" s="125">
        <f t="shared" si="248"/>
        <v>0</v>
      </c>
      <c r="J250" s="132">
        <f t="shared" si="248"/>
        <v>0</v>
      </c>
      <c r="K250" s="38">
        <f t="shared" si="248"/>
        <v>0</v>
      </c>
      <c r="L250" s="184">
        <f t="shared" si="248"/>
        <v>0</v>
      </c>
      <c r="M250" s="237">
        <f t="shared" si="248"/>
        <v>0</v>
      </c>
      <c r="N250" s="38">
        <f t="shared" si="248"/>
        <v>0</v>
      </c>
      <c r="O250" s="125">
        <f t="shared" si="248"/>
        <v>0</v>
      </c>
      <c r="P250" s="326"/>
      <c r="Q250" s="306"/>
    </row>
    <row r="251" spans="1:17" ht="24" hidden="1" x14ac:dyDescent="0.25">
      <c r="A251" s="406">
        <v>6320</v>
      </c>
      <c r="B251" s="40" t="s">
        <v>245</v>
      </c>
      <c r="C251" s="210">
        <f t="shared" si="240"/>
        <v>0</v>
      </c>
      <c r="D251" s="133">
        <f>SUM(D252:D255)</f>
        <v>0</v>
      </c>
      <c r="E251" s="79">
        <f t="shared" ref="E251" si="249">SUM(E252:E255)</f>
        <v>0</v>
      </c>
      <c r="F251" s="185">
        <f>SUM(F252:F255)</f>
        <v>0</v>
      </c>
      <c r="G251" s="242">
        <f t="shared" ref="G251:O251" si="250">SUM(G252:G255)</f>
        <v>0</v>
      </c>
      <c r="H251" s="79">
        <f t="shared" si="250"/>
        <v>0</v>
      </c>
      <c r="I251" s="90">
        <f t="shared" si="250"/>
        <v>0</v>
      </c>
      <c r="J251" s="133">
        <f t="shared" si="250"/>
        <v>0</v>
      </c>
      <c r="K251" s="79">
        <f t="shared" si="250"/>
        <v>0</v>
      </c>
      <c r="L251" s="185">
        <f t="shared" si="250"/>
        <v>0</v>
      </c>
      <c r="M251" s="242">
        <f t="shared" si="250"/>
        <v>0</v>
      </c>
      <c r="N251" s="79">
        <f t="shared" si="250"/>
        <v>0</v>
      </c>
      <c r="O251" s="90">
        <f t="shared" si="250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0"/>
        <v>0</v>
      </c>
      <c r="D252" s="273">
        <v>0</v>
      </c>
      <c r="E252" s="45"/>
      <c r="F252" s="95">
        <f t="shared" ref="F252:F257" si="251">D252+E252</f>
        <v>0</v>
      </c>
      <c r="G252" s="239"/>
      <c r="H252" s="45"/>
      <c r="I252" s="91">
        <f t="shared" ref="I252:I257" si="252">G252+H252</f>
        <v>0</v>
      </c>
      <c r="J252" s="273"/>
      <c r="K252" s="45"/>
      <c r="L252" s="95">
        <f t="shared" ref="L252:L257" si="253">J252+K252</f>
        <v>0</v>
      </c>
      <c r="M252" s="239"/>
      <c r="N252" s="45"/>
      <c r="O252" s="91">
        <f t="shared" ref="O252:O257" si="254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0"/>
        <v>0</v>
      </c>
      <c r="D253" s="273">
        <v>0</v>
      </c>
      <c r="E253" s="45"/>
      <c r="F253" s="95">
        <f t="shared" si="251"/>
        <v>0</v>
      </c>
      <c r="G253" s="239"/>
      <c r="H253" s="45"/>
      <c r="I253" s="91">
        <f t="shared" si="252"/>
        <v>0</v>
      </c>
      <c r="J253" s="273"/>
      <c r="K253" s="45"/>
      <c r="L253" s="95">
        <f t="shared" si="253"/>
        <v>0</v>
      </c>
      <c r="M253" s="239"/>
      <c r="N253" s="45"/>
      <c r="O253" s="91">
        <f t="shared" si="254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0"/>
        <v>0</v>
      </c>
      <c r="D254" s="273">
        <v>0</v>
      </c>
      <c r="E254" s="45"/>
      <c r="F254" s="95">
        <f t="shared" si="251"/>
        <v>0</v>
      </c>
      <c r="G254" s="239"/>
      <c r="H254" s="45"/>
      <c r="I254" s="91">
        <f t="shared" si="252"/>
        <v>0</v>
      </c>
      <c r="J254" s="273"/>
      <c r="K254" s="45"/>
      <c r="L254" s="95">
        <f t="shared" si="253"/>
        <v>0</v>
      </c>
      <c r="M254" s="239"/>
      <c r="N254" s="45"/>
      <c r="O254" s="91">
        <f t="shared" si="254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0"/>
        <v>0</v>
      </c>
      <c r="D255" s="272">
        <v>0</v>
      </c>
      <c r="E255" s="42"/>
      <c r="F255" s="185">
        <f t="shared" si="251"/>
        <v>0</v>
      </c>
      <c r="G255" s="229"/>
      <c r="H255" s="42"/>
      <c r="I255" s="90">
        <f t="shared" si="252"/>
        <v>0</v>
      </c>
      <c r="J255" s="272"/>
      <c r="K255" s="42"/>
      <c r="L255" s="185">
        <f t="shared" si="253"/>
        <v>0</v>
      </c>
      <c r="M255" s="229"/>
      <c r="N255" s="42"/>
      <c r="O255" s="90">
        <f t="shared" si="254"/>
        <v>0</v>
      </c>
      <c r="P255" s="299"/>
      <c r="Q255" s="306"/>
    </row>
    <row r="256" spans="1:17" hidden="1" x14ac:dyDescent="0.25">
      <c r="A256" s="92">
        <v>6330</v>
      </c>
      <c r="B256" s="93" t="s">
        <v>248</v>
      </c>
      <c r="C256" s="210">
        <f t="shared" si="240"/>
        <v>0</v>
      </c>
      <c r="D256" s="274">
        <v>0</v>
      </c>
      <c r="E256" s="84"/>
      <c r="F256" s="343">
        <f t="shared" si="251"/>
        <v>0</v>
      </c>
      <c r="G256" s="244"/>
      <c r="H256" s="84"/>
      <c r="I256" s="158">
        <f t="shared" si="252"/>
        <v>0</v>
      </c>
      <c r="J256" s="274"/>
      <c r="K256" s="84"/>
      <c r="L256" s="343">
        <f t="shared" si="253"/>
        <v>0</v>
      </c>
      <c r="M256" s="244"/>
      <c r="N256" s="84"/>
      <c r="O256" s="158">
        <f t="shared" si="254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0"/>
        <v>0</v>
      </c>
      <c r="D257" s="273">
        <v>0</v>
      </c>
      <c r="E257" s="45"/>
      <c r="F257" s="95">
        <f t="shared" si="251"/>
        <v>0</v>
      </c>
      <c r="G257" s="239"/>
      <c r="H257" s="45"/>
      <c r="I257" s="91">
        <f t="shared" si="252"/>
        <v>0</v>
      </c>
      <c r="J257" s="273"/>
      <c r="K257" s="45"/>
      <c r="L257" s="95">
        <f t="shared" si="253"/>
        <v>0</v>
      </c>
      <c r="M257" s="239"/>
      <c r="N257" s="45"/>
      <c r="O257" s="91">
        <f t="shared" si="254"/>
        <v>0</v>
      </c>
      <c r="P257" s="300"/>
      <c r="Q257" s="306"/>
    </row>
    <row r="258" spans="1:17" ht="24" hidden="1" x14ac:dyDescent="0.25">
      <c r="A258" s="35">
        <v>6400</v>
      </c>
      <c r="B258" s="72" t="s">
        <v>250</v>
      </c>
      <c r="C258" s="197">
        <f t="shared" si="240"/>
        <v>0</v>
      </c>
      <c r="D258" s="132">
        <f>SUM(D259,D263)</f>
        <v>0</v>
      </c>
      <c r="E258" s="38">
        <f t="shared" ref="E258" si="255">SUM(E259,E263)</f>
        <v>0</v>
      </c>
      <c r="F258" s="184">
        <f>SUM(F259,F263)</f>
        <v>0</v>
      </c>
      <c r="G258" s="237">
        <f t="shared" ref="G258:O258" si="256">SUM(G259,G263)</f>
        <v>0</v>
      </c>
      <c r="H258" s="38">
        <f t="shared" si="256"/>
        <v>0</v>
      </c>
      <c r="I258" s="125">
        <f t="shared" si="256"/>
        <v>0</v>
      </c>
      <c r="J258" s="132">
        <f t="shared" si="256"/>
        <v>0</v>
      </c>
      <c r="K258" s="38">
        <f t="shared" si="256"/>
        <v>0</v>
      </c>
      <c r="L258" s="184">
        <f t="shared" si="256"/>
        <v>0</v>
      </c>
      <c r="M258" s="237">
        <f t="shared" si="256"/>
        <v>0</v>
      </c>
      <c r="N258" s="38">
        <f t="shared" si="256"/>
        <v>0</v>
      </c>
      <c r="O258" s="125">
        <f t="shared" si="256"/>
        <v>0</v>
      </c>
      <c r="P258" s="326"/>
      <c r="Q258" s="306"/>
    </row>
    <row r="259" spans="1:17" ht="24" hidden="1" x14ac:dyDescent="0.25">
      <c r="A259" s="406">
        <v>6410</v>
      </c>
      <c r="B259" s="40" t="s">
        <v>251</v>
      </c>
      <c r="C259" s="198">
        <f t="shared" si="240"/>
        <v>0</v>
      </c>
      <c r="D259" s="133">
        <f>SUM(D260:D262)</f>
        <v>0</v>
      </c>
      <c r="E259" s="79">
        <f t="shared" ref="E259" si="257">SUM(E260:E262)</f>
        <v>0</v>
      </c>
      <c r="F259" s="185">
        <f>SUM(F260:F262)</f>
        <v>0</v>
      </c>
      <c r="G259" s="242">
        <f t="shared" ref="G259:O259" si="258">SUM(G260:G262)</f>
        <v>0</v>
      </c>
      <c r="H259" s="79">
        <f t="shared" si="258"/>
        <v>0</v>
      </c>
      <c r="I259" s="90">
        <f t="shared" si="258"/>
        <v>0</v>
      </c>
      <c r="J259" s="133">
        <f t="shared" si="258"/>
        <v>0</v>
      </c>
      <c r="K259" s="79">
        <f t="shared" si="258"/>
        <v>0</v>
      </c>
      <c r="L259" s="185">
        <f t="shared" si="258"/>
        <v>0</v>
      </c>
      <c r="M259" s="242">
        <f t="shared" si="258"/>
        <v>0</v>
      </c>
      <c r="N259" s="79">
        <f t="shared" si="258"/>
        <v>0</v>
      </c>
      <c r="O259" s="157">
        <f t="shared" si="258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0"/>
        <v>0</v>
      </c>
      <c r="D260" s="273">
        <v>0</v>
      </c>
      <c r="E260" s="45"/>
      <c r="F260" s="95">
        <f t="shared" ref="F260:F262" si="259">D260+E260</f>
        <v>0</v>
      </c>
      <c r="G260" s="239"/>
      <c r="H260" s="45"/>
      <c r="I260" s="91">
        <f t="shared" ref="I260:I262" si="260">G260+H260</f>
        <v>0</v>
      </c>
      <c r="J260" s="273"/>
      <c r="K260" s="45"/>
      <c r="L260" s="95">
        <f t="shared" ref="L260:L262" si="261">J260+K260</f>
        <v>0</v>
      </c>
      <c r="M260" s="239"/>
      <c r="N260" s="45"/>
      <c r="O260" s="91">
        <f t="shared" ref="O260:O262" si="262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0"/>
        <v>0</v>
      </c>
      <c r="D261" s="273">
        <v>0</v>
      </c>
      <c r="E261" s="45"/>
      <c r="F261" s="95">
        <f t="shared" si="259"/>
        <v>0</v>
      </c>
      <c r="G261" s="239"/>
      <c r="H261" s="45"/>
      <c r="I261" s="91">
        <f t="shared" si="260"/>
        <v>0</v>
      </c>
      <c r="J261" s="273"/>
      <c r="K261" s="45"/>
      <c r="L261" s="95">
        <f t="shared" si="261"/>
        <v>0</v>
      </c>
      <c r="M261" s="239"/>
      <c r="N261" s="45"/>
      <c r="O261" s="91">
        <f t="shared" si="262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0"/>
        <v>0</v>
      </c>
      <c r="D262" s="273">
        <v>0</v>
      </c>
      <c r="E262" s="45"/>
      <c r="F262" s="95">
        <f t="shared" si="259"/>
        <v>0</v>
      </c>
      <c r="G262" s="239"/>
      <c r="H262" s="45"/>
      <c r="I262" s="91">
        <f t="shared" si="260"/>
        <v>0</v>
      </c>
      <c r="J262" s="273"/>
      <c r="K262" s="45"/>
      <c r="L262" s="95">
        <f t="shared" si="261"/>
        <v>0</v>
      </c>
      <c r="M262" s="239"/>
      <c r="N262" s="45"/>
      <c r="O262" s="91">
        <f t="shared" si="262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0"/>
        <v>0</v>
      </c>
      <c r="D263" s="134">
        <f>SUM(D264:D267)</f>
        <v>0</v>
      </c>
      <c r="E263" s="76">
        <f t="shared" ref="E263" si="263">SUM(E264:E267)</f>
        <v>0</v>
      </c>
      <c r="F263" s="95">
        <f>SUM(F264:F267)</f>
        <v>0</v>
      </c>
      <c r="G263" s="240">
        <f t="shared" ref="G263:N263" si="264">SUM(G264:G267)</f>
        <v>0</v>
      </c>
      <c r="H263" s="76">
        <f t="shared" si="264"/>
        <v>0</v>
      </c>
      <c r="I263" s="91">
        <f t="shared" si="264"/>
        <v>0</v>
      </c>
      <c r="J263" s="134">
        <f t="shared" si="264"/>
        <v>0</v>
      </c>
      <c r="K263" s="76">
        <f t="shared" si="264"/>
        <v>0</v>
      </c>
      <c r="L263" s="95">
        <f t="shared" si="264"/>
        <v>0</v>
      </c>
      <c r="M263" s="240">
        <f t="shared" si="264"/>
        <v>0</v>
      </c>
      <c r="N263" s="76">
        <f t="shared" si="264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0"/>
        <v>0</v>
      </c>
      <c r="D264" s="273">
        <v>0</v>
      </c>
      <c r="E264" s="45"/>
      <c r="F264" s="95">
        <f t="shared" ref="F264:F267" si="265">D264+E264</f>
        <v>0</v>
      </c>
      <c r="G264" s="239"/>
      <c r="H264" s="45"/>
      <c r="I264" s="91">
        <f t="shared" ref="I264:I267" si="266">G264+H264</f>
        <v>0</v>
      </c>
      <c r="J264" s="273"/>
      <c r="K264" s="45"/>
      <c r="L264" s="95">
        <f t="shared" ref="L264:L267" si="267">J264+K264</f>
        <v>0</v>
      </c>
      <c r="M264" s="239"/>
      <c r="N264" s="45"/>
      <c r="O264" s="91">
        <f t="shared" ref="O264:O267" si="268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0"/>
        <v>0</v>
      </c>
      <c r="D265" s="273">
        <v>0</v>
      </c>
      <c r="E265" s="45"/>
      <c r="F265" s="95">
        <f t="shared" si="265"/>
        <v>0</v>
      </c>
      <c r="G265" s="239"/>
      <c r="H265" s="45"/>
      <c r="I265" s="91">
        <f t="shared" si="266"/>
        <v>0</v>
      </c>
      <c r="J265" s="273"/>
      <c r="K265" s="45"/>
      <c r="L265" s="95">
        <f t="shared" si="267"/>
        <v>0</v>
      </c>
      <c r="M265" s="239"/>
      <c r="N265" s="45"/>
      <c r="O265" s="91">
        <f t="shared" si="268"/>
        <v>0</v>
      </c>
      <c r="P265" s="300"/>
      <c r="Q265" s="306"/>
    </row>
    <row r="266" spans="1:17" hidden="1" x14ac:dyDescent="0.25">
      <c r="A266" s="30">
        <v>6423</v>
      </c>
      <c r="B266" s="43" t="s">
        <v>258</v>
      </c>
      <c r="C266" s="199">
        <f t="shared" si="240"/>
        <v>0</v>
      </c>
      <c r="D266" s="273">
        <v>0</v>
      </c>
      <c r="E266" s="45"/>
      <c r="F266" s="95">
        <f t="shared" si="265"/>
        <v>0</v>
      </c>
      <c r="G266" s="239"/>
      <c r="H266" s="45"/>
      <c r="I266" s="91">
        <f t="shared" si="266"/>
        <v>0</v>
      </c>
      <c r="J266" s="273"/>
      <c r="K266" s="45"/>
      <c r="L266" s="95">
        <f t="shared" si="267"/>
        <v>0</v>
      </c>
      <c r="M266" s="239"/>
      <c r="N266" s="45"/>
      <c r="O266" s="91">
        <f t="shared" si="268"/>
        <v>0</v>
      </c>
      <c r="P266" s="300"/>
      <c r="Q266" s="306"/>
    </row>
    <row r="267" spans="1:17" ht="24" hidden="1" x14ac:dyDescent="0.25">
      <c r="A267" s="30">
        <v>6424</v>
      </c>
      <c r="B267" s="43" t="s">
        <v>259</v>
      </c>
      <c r="C267" s="199">
        <f t="shared" si="240"/>
        <v>0</v>
      </c>
      <c r="D267" s="273">
        <v>0</v>
      </c>
      <c r="E267" s="45"/>
      <c r="F267" s="95">
        <f t="shared" si="265"/>
        <v>0</v>
      </c>
      <c r="G267" s="239"/>
      <c r="H267" s="45"/>
      <c r="I267" s="91">
        <f t="shared" si="266"/>
        <v>0</v>
      </c>
      <c r="J267" s="273"/>
      <c r="K267" s="45"/>
      <c r="L267" s="95">
        <f t="shared" si="267"/>
        <v>0</v>
      </c>
      <c r="M267" s="239"/>
      <c r="N267" s="45"/>
      <c r="O267" s="91">
        <f t="shared" si="268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9">SUM(E269,E279)</f>
        <v>0</v>
      </c>
      <c r="F268" s="275">
        <f>SUM(F269,F279)</f>
        <v>0</v>
      </c>
      <c r="G268" s="246">
        <f t="shared" ref="G268:N268" si="270">SUM(G269,G279)</f>
        <v>0</v>
      </c>
      <c r="H268" s="98">
        <f t="shared" si="270"/>
        <v>0</v>
      </c>
      <c r="I268" s="285">
        <f t="shared" si="270"/>
        <v>0</v>
      </c>
      <c r="J268" s="141">
        <f t="shared" si="270"/>
        <v>0</v>
      </c>
      <c r="K268" s="98">
        <f t="shared" si="270"/>
        <v>0</v>
      </c>
      <c r="L268" s="275">
        <f t="shared" si="270"/>
        <v>0</v>
      </c>
      <c r="M268" s="246">
        <f t="shared" si="270"/>
        <v>0</v>
      </c>
      <c r="N268" s="98">
        <f t="shared" si="270"/>
        <v>0</v>
      </c>
      <c r="O268" s="160">
        <f>SUM(O269,O279)</f>
        <v>0</v>
      </c>
      <c r="P268" s="328"/>
      <c r="Q268" s="306"/>
    </row>
    <row r="269" spans="1:17" hidden="1" x14ac:dyDescent="0.25">
      <c r="A269" s="35">
        <v>7200</v>
      </c>
      <c r="B269" s="72" t="s">
        <v>261</v>
      </c>
      <c r="C269" s="197">
        <f t="shared" si="240"/>
        <v>0</v>
      </c>
      <c r="D269" s="132">
        <f>SUM(D270,D271,D274,D275,D278)</f>
        <v>0</v>
      </c>
      <c r="E269" s="38">
        <f t="shared" ref="E269" si="271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6">
        <v>7210</v>
      </c>
      <c r="B270" s="40" t="s">
        <v>262</v>
      </c>
      <c r="C270" s="198">
        <f t="shared" si="240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24" hidden="1" x14ac:dyDescent="0.25">
      <c r="A271" s="75">
        <v>7220</v>
      </c>
      <c r="B271" s="43" t="s">
        <v>263</v>
      </c>
      <c r="C271" s="199">
        <f t="shared" si="240"/>
        <v>0</v>
      </c>
      <c r="D271" s="134">
        <f>SUM(D272:D273)</f>
        <v>0</v>
      </c>
      <c r="E271" s="76">
        <f t="shared" ref="E271" si="272">SUM(E272:E273)</f>
        <v>0</v>
      </c>
      <c r="F271" s="95">
        <f>SUM(F272:F273)</f>
        <v>0</v>
      </c>
      <c r="G271" s="240">
        <f t="shared" ref="G271:O271" si="273">SUM(G272:G273)</f>
        <v>0</v>
      </c>
      <c r="H271" s="76">
        <f t="shared" si="273"/>
        <v>0</v>
      </c>
      <c r="I271" s="91">
        <f t="shared" si="273"/>
        <v>0</v>
      </c>
      <c r="J271" s="134">
        <f t="shared" si="273"/>
        <v>0</v>
      </c>
      <c r="K271" s="76">
        <f t="shared" si="273"/>
        <v>0</v>
      </c>
      <c r="L271" s="95">
        <f t="shared" si="273"/>
        <v>0</v>
      </c>
      <c r="M271" s="240">
        <f t="shared" si="273"/>
        <v>0</v>
      </c>
      <c r="N271" s="76">
        <f t="shared" si="273"/>
        <v>0</v>
      </c>
      <c r="O271" s="91">
        <f t="shared" si="273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0"/>
        <v>0</v>
      </c>
      <c r="D272" s="273">
        <v>0</v>
      </c>
      <c r="E272" s="45"/>
      <c r="F272" s="95">
        <f t="shared" ref="F272:F274" si="274">D272+E272</f>
        <v>0</v>
      </c>
      <c r="G272" s="239"/>
      <c r="H272" s="45"/>
      <c r="I272" s="91">
        <f t="shared" ref="I272:I274" si="275">G272+H272</f>
        <v>0</v>
      </c>
      <c r="J272" s="273"/>
      <c r="K272" s="45"/>
      <c r="L272" s="95">
        <f t="shared" ref="L272:L274" si="276">J272+K272</f>
        <v>0</v>
      </c>
      <c r="M272" s="239"/>
      <c r="N272" s="45"/>
      <c r="O272" s="91">
        <f t="shared" ref="O272:O274" si="277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0"/>
        <v>0</v>
      </c>
      <c r="D273" s="273">
        <v>0</v>
      </c>
      <c r="E273" s="45"/>
      <c r="F273" s="95">
        <f t="shared" si="274"/>
        <v>0</v>
      </c>
      <c r="G273" s="239"/>
      <c r="H273" s="45"/>
      <c r="I273" s="91">
        <f t="shared" si="275"/>
        <v>0</v>
      </c>
      <c r="J273" s="273"/>
      <c r="K273" s="45"/>
      <c r="L273" s="95">
        <f t="shared" si="276"/>
        <v>0</v>
      </c>
      <c r="M273" s="239"/>
      <c r="N273" s="45"/>
      <c r="O273" s="91">
        <f t="shared" si="277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0"/>
        <v>0</v>
      </c>
      <c r="D274" s="273">
        <v>0</v>
      </c>
      <c r="E274" s="45"/>
      <c r="F274" s="95">
        <f t="shared" si="274"/>
        <v>0</v>
      </c>
      <c r="G274" s="239"/>
      <c r="H274" s="45"/>
      <c r="I274" s="91">
        <f t="shared" si="275"/>
        <v>0</v>
      </c>
      <c r="J274" s="273"/>
      <c r="K274" s="45"/>
      <c r="L274" s="95">
        <f t="shared" si="276"/>
        <v>0</v>
      </c>
      <c r="M274" s="239"/>
      <c r="N274" s="45"/>
      <c r="O274" s="91">
        <f t="shared" si="277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0"/>
        <v>0</v>
      </c>
      <c r="D275" s="134">
        <f>SUM(D276:D277)</f>
        <v>0</v>
      </c>
      <c r="E275" s="76">
        <f t="shared" ref="E275" si="278">SUM(E276:E277)</f>
        <v>0</v>
      </c>
      <c r="F275" s="95">
        <f>SUM(F276:F277)</f>
        <v>0</v>
      </c>
      <c r="G275" s="240">
        <f t="shared" ref="G275:O275" si="279">SUM(G276:G277)</f>
        <v>0</v>
      </c>
      <c r="H275" s="76">
        <f t="shared" si="279"/>
        <v>0</v>
      </c>
      <c r="I275" s="91">
        <f t="shared" si="279"/>
        <v>0</v>
      </c>
      <c r="J275" s="134">
        <f t="shared" si="279"/>
        <v>0</v>
      </c>
      <c r="K275" s="76">
        <f t="shared" si="279"/>
        <v>0</v>
      </c>
      <c r="L275" s="95">
        <f t="shared" si="279"/>
        <v>0</v>
      </c>
      <c r="M275" s="240">
        <f t="shared" si="279"/>
        <v>0</v>
      </c>
      <c r="N275" s="76">
        <f t="shared" si="279"/>
        <v>0</v>
      </c>
      <c r="O275" s="91">
        <f t="shared" si="279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0"/>
        <v>0</v>
      </c>
      <c r="D276" s="273">
        <v>0</v>
      </c>
      <c r="E276" s="45"/>
      <c r="F276" s="95">
        <f t="shared" ref="F276:F278" si="280">D276+E276</f>
        <v>0</v>
      </c>
      <c r="G276" s="239"/>
      <c r="H276" s="45"/>
      <c r="I276" s="91">
        <f t="shared" ref="I276:I278" si="281">G276+H276</f>
        <v>0</v>
      </c>
      <c r="J276" s="273"/>
      <c r="K276" s="45"/>
      <c r="L276" s="95">
        <f t="shared" ref="L276:L278" si="282">J276+K276</f>
        <v>0</v>
      </c>
      <c r="M276" s="239"/>
      <c r="N276" s="45"/>
      <c r="O276" s="91">
        <f t="shared" ref="O276:O278" si="283">M276+N276</f>
        <v>0</v>
      </c>
      <c r="P276" s="300"/>
      <c r="Q276" s="306"/>
    </row>
    <row r="277" spans="1:17" ht="72" hidden="1" x14ac:dyDescent="0.25">
      <c r="A277" s="30">
        <v>7246</v>
      </c>
      <c r="B277" s="43" t="s">
        <v>268</v>
      </c>
      <c r="C277" s="199">
        <f t="shared" si="240"/>
        <v>0</v>
      </c>
      <c r="D277" s="273">
        <v>0</v>
      </c>
      <c r="E277" s="45"/>
      <c r="F277" s="95">
        <f t="shared" si="280"/>
        <v>0</v>
      </c>
      <c r="G277" s="239"/>
      <c r="H277" s="45"/>
      <c r="I277" s="91">
        <f t="shared" si="281"/>
        <v>0</v>
      </c>
      <c r="J277" s="273"/>
      <c r="K277" s="45"/>
      <c r="L277" s="95">
        <f t="shared" si="282"/>
        <v>0</v>
      </c>
      <c r="M277" s="239"/>
      <c r="N277" s="45"/>
      <c r="O277" s="91">
        <f t="shared" si="283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0"/>
        <v>0</v>
      </c>
      <c r="D278" s="272">
        <v>0</v>
      </c>
      <c r="E278" s="42"/>
      <c r="F278" s="185">
        <f t="shared" si="280"/>
        <v>0</v>
      </c>
      <c r="G278" s="229"/>
      <c r="H278" s="42"/>
      <c r="I278" s="90">
        <f t="shared" si="281"/>
        <v>0</v>
      </c>
      <c r="J278" s="272"/>
      <c r="K278" s="42"/>
      <c r="L278" s="185">
        <f t="shared" si="282"/>
        <v>0</v>
      </c>
      <c r="M278" s="229"/>
      <c r="N278" s="42"/>
      <c r="O278" s="90">
        <f t="shared" si="283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0"/>
        <v>0</v>
      </c>
      <c r="D279" s="142">
        <f t="shared" ref="D279:O279" si="284">D280</f>
        <v>0</v>
      </c>
      <c r="E279" s="109">
        <f t="shared" si="284"/>
        <v>0</v>
      </c>
      <c r="F279" s="186">
        <f t="shared" si="284"/>
        <v>0</v>
      </c>
      <c r="G279" s="247">
        <f t="shared" si="284"/>
        <v>0</v>
      </c>
      <c r="H279" s="109">
        <f t="shared" si="284"/>
        <v>0</v>
      </c>
      <c r="I279" s="286">
        <f t="shared" si="284"/>
        <v>0</v>
      </c>
      <c r="J279" s="142">
        <f t="shared" si="284"/>
        <v>0</v>
      </c>
      <c r="K279" s="109">
        <f t="shared" si="284"/>
        <v>0</v>
      </c>
      <c r="L279" s="186">
        <f t="shared" si="284"/>
        <v>0</v>
      </c>
      <c r="M279" s="247">
        <f t="shared" si="284"/>
        <v>0</v>
      </c>
      <c r="N279" s="109">
        <f t="shared" si="284"/>
        <v>0</v>
      </c>
      <c r="O279" s="286">
        <f t="shared" si="284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0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0"/>
        <v>0</v>
      </c>
      <c r="D281" s="134">
        <f>SUM(D282:D283)</f>
        <v>0</v>
      </c>
      <c r="E281" s="76">
        <f t="shared" ref="E281" si="285">SUM(E282:E283)</f>
        <v>0</v>
      </c>
      <c r="F281" s="95">
        <f>SUM(F282:F283)</f>
        <v>0</v>
      </c>
      <c r="G281" s="240">
        <f t="shared" ref="G281:O281" si="286">SUM(G282:G283)</f>
        <v>0</v>
      </c>
      <c r="H281" s="76">
        <f t="shared" si="286"/>
        <v>0</v>
      </c>
      <c r="I281" s="91">
        <f t="shared" si="286"/>
        <v>0</v>
      </c>
      <c r="J281" s="134">
        <f t="shared" si="286"/>
        <v>0</v>
      </c>
      <c r="K281" s="76">
        <f t="shared" si="286"/>
        <v>0</v>
      </c>
      <c r="L281" s="95">
        <f t="shared" si="286"/>
        <v>0</v>
      </c>
      <c r="M281" s="240">
        <f t="shared" si="286"/>
        <v>0</v>
      </c>
      <c r="N281" s="76">
        <f t="shared" si="286"/>
        <v>0</v>
      </c>
      <c r="O281" s="91">
        <f t="shared" si="286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0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idden="1" x14ac:dyDescent="0.25">
      <c r="A283" s="94" t="s">
        <v>273</v>
      </c>
      <c r="B283" s="99" t="s">
        <v>274</v>
      </c>
      <c r="C283" s="198">
        <f t="shared" si="240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0"/>
        <v>176519</v>
      </c>
      <c r="D284" s="143">
        <f t="shared" ref="D284:O284" si="287">SUM(D281,D268,D229,D194,D186,D172,D74,D52)</f>
        <v>160421</v>
      </c>
      <c r="E284" s="287">
        <f t="shared" si="287"/>
        <v>16098</v>
      </c>
      <c r="F284" s="374">
        <f t="shared" si="287"/>
        <v>176519</v>
      </c>
      <c r="G284" s="249">
        <f t="shared" si="287"/>
        <v>0</v>
      </c>
      <c r="H284" s="287">
        <f t="shared" si="287"/>
        <v>0</v>
      </c>
      <c r="I284" s="374">
        <f t="shared" si="287"/>
        <v>0</v>
      </c>
      <c r="J284" s="143">
        <f t="shared" si="287"/>
        <v>0</v>
      </c>
      <c r="K284" s="114">
        <f t="shared" si="287"/>
        <v>0</v>
      </c>
      <c r="L284" s="115">
        <f t="shared" si="287"/>
        <v>0</v>
      </c>
      <c r="M284" s="249">
        <f t="shared" si="287"/>
        <v>0</v>
      </c>
      <c r="N284" s="114">
        <f t="shared" si="287"/>
        <v>0</v>
      </c>
      <c r="O284" s="287">
        <f t="shared" si="287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40"/>
        <v>0</v>
      </c>
      <c r="D285" s="144">
        <f>SUM(D24,D25,D41,D42)-D50</f>
        <v>0</v>
      </c>
      <c r="E285" s="117">
        <f t="shared" ref="E285:F285" si="288">SUM(E24,E25,E41,E42)-E50</f>
        <v>0</v>
      </c>
      <c r="F285" s="118">
        <f t="shared" si="288"/>
        <v>0</v>
      </c>
      <c r="G285" s="250">
        <f>SUM(G24,G42)-G50</f>
        <v>0</v>
      </c>
      <c r="H285" s="117">
        <f t="shared" ref="H285:I285" si="289">SUM(H24,H42)-H50</f>
        <v>0</v>
      </c>
      <c r="I285" s="128">
        <f t="shared" si="289"/>
        <v>0</v>
      </c>
      <c r="J285" s="144">
        <f>SUM(J26,J42)-J50</f>
        <v>0</v>
      </c>
      <c r="K285" s="117">
        <f t="shared" ref="K285:L285" si="290">SUM(K26,K42)-K50</f>
        <v>0</v>
      </c>
      <c r="L285" s="118">
        <f t="shared" si="290"/>
        <v>0</v>
      </c>
      <c r="M285" s="250">
        <f>SUM(M44)-M50</f>
        <v>0</v>
      </c>
      <c r="N285" s="117">
        <f t="shared" ref="N285:O285" si="291">SUM(N44)-N50</f>
        <v>0</v>
      </c>
      <c r="O285" s="128">
        <f t="shared" si="291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40"/>
        <v>0</v>
      </c>
      <c r="D286" s="145">
        <f t="shared" ref="D286:O286" si="292">SUM(D287,D288)-D295+D296</f>
        <v>0</v>
      </c>
      <c r="E286" s="103">
        <f t="shared" si="292"/>
        <v>0</v>
      </c>
      <c r="F286" s="112">
        <f t="shared" si="292"/>
        <v>0</v>
      </c>
      <c r="G286" s="251">
        <f t="shared" si="292"/>
        <v>0</v>
      </c>
      <c r="H286" s="103">
        <f t="shared" si="292"/>
        <v>0</v>
      </c>
      <c r="I286" s="116">
        <f t="shared" si="292"/>
        <v>0</v>
      </c>
      <c r="J286" s="145">
        <f t="shared" si="292"/>
        <v>0</v>
      </c>
      <c r="K286" s="103">
        <f t="shared" si="292"/>
        <v>0</v>
      </c>
      <c r="L286" s="112">
        <f t="shared" si="292"/>
        <v>0</v>
      </c>
      <c r="M286" s="251">
        <f t="shared" si="292"/>
        <v>0</v>
      </c>
      <c r="N286" s="103">
        <f t="shared" si="292"/>
        <v>0</v>
      </c>
      <c r="O286" s="116">
        <f t="shared" si="292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40"/>
        <v>0</v>
      </c>
      <c r="D287" s="136">
        <f t="shared" ref="D287:O287" si="293">D21-D281</f>
        <v>0</v>
      </c>
      <c r="E287" s="64">
        <f t="shared" si="293"/>
        <v>0</v>
      </c>
      <c r="F287" s="178">
        <f t="shared" si="293"/>
        <v>0</v>
      </c>
      <c r="G287" s="233">
        <f t="shared" si="293"/>
        <v>0</v>
      </c>
      <c r="H287" s="64">
        <f t="shared" si="293"/>
        <v>0</v>
      </c>
      <c r="I287" s="120">
        <f t="shared" si="293"/>
        <v>0</v>
      </c>
      <c r="J287" s="136">
        <f t="shared" si="293"/>
        <v>0</v>
      </c>
      <c r="K287" s="64">
        <f t="shared" si="293"/>
        <v>0</v>
      </c>
      <c r="L287" s="178">
        <f t="shared" si="293"/>
        <v>0</v>
      </c>
      <c r="M287" s="233">
        <f t="shared" si="293"/>
        <v>0</v>
      </c>
      <c r="N287" s="64">
        <f t="shared" si="293"/>
        <v>0</v>
      </c>
      <c r="O287" s="120">
        <f t="shared" si="293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0"/>
        <v>0</v>
      </c>
      <c r="D288" s="145">
        <f t="shared" ref="D288:O288" si="294">SUM(D289,D291,D293)-SUM(D290,D292,D294)</f>
        <v>0</v>
      </c>
      <c r="E288" s="103">
        <f t="shared" si="294"/>
        <v>0</v>
      </c>
      <c r="F288" s="112">
        <f t="shared" si="294"/>
        <v>0</v>
      </c>
      <c r="G288" s="251">
        <f t="shared" si="294"/>
        <v>0</v>
      </c>
      <c r="H288" s="103">
        <f t="shared" si="294"/>
        <v>0</v>
      </c>
      <c r="I288" s="116">
        <f t="shared" si="294"/>
        <v>0</v>
      </c>
      <c r="J288" s="145">
        <f t="shared" si="294"/>
        <v>0</v>
      </c>
      <c r="K288" s="103">
        <f t="shared" si="294"/>
        <v>0</v>
      </c>
      <c r="L288" s="112">
        <f t="shared" si="294"/>
        <v>0</v>
      </c>
      <c r="M288" s="251">
        <f t="shared" si="294"/>
        <v>0</v>
      </c>
      <c r="N288" s="103">
        <f t="shared" si="294"/>
        <v>0</v>
      </c>
      <c r="O288" s="116">
        <f t="shared" si="294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0"/>
        <v>0</v>
      </c>
      <c r="D289" s="265"/>
      <c r="E289" s="49"/>
      <c r="F289" s="344">
        <f t="shared" ref="F289:F296" si="295">E289+D289</f>
        <v>0</v>
      </c>
      <c r="G289" s="248"/>
      <c r="H289" s="49"/>
      <c r="I289" s="157">
        <f t="shared" ref="I289:I296" si="296">H289+G289</f>
        <v>0</v>
      </c>
      <c r="J289" s="265"/>
      <c r="K289" s="49"/>
      <c r="L289" s="344">
        <f t="shared" ref="L289:L296" si="297">K289+J289</f>
        <v>0</v>
      </c>
      <c r="M289" s="248"/>
      <c r="N289" s="49"/>
      <c r="O289" s="157">
        <f t="shared" ref="O289:O296" si="298">N289+M289</f>
        <v>0</v>
      </c>
      <c r="P289" s="304"/>
      <c r="Q289" s="306"/>
    </row>
    <row r="290" spans="1:17" ht="12.75" hidden="1" thickTop="1" x14ac:dyDescent="0.25">
      <c r="A290" s="94" t="s">
        <v>284</v>
      </c>
      <c r="B290" s="29" t="s">
        <v>285</v>
      </c>
      <c r="C290" s="199">
        <f t="shared" si="240"/>
        <v>0</v>
      </c>
      <c r="D290" s="273"/>
      <c r="E290" s="45"/>
      <c r="F290" s="95">
        <f t="shared" si="295"/>
        <v>0</v>
      </c>
      <c r="G290" s="239"/>
      <c r="H290" s="45"/>
      <c r="I290" s="91">
        <f t="shared" si="296"/>
        <v>0</v>
      </c>
      <c r="J290" s="273"/>
      <c r="K290" s="45"/>
      <c r="L290" s="95">
        <f t="shared" si="297"/>
        <v>0</v>
      </c>
      <c r="M290" s="239"/>
      <c r="N290" s="45"/>
      <c r="O290" s="91">
        <f t="shared" si="298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0"/>
        <v>0</v>
      </c>
      <c r="D291" s="273"/>
      <c r="E291" s="45"/>
      <c r="F291" s="95">
        <f t="shared" si="295"/>
        <v>0</v>
      </c>
      <c r="G291" s="239"/>
      <c r="H291" s="45"/>
      <c r="I291" s="91">
        <f t="shared" si="296"/>
        <v>0</v>
      </c>
      <c r="J291" s="273"/>
      <c r="K291" s="45"/>
      <c r="L291" s="95">
        <f t="shared" si="297"/>
        <v>0</v>
      </c>
      <c r="M291" s="239"/>
      <c r="N291" s="45"/>
      <c r="O291" s="91">
        <f t="shared" si="298"/>
        <v>0</v>
      </c>
      <c r="P291" s="300"/>
      <c r="Q291" s="306"/>
    </row>
    <row r="292" spans="1:17" ht="12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5"/>
        <v>0</v>
      </c>
      <c r="G292" s="239"/>
      <c r="H292" s="45"/>
      <c r="I292" s="91">
        <f t="shared" si="296"/>
        <v>0</v>
      </c>
      <c r="J292" s="273"/>
      <c r="K292" s="45"/>
      <c r="L292" s="95">
        <f t="shared" si="297"/>
        <v>0</v>
      </c>
      <c r="M292" s="239"/>
      <c r="N292" s="45"/>
      <c r="O292" s="91">
        <f t="shared" si="298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0"/>
        <v>0</v>
      </c>
      <c r="D293" s="273"/>
      <c r="E293" s="45"/>
      <c r="F293" s="95">
        <f t="shared" si="295"/>
        <v>0</v>
      </c>
      <c r="G293" s="239"/>
      <c r="H293" s="45"/>
      <c r="I293" s="91">
        <f t="shared" si="296"/>
        <v>0</v>
      </c>
      <c r="J293" s="273"/>
      <c r="K293" s="45"/>
      <c r="L293" s="95">
        <f t="shared" si="297"/>
        <v>0</v>
      </c>
      <c r="M293" s="239"/>
      <c r="N293" s="45"/>
      <c r="O293" s="91">
        <f t="shared" si="298"/>
        <v>0</v>
      </c>
      <c r="P293" s="300"/>
      <c r="Q293" s="306"/>
    </row>
    <row r="294" spans="1:17" ht="12.75" hidden="1" thickTop="1" x14ac:dyDescent="0.25">
      <c r="A294" s="101" t="s">
        <v>292</v>
      </c>
      <c r="B294" s="102" t="s">
        <v>293</v>
      </c>
      <c r="C294" s="210">
        <f t="shared" si="240"/>
        <v>0</v>
      </c>
      <c r="D294" s="274"/>
      <c r="E294" s="84"/>
      <c r="F294" s="343">
        <f t="shared" si="295"/>
        <v>0</v>
      </c>
      <c r="G294" s="244"/>
      <c r="H294" s="84"/>
      <c r="I294" s="158">
        <f t="shared" si="296"/>
        <v>0</v>
      </c>
      <c r="J294" s="274"/>
      <c r="K294" s="84"/>
      <c r="L294" s="343">
        <f t="shared" si="297"/>
        <v>0</v>
      </c>
      <c r="M294" s="244"/>
      <c r="N294" s="84"/>
      <c r="O294" s="158">
        <f t="shared" si="298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0"/>
        <v>0</v>
      </c>
      <c r="D295" s="276"/>
      <c r="E295" s="122"/>
      <c r="F295" s="118">
        <f t="shared" si="295"/>
        <v>0</v>
      </c>
      <c r="G295" s="252"/>
      <c r="H295" s="122"/>
      <c r="I295" s="128">
        <f t="shared" si="296"/>
        <v>0</v>
      </c>
      <c r="J295" s="276"/>
      <c r="K295" s="122"/>
      <c r="L295" s="118">
        <f t="shared" si="297"/>
        <v>0</v>
      </c>
      <c r="M295" s="252"/>
      <c r="N295" s="122"/>
      <c r="O295" s="128">
        <f t="shared" si="298"/>
        <v>0</v>
      </c>
      <c r="P295" s="305"/>
      <c r="Q295" s="191"/>
    </row>
    <row r="296" spans="1:17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5"/>
        <v>0</v>
      </c>
      <c r="G296" s="243"/>
      <c r="H296" s="80"/>
      <c r="I296" s="125">
        <f t="shared" si="296"/>
        <v>0</v>
      </c>
      <c r="J296" s="257"/>
      <c r="K296" s="80"/>
      <c r="L296" s="184">
        <f t="shared" si="297"/>
        <v>0</v>
      </c>
      <c r="M296" s="243"/>
      <c r="N296" s="80"/>
      <c r="O296" s="125">
        <f t="shared" si="298"/>
        <v>0</v>
      </c>
      <c r="P296" s="302"/>
      <c r="Q296" s="191"/>
    </row>
    <row r="297" spans="1:17" ht="12.75" hidden="1" thickTop="1" x14ac:dyDescent="0.25">
      <c r="A297" s="105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64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customHeight="1" x14ac:dyDescent="0.25">
      <c r="A300" s="105"/>
      <c r="B300" s="107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thickTop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</sheetData>
  <sheetProtection algorithmName="SHA-512" hashValue="7gp5jM4sbNG0JZy5Iuh+S66mKPJ5Gh86Gy0L5buLH3XhHdVEiH4KNMIISaI7DlEp4D2V+jGiCdUEBLEyTW78zQ==" saltValue="3o41Oj8PFlyuj5soyfk7mg==" spinCount="100000" sheet="1" objects="1" scenarios="1" formatCells="0" formatColumns="0" formatRows="0"/>
  <autoFilter ref="A18:P296">
    <filterColumn colId="2">
      <filters>
        <filter val="176 519"/>
      </filters>
    </filterColumn>
  </autoFilter>
  <mergeCells count="32"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85:B285"/>
    <mergeCell ref="A286:B286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>&amp;R&amp;"Times New Roman,Regular"&amp;9 81.pielikums Jūrmalas pilsētas domes
2017.gada 9.jūnija saistošajiem noteikumiem Nr.21
(protokols Nr.10, 2.punkts)</firstHeader>
    <firstFooter>&amp;L&amp;9&amp;D; &amp;T&amp;R&amp;9&amp;P (&amp;N)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87"/>
  <sheetViews>
    <sheetView view="pageLayout" zoomScaleNormal="100" workbookViewId="0">
      <selection activeCell="T3" sqref="T3"/>
    </sheetView>
  </sheetViews>
  <sheetFormatPr defaultColWidth="9.140625" defaultRowHeight="12" outlineLevelCol="1" x14ac:dyDescent="0.25"/>
  <cols>
    <col min="1" max="1" width="4.7109375" style="545" customWidth="1"/>
    <col min="2" max="2" width="20" style="543" customWidth="1"/>
    <col min="3" max="3" width="30.85546875" style="543" customWidth="1"/>
    <col min="4" max="4" width="10.28515625" style="543" customWidth="1"/>
    <col min="5" max="5" width="11.42578125" style="543" hidden="1" customWidth="1" outlineLevel="1"/>
    <col min="6" max="6" width="11.42578125" style="546" hidden="1" customWidth="1" outlineLevel="1"/>
    <col min="7" max="7" width="11.42578125" style="543" customWidth="1" collapsed="1"/>
    <col min="8" max="8" width="29.28515625" style="543" hidden="1" customWidth="1" outlineLevel="1"/>
    <col min="9" max="9" width="17.5703125" style="546" customWidth="1" collapsed="1"/>
    <col min="10" max="10" width="10" style="543" customWidth="1"/>
    <col min="11" max="15" width="9.140625" style="543" customWidth="1"/>
    <col min="16" max="16" width="4.85546875" style="543" customWidth="1"/>
    <col min="17" max="16384" width="9.140625" style="543"/>
  </cols>
  <sheetData>
    <row r="1" spans="1:9" x14ac:dyDescent="0.2">
      <c r="I1" s="520" t="s">
        <v>457</v>
      </c>
    </row>
    <row r="2" spans="1:9" x14ac:dyDescent="0.2">
      <c r="I2" s="520" t="s">
        <v>416</v>
      </c>
    </row>
    <row r="3" spans="1:9" x14ac:dyDescent="0.2">
      <c r="I3" s="520" t="s">
        <v>417</v>
      </c>
    </row>
    <row r="4" spans="1:9" x14ac:dyDescent="0.25">
      <c r="A4" s="937" t="s">
        <v>0</v>
      </c>
      <c r="B4" s="937"/>
      <c r="C4" s="937" t="s">
        <v>344</v>
      </c>
      <c r="D4" s="937"/>
      <c r="E4" s="937"/>
      <c r="F4" s="937"/>
      <c r="G4" s="937"/>
      <c r="H4" s="937"/>
      <c r="I4" s="937"/>
    </row>
    <row r="5" spans="1:9" x14ac:dyDescent="0.25">
      <c r="A5" s="937" t="s">
        <v>1</v>
      </c>
      <c r="B5" s="937"/>
      <c r="C5" s="937">
        <v>90000056357</v>
      </c>
      <c r="D5" s="937"/>
      <c r="E5" s="937"/>
      <c r="F5" s="937"/>
      <c r="G5" s="937"/>
      <c r="H5" s="937"/>
      <c r="I5" s="937"/>
    </row>
    <row r="6" spans="1:9" ht="15.75" x14ac:dyDescent="0.25">
      <c r="A6" s="938" t="s">
        <v>809</v>
      </c>
      <c r="B6" s="938"/>
      <c r="C6" s="938"/>
      <c r="D6" s="938"/>
      <c r="E6" s="938"/>
      <c r="F6" s="938"/>
      <c r="G6" s="938"/>
      <c r="H6" s="938"/>
      <c r="I6" s="938"/>
    </row>
    <row r="7" spans="1:9" ht="9.75" customHeight="1" x14ac:dyDescent="0.25">
      <c r="A7" s="547"/>
      <c r="B7" s="547"/>
      <c r="C7" s="547"/>
      <c r="D7" s="547"/>
      <c r="E7" s="547"/>
      <c r="F7" s="548"/>
      <c r="G7" s="547"/>
      <c r="H7" s="547"/>
      <c r="I7" s="548"/>
    </row>
    <row r="8" spans="1:9" ht="15.75" x14ac:dyDescent="0.25">
      <c r="A8" s="937" t="s">
        <v>419</v>
      </c>
      <c r="B8" s="937"/>
      <c r="C8" s="939" t="s">
        <v>459</v>
      </c>
      <c r="D8" s="939"/>
      <c r="E8" s="939"/>
      <c r="F8" s="939"/>
      <c r="G8" s="939"/>
      <c r="H8" s="939"/>
      <c r="I8" s="939"/>
    </row>
    <row r="9" spans="1:9" ht="9" customHeight="1" x14ac:dyDescent="0.25">
      <c r="B9" s="549"/>
      <c r="C9" s="552"/>
      <c r="D9" s="552"/>
      <c r="E9" s="552"/>
      <c r="F9" s="551"/>
      <c r="G9" s="552"/>
      <c r="H9" s="552"/>
      <c r="I9" s="551"/>
    </row>
    <row r="10" spans="1:9" x14ac:dyDescent="0.25">
      <c r="A10" s="937" t="s">
        <v>421</v>
      </c>
      <c r="B10" s="937"/>
      <c r="C10" s="937" t="s">
        <v>460</v>
      </c>
      <c r="D10" s="937"/>
      <c r="E10" s="937"/>
      <c r="F10" s="937"/>
      <c r="G10" s="937"/>
      <c r="H10" s="937"/>
      <c r="I10" s="937"/>
    </row>
    <row r="11" spans="1:9" x14ac:dyDescent="0.25">
      <c r="A11" s="937" t="s">
        <v>422</v>
      </c>
      <c r="B11" s="937"/>
      <c r="C11" s="946" t="s">
        <v>461</v>
      </c>
      <c r="D11" s="946"/>
      <c r="E11" s="946"/>
      <c r="F11" s="946"/>
      <c r="G11" s="946"/>
      <c r="H11" s="946"/>
      <c r="I11" s="946"/>
    </row>
    <row r="12" spans="1:9" ht="49.5" customHeight="1" x14ac:dyDescent="0.25">
      <c r="A12" s="554" t="s">
        <v>424</v>
      </c>
      <c r="B12" s="945" t="s">
        <v>425</v>
      </c>
      <c r="C12" s="945"/>
      <c r="D12" s="554" t="s">
        <v>426</v>
      </c>
      <c r="E12" s="554" t="s">
        <v>427</v>
      </c>
      <c r="F12" s="555" t="s">
        <v>428</v>
      </c>
      <c r="G12" s="556" t="s">
        <v>429</v>
      </c>
      <c r="H12" s="556" t="s">
        <v>318</v>
      </c>
      <c r="I12" s="538" t="s">
        <v>430</v>
      </c>
    </row>
    <row r="13" spans="1:9" x14ac:dyDescent="0.25">
      <c r="A13" s="947" t="s">
        <v>462</v>
      </c>
      <c r="B13" s="947"/>
      <c r="C13" s="947"/>
      <c r="D13" s="532"/>
      <c r="E13" s="532">
        <f>SUM(E14:E17)</f>
        <v>259700</v>
      </c>
      <c r="F13" s="557">
        <f t="shared" ref="F13:G13" si="0">SUM(F14:F17)</f>
        <v>0</v>
      </c>
      <c r="G13" s="532">
        <f t="shared" si="0"/>
        <v>259700</v>
      </c>
      <c r="H13" s="532"/>
      <c r="I13" s="558"/>
    </row>
    <row r="14" spans="1:9" x14ac:dyDescent="0.25">
      <c r="A14" s="940">
        <v>1</v>
      </c>
      <c r="B14" s="941" t="s">
        <v>463</v>
      </c>
      <c r="C14" s="941"/>
      <c r="D14" s="559">
        <v>5250</v>
      </c>
      <c r="E14" s="536">
        <v>242709</v>
      </c>
      <c r="F14" s="537"/>
      <c r="G14" s="536">
        <f>E14+F14</f>
        <v>242709</v>
      </c>
      <c r="H14" s="637"/>
      <c r="I14" s="942" t="s">
        <v>464</v>
      </c>
    </row>
    <row r="15" spans="1:9" x14ac:dyDescent="0.25">
      <c r="A15" s="940"/>
      <c r="B15" s="941"/>
      <c r="C15" s="941"/>
      <c r="D15" s="559">
        <v>2241</v>
      </c>
      <c r="E15" s="536">
        <v>5991</v>
      </c>
      <c r="F15" s="537"/>
      <c r="G15" s="536">
        <f t="shared" ref="G15:G17" si="1">E15+F15</f>
        <v>5991</v>
      </c>
      <c r="H15" s="560"/>
      <c r="I15" s="943"/>
    </row>
    <row r="16" spans="1:9" ht="12" customHeight="1" x14ac:dyDescent="0.25">
      <c r="A16" s="940"/>
      <c r="B16" s="941"/>
      <c r="C16" s="941"/>
      <c r="D16" s="559">
        <v>2239</v>
      </c>
      <c r="E16" s="536">
        <v>1000</v>
      </c>
      <c r="F16" s="536"/>
      <c r="G16" s="536">
        <f t="shared" si="1"/>
        <v>1000</v>
      </c>
      <c r="H16" s="536"/>
      <c r="I16" s="943"/>
    </row>
    <row r="17" spans="1:9" x14ac:dyDescent="0.25">
      <c r="A17" s="940"/>
      <c r="B17" s="941"/>
      <c r="C17" s="941"/>
      <c r="D17" s="559">
        <v>2241</v>
      </c>
      <c r="E17" s="536">
        <v>10000</v>
      </c>
      <c r="F17" s="537"/>
      <c r="G17" s="536">
        <f t="shared" si="1"/>
        <v>10000</v>
      </c>
      <c r="H17" s="640"/>
      <c r="I17" s="944"/>
    </row>
    <row r="18" spans="1:9" ht="9.75" customHeight="1" x14ac:dyDescent="0.25">
      <c r="A18" s="561"/>
      <c r="B18" s="562"/>
      <c r="C18" s="562"/>
      <c r="D18" s="541"/>
      <c r="E18" s="541"/>
      <c r="F18" s="563"/>
      <c r="G18" s="541"/>
      <c r="H18" s="541"/>
      <c r="I18" s="563"/>
    </row>
    <row r="19" spans="1:9" x14ac:dyDescent="0.25">
      <c r="A19" s="937" t="s">
        <v>421</v>
      </c>
      <c r="B19" s="937"/>
      <c r="C19" s="549" t="s">
        <v>346</v>
      </c>
      <c r="D19" s="549"/>
      <c r="E19" s="549"/>
      <c r="F19" s="564"/>
      <c r="G19" s="549"/>
      <c r="H19" s="549"/>
      <c r="I19" s="564"/>
    </row>
    <row r="20" spans="1:9" x14ac:dyDescent="0.25">
      <c r="A20" s="937" t="s">
        <v>422</v>
      </c>
      <c r="B20" s="937"/>
      <c r="C20" s="552" t="s">
        <v>345</v>
      </c>
      <c r="D20" s="552"/>
      <c r="E20" s="552"/>
      <c r="F20" s="551"/>
      <c r="G20" s="552"/>
      <c r="H20" s="552"/>
      <c r="I20" s="551"/>
    </row>
    <row r="21" spans="1:9" ht="50.25" customHeight="1" x14ac:dyDescent="0.25">
      <c r="A21" s="554" t="s">
        <v>424</v>
      </c>
      <c r="B21" s="945" t="s">
        <v>425</v>
      </c>
      <c r="C21" s="945"/>
      <c r="D21" s="554" t="s">
        <v>426</v>
      </c>
      <c r="E21" s="554" t="s">
        <v>427</v>
      </c>
      <c r="F21" s="555" t="s">
        <v>428</v>
      </c>
      <c r="G21" s="556" t="s">
        <v>429</v>
      </c>
      <c r="H21" s="556" t="s">
        <v>318</v>
      </c>
      <c r="I21" s="538" t="s">
        <v>430</v>
      </c>
    </row>
    <row r="22" spans="1:9" x14ac:dyDescent="0.25">
      <c r="A22" s="947" t="s">
        <v>462</v>
      </c>
      <c r="B22" s="947"/>
      <c r="C22" s="947"/>
      <c r="D22" s="532"/>
      <c r="E22" s="532">
        <f>SUM(E23:E24)</f>
        <v>15642</v>
      </c>
      <c r="F22" s="557">
        <f t="shared" ref="F22:G22" si="2">SUM(F23:F24)</f>
        <v>0</v>
      </c>
      <c r="G22" s="532">
        <f t="shared" si="2"/>
        <v>15642</v>
      </c>
      <c r="H22" s="532"/>
      <c r="I22" s="942" t="s">
        <v>466</v>
      </c>
    </row>
    <row r="23" spans="1:9" ht="15" customHeight="1" x14ac:dyDescent="0.25">
      <c r="A23" s="577">
        <v>1</v>
      </c>
      <c r="B23" s="941" t="s">
        <v>467</v>
      </c>
      <c r="C23" s="941"/>
      <c r="D23" s="559">
        <v>5240</v>
      </c>
      <c r="E23" s="536">
        <v>0</v>
      </c>
      <c r="F23" s="844"/>
      <c r="G23" s="566">
        <f t="shared" ref="G23:G24" si="3">E23+F23</f>
        <v>0</v>
      </c>
      <c r="H23" s="560"/>
      <c r="I23" s="943"/>
    </row>
    <row r="24" spans="1:9" ht="25.5" customHeight="1" x14ac:dyDescent="0.25">
      <c r="A24" s="577">
        <v>2</v>
      </c>
      <c r="B24" s="931" t="s">
        <v>469</v>
      </c>
      <c r="C24" s="932"/>
      <c r="D24" s="559">
        <v>5250</v>
      </c>
      <c r="E24" s="536">
        <v>15642</v>
      </c>
      <c r="F24" s="537"/>
      <c r="G24" s="536">
        <f t="shared" si="3"/>
        <v>15642</v>
      </c>
      <c r="H24" s="560"/>
      <c r="I24" s="643" t="s">
        <v>466</v>
      </c>
    </row>
    <row r="25" spans="1:9" ht="9.75" customHeight="1" x14ac:dyDescent="0.25">
      <c r="A25" s="561"/>
      <c r="B25" s="562"/>
      <c r="C25" s="562"/>
      <c r="D25" s="568"/>
      <c r="E25" s="569"/>
      <c r="F25" s="570"/>
      <c r="G25" s="569"/>
      <c r="H25" s="569"/>
      <c r="I25" s="571"/>
    </row>
    <row r="26" spans="1:9" x14ac:dyDescent="0.25">
      <c r="A26" s="937" t="s">
        <v>421</v>
      </c>
      <c r="B26" s="937"/>
      <c r="C26" s="549" t="s">
        <v>470</v>
      </c>
      <c r="D26" s="549"/>
      <c r="E26" s="549"/>
      <c r="F26" s="564"/>
      <c r="G26" s="549"/>
      <c r="H26" s="549"/>
      <c r="I26" s="564"/>
    </row>
    <row r="27" spans="1:9" x14ac:dyDescent="0.25">
      <c r="A27" s="937" t="s">
        <v>422</v>
      </c>
      <c r="B27" s="937"/>
      <c r="C27" s="552" t="s">
        <v>471</v>
      </c>
      <c r="D27" s="552"/>
      <c r="E27" s="552"/>
      <c r="F27" s="551"/>
      <c r="G27" s="552"/>
      <c r="H27" s="552"/>
      <c r="I27" s="551"/>
    </row>
    <row r="28" spans="1:9" ht="49.5" customHeight="1" x14ac:dyDescent="0.25">
      <c r="A28" s="554" t="s">
        <v>424</v>
      </c>
      <c r="B28" s="945" t="s">
        <v>425</v>
      </c>
      <c r="C28" s="945"/>
      <c r="D28" s="554" t="s">
        <v>426</v>
      </c>
      <c r="E28" s="554" t="s">
        <v>427</v>
      </c>
      <c r="F28" s="555" t="s">
        <v>428</v>
      </c>
      <c r="G28" s="556" t="s">
        <v>429</v>
      </c>
      <c r="H28" s="556" t="s">
        <v>318</v>
      </c>
      <c r="I28" s="538" t="s">
        <v>430</v>
      </c>
    </row>
    <row r="29" spans="1:9" ht="14.25" customHeight="1" x14ac:dyDescent="0.25">
      <c r="A29" s="947" t="s">
        <v>462</v>
      </c>
      <c r="B29" s="947"/>
      <c r="C29" s="947"/>
      <c r="D29" s="532"/>
      <c r="E29" s="532">
        <f>E30</f>
        <v>34313</v>
      </c>
      <c r="F29" s="557">
        <f t="shared" ref="F29:G29" si="4">F30</f>
        <v>0</v>
      </c>
      <c r="G29" s="532">
        <f t="shared" si="4"/>
        <v>34313</v>
      </c>
      <c r="H29" s="532"/>
      <c r="I29" s="942" t="s">
        <v>472</v>
      </c>
    </row>
    <row r="30" spans="1:9" ht="12" customHeight="1" x14ac:dyDescent="0.25">
      <c r="A30" s="577">
        <v>1</v>
      </c>
      <c r="B30" s="948" t="s">
        <v>473</v>
      </c>
      <c r="C30" s="948"/>
      <c r="D30" s="572">
        <v>5250</v>
      </c>
      <c r="E30" s="533">
        <v>34313</v>
      </c>
      <c r="F30" s="566"/>
      <c r="G30" s="533">
        <f>E30+F30</f>
        <v>34313</v>
      </c>
      <c r="H30" s="533"/>
      <c r="I30" s="943"/>
    </row>
    <row r="31" spans="1:9" ht="9.75" customHeight="1" x14ac:dyDescent="0.25">
      <c r="A31" s="573"/>
      <c r="B31" s="574"/>
      <c r="C31" s="574"/>
      <c r="D31" s="575"/>
      <c r="E31" s="575"/>
      <c r="F31" s="576"/>
      <c r="G31" s="575"/>
      <c r="H31" s="575"/>
      <c r="I31" s="576"/>
    </row>
    <row r="32" spans="1:9" x14ac:dyDescent="0.25">
      <c r="A32" s="937" t="s">
        <v>421</v>
      </c>
      <c r="B32" s="937"/>
      <c r="C32" s="549" t="s">
        <v>365</v>
      </c>
      <c r="D32" s="549"/>
      <c r="E32" s="549"/>
      <c r="F32" s="564"/>
      <c r="G32" s="549"/>
      <c r="H32" s="549"/>
      <c r="I32" s="564"/>
    </row>
    <row r="33" spans="1:14" x14ac:dyDescent="0.25">
      <c r="A33" s="937" t="s">
        <v>422</v>
      </c>
      <c r="B33" s="937"/>
      <c r="C33" s="552" t="s">
        <v>362</v>
      </c>
      <c r="D33" s="552"/>
      <c r="E33" s="552"/>
      <c r="F33" s="551"/>
      <c r="G33" s="552"/>
      <c r="H33" s="552"/>
      <c r="I33" s="551"/>
    </row>
    <row r="34" spans="1:14" ht="48.75" customHeight="1" x14ac:dyDescent="0.25">
      <c r="A34" s="554" t="s">
        <v>424</v>
      </c>
      <c r="B34" s="945" t="s">
        <v>425</v>
      </c>
      <c r="C34" s="945"/>
      <c r="D34" s="554" t="s">
        <v>426</v>
      </c>
      <c r="E34" s="554" t="s">
        <v>427</v>
      </c>
      <c r="F34" s="555" t="s">
        <v>428</v>
      </c>
      <c r="G34" s="556" t="s">
        <v>429</v>
      </c>
      <c r="H34" s="556" t="s">
        <v>318</v>
      </c>
      <c r="I34" s="538" t="s">
        <v>430</v>
      </c>
    </row>
    <row r="35" spans="1:14" x14ac:dyDescent="0.25">
      <c r="A35" s="947" t="s">
        <v>462</v>
      </c>
      <c r="B35" s="947"/>
      <c r="C35" s="947"/>
      <c r="D35" s="532"/>
      <c r="E35" s="532">
        <f>SUM(E36:E48)</f>
        <v>7647279</v>
      </c>
      <c r="F35" s="532">
        <f>SUM(F36:F48)</f>
        <v>-16098</v>
      </c>
      <c r="G35" s="532">
        <f>SUM(G36:G48)</f>
        <v>7631181</v>
      </c>
      <c r="H35" s="532"/>
      <c r="I35" s="558"/>
    </row>
    <row r="36" spans="1:14" ht="14.25" customHeight="1" x14ac:dyDescent="0.25">
      <c r="A36" s="577">
        <v>1</v>
      </c>
      <c r="B36" s="941" t="s">
        <v>474</v>
      </c>
      <c r="C36" s="941"/>
      <c r="D36" s="559">
        <v>5240</v>
      </c>
      <c r="E36" s="536">
        <v>50000</v>
      </c>
      <c r="F36" s="536"/>
      <c r="G36" s="536">
        <f t="shared" ref="G36:G48" si="5">E36+F36</f>
        <v>50000</v>
      </c>
      <c r="H36" s="536"/>
      <c r="I36" s="643" t="s">
        <v>475</v>
      </c>
    </row>
    <row r="37" spans="1:14" ht="27" customHeight="1" x14ac:dyDescent="0.25">
      <c r="A37" s="949">
        <v>2</v>
      </c>
      <c r="B37" s="941" t="s">
        <v>476</v>
      </c>
      <c r="C37" s="941"/>
      <c r="D37" s="578">
        <v>5240</v>
      </c>
      <c r="E37" s="536">
        <v>4255528</v>
      </c>
      <c r="F37" s="579"/>
      <c r="G37" s="536">
        <f t="shared" si="5"/>
        <v>4255528</v>
      </c>
      <c r="H37" s="536"/>
      <c r="I37" s="643" t="s">
        <v>477</v>
      </c>
      <c r="L37" s="580"/>
      <c r="N37" s="580"/>
    </row>
    <row r="38" spans="1:14" ht="24" x14ac:dyDescent="0.25">
      <c r="A38" s="949"/>
      <c r="B38" s="941"/>
      <c r="C38" s="941"/>
      <c r="D38" s="559">
        <v>5250</v>
      </c>
      <c r="E38" s="536">
        <v>1802348</v>
      </c>
      <c r="F38" s="666">
        <v>-16098</v>
      </c>
      <c r="G38" s="536">
        <f t="shared" si="5"/>
        <v>1786250</v>
      </c>
      <c r="H38" s="536" t="s">
        <v>1086</v>
      </c>
      <c r="I38" s="643" t="s">
        <v>478</v>
      </c>
    </row>
    <row r="39" spans="1:14" ht="15.75" customHeight="1" x14ac:dyDescent="0.25">
      <c r="A39" s="950">
        <v>3</v>
      </c>
      <c r="B39" s="952" t="s">
        <v>479</v>
      </c>
      <c r="C39" s="953"/>
      <c r="D39" s="559">
        <v>5250</v>
      </c>
      <c r="E39" s="536">
        <v>140039</v>
      </c>
      <c r="F39" s="537"/>
      <c r="G39" s="536">
        <f t="shared" si="5"/>
        <v>140039</v>
      </c>
      <c r="H39" s="560"/>
      <c r="I39" s="643" t="s">
        <v>481</v>
      </c>
    </row>
    <row r="40" spans="1:14" x14ac:dyDescent="0.25">
      <c r="A40" s="951"/>
      <c r="B40" s="954"/>
      <c r="C40" s="955"/>
      <c r="D40" s="559">
        <v>2241</v>
      </c>
      <c r="E40" s="536">
        <v>13222</v>
      </c>
      <c r="F40" s="537"/>
      <c r="G40" s="536">
        <f t="shared" si="5"/>
        <v>13222</v>
      </c>
      <c r="H40" s="560"/>
      <c r="I40" s="643"/>
    </row>
    <row r="41" spans="1:14" x14ac:dyDescent="0.25">
      <c r="A41" s="581">
        <v>4</v>
      </c>
      <c r="B41" s="941" t="s">
        <v>482</v>
      </c>
      <c r="C41" s="941"/>
      <c r="D41" s="559">
        <v>2241</v>
      </c>
      <c r="E41" s="536">
        <v>153081</v>
      </c>
      <c r="F41" s="537"/>
      <c r="G41" s="536">
        <f t="shared" si="5"/>
        <v>153081</v>
      </c>
      <c r="H41" s="560"/>
      <c r="I41" s="643" t="s">
        <v>484</v>
      </c>
    </row>
    <row r="42" spans="1:14" ht="12" customHeight="1" x14ac:dyDescent="0.25">
      <c r="A42" s="581">
        <v>5</v>
      </c>
      <c r="B42" s="941" t="s">
        <v>485</v>
      </c>
      <c r="C42" s="941"/>
      <c r="D42" s="559">
        <v>2241</v>
      </c>
      <c r="E42" s="536">
        <v>5000</v>
      </c>
      <c r="F42" s="579"/>
      <c r="G42" s="536">
        <f t="shared" si="5"/>
        <v>5000</v>
      </c>
      <c r="H42" s="560"/>
      <c r="I42" s="643" t="s">
        <v>486</v>
      </c>
    </row>
    <row r="43" spans="1:14" ht="16.5" customHeight="1" x14ac:dyDescent="0.25">
      <c r="A43" s="577">
        <v>6</v>
      </c>
      <c r="B43" s="941" t="s">
        <v>487</v>
      </c>
      <c r="C43" s="941"/>
      <c r="D43" s="559">
        <v>2239</v>
      </c>
      <c r="E43" s="536">
        <v>2000</v>
      </c>
      <c r="F43" s="579"/>
      <c r="G43" s="536">
        <f t="shared" si="5"/>
        <v>2000</v>
      </c>
      <c r="H43" s="536"/>
      <c r="I43" s="643" t="s">
        <v>488</v>
      </c>
    </row>
    <row r="44" spans="1:14" x14ac:dyDescent="0.25">
      <c r="A44" s="534">
        <v>7</v>
      </c>
      <c r="B44" s="960" t="s">
        <v>489</v>
      </c>
      <c r="C44" s="960"/>
      <c r="D44" s="584">
        <v>5250</v>
      </c>
      <c r="E44" s="585">
        <v>958375</v>
      </c>
      <c r="F44" s="845"/>
      <c r="G44" s="585">
        <f t="shared" si="5"/>
        <v>958375</v>
      </c>
      <c r="H44" s="585"/>
      <c r="I44" s="587" t="s">
        <v>490</v>
      </c>
    </row>
    <row r="45" spans="1:14" ht="22.5" customHeight="1" x14ac:dyDescent="0.25">
      <c r="A45" s="588">
        <v>8</v>
      </c>
      <c r="B45" s="961" t="s">
        <v>491</v>
      </c>
      <c r="C45" s="961"/>
      <c r="D45" s="589">
        <v>5240</v>
      </c>
      <c r="E45" s="590">
        <v>139463</v>
      </c>
      <c r="F45" s="615"/>
      <c r="G45" s="590">
        <f t="shared" si="5"/>
        <v>139463</v>
      </c>
      <c r="H45" s="637"/>
      <c r="I45" s="587" t="s">
        <v>492</v>
      </c>
    </row>
    <row r="46" spans="1:14" x14ac:dyDescent="0.25">
      <c r="A46" s="591">
        <v>9</v>
      </c>
      <c r="B46" s="956" t="s">
        <v>493</v>
      </c>
      <c r="C46" s="957"/>
      <c r="D46" s="559">
        <v>5250</v>
      </c>
      <c r="E46" s="536">
        <v>25000</v>
      </c>
      <c r="F46" s="579"/>
      <c r="G46" s="536">
        <f t="shared" si="5"/>
        <v>25000</v>
      </c>
      <c r="H46" s="536"/>
      <c r="I46" s="643" t="s">
        <v>494</v>
      </c>
    </row>
    <row r="47" spans="1:14" ht="26.25" customHeight="1" x14ac:dyDescent="0.25">
      <c r="A47" s="591">
        <v>10</v>
      </c>
      <c r="B47" s="956" t="s">
        <v>495</v>
      </c>
      <c r="C47" s="957"/>
      <c r="D47" s="559">
        <v>5240</v>
      </c>
      <c r="E47" s="536">
        <v>3097</v>
      </c>
      <c r="F47" s="579"/>
      <c r="G47" s="536">
        <f t="shared" si="5"/>
        <v>3097</v>
      </c>
      <c r="H47" s="536"/>
      <c r="I47" s="643" t="s">
        <v>496</v>
      </c>
    </row>
    <row r="48" spans="1:14" x14ac:dyDescent="0.25">
      <c r="A48" s="591">
        <v>11</v>
      </c>
      <c r="B48" s="956" t="s">
        <v>497</v>
      </c>
      <c r="C48" s="957"/>
      <c r="D48" s="559">
        <v>5250</v>
      </c>
      <c r="E48" s="536">
        <v>100126</v>
      </c>
      <c r="F48" s="537"/>
      <c r="G48" s="536">
        <f t="shared" si="5"/>
        <v>100126</v>
      </c>
      <c r="H48" s="560"/>
      <c r="I48" s="643" t="s">
        <v>481</v>
      </c>
    </row>
    <row r="49" spans="1:9" x14ac:dyDescent="0.25">
      <c r="A49" s="592"/>
      <c r="B49" s="593"/>
      <c r="C49" s="593"/>
      <c r="D49" s="594"/>
      <c r="E49" s="595"/>
      <c r="F49" s="596"/>
      <c r="G49" s="595"/>
      <c r="H49" s="595"/>
      <c r="I49" s="596"/>
    </row>
    <row r="50" spans="1:9" x14ac:dyDescent="0.25">
      <c r="A50" s="958" t="s">
        <v>421</v>
      </c>
      <c r="B50" s="958"/>
      <c r="C50" s="958" t="s">
        <v>368</v>
      </c>
      <c r="D50" s="958"/>
      <c r="E50" s="958"/>
      <c r="F50" s="958"/>
      <c r="G50" s="958"/>
      <c r="H50" s="958"/>
      <c r="I50" s="958"/>
    </row>
    <row r="51" spans="1:9" x14ac:dyDescent="0.25">
      <c r="A51" s="959" t="s">
        <v>422</v>
      </c>
      <c r="B51" s="959"/>
      <c r="C51" s="597" t="s">
        <v>499</v>
      </c>
      <c r="D51" s="598"/>
      <c r="E51" s="598"/>
      <c r="F51" s="599"/>
      <c r="G51" s="598"/>
      <c r="H51" s="598"/>
      <c r="I51" s="599"/>
    </row>
    <row r="52" spans="1:9" ht="47.25" customHeight="1" x14ac:dyDescent="0.25">
      <c r="A52" s="554" t="s">
        <v>424</v>
      </c>
      <c r="B52" s="945" t="s">
        <v>425</v>
      </c>
      <c r="C52" s="945"/>
      <c r="D52" s="554" t="s">
        <v>426</v>
      </c>
      <c r="E52" s="554" t="s">
        <v>427</v>
      </c>
      <c r="F52" s="555" t="s">
        <v>428</v>
      </c>
      <c r="G52" s="556" t="s">
        <v>429</v>
      </c>
      <c r="H52" s="556" t="s">
        <v>318</v>
      </c>
      <c r="I52" s="538" t="s">
        <v>430</v>
      </c>
    </row>
    <row r="53" spans="1:9" x14ac:dyDescent="0.25">
      <c r="A53" s="947" t="s">
        <v>462</v>
      </c>
      <c r="B53" s="947"/>
      <c r="C53" s="947"/>
      <c r="D53" s="532"/>
      <c r="E53" s="532">
        <f>SUM(E54:E59)</f>
        <v>346621</v>
      </c>
      <c r="F53" s="557">
        <f t="shared" ref="F53:G53" si="6">SUM(F54:F59)</f>
        <v>0</v>
      </c>
      <c r="G53" s="532">
        <f t="shared" si="6"/>
        <v>346621</v>
      </c>
      <c r="H53" s="532"/>
      <c r="I53" s="600"/>
    </row>
    <row r="54" spans="1:9" ht="22.5" customHeight="1" x14ac:dyDescent="0.25">
      <c r="A54" s="577">
        <v>1</v>
      </c>
      <c r="B54" s="960" t="s">
        <v>500</v>
      </c>
      <c r="C54" s="960"/>
      <c r="D54" s="572">
        <v>5240</v>
      </c>
      <c r="E54" s="533">
        <v>99693</v>
      </c>
      <c r="F54" s="537"/>
      <c r="G54" s="533">
        <f t="shared" ref="G54:G59" si="7">E54+F54</f>
        <v>99693</v>
      </c>
      <c r="H54" s="533"/>
      <c r="I54" s="643" t="s">
        <v>501</v>
      </c>
    </row>
    <row r="55" spans="1:9" x14ac:dyDescent="0.25">
      <c r="A55" s="534">
        <v>2</v>
      </c>
      <c r="B55" s="960" t="s">
        <v>502</v>
      </c>
      <c r="C55" s="960"/>
      <c r="D55" s="559">
        <v>5240</v>
      </c>
      <c r="E55" s="536">
        <v>6000</v>
      </c>
      <c r="F55" s="536"/>
      <c r="G55" s="536">
        <f t="shared" si="7"/>
        <v>6000</v>
      </c>
      <c r="H55" s="536"/>
      <c r="I55" s="601" t="s">
        <v>503</v>
      </c>
    </row>
    <row r="56" spans="1:9" x14ac:dyDescent="0.25">
      <c r="A56" s="577">
        <v>3</v>
      </c>
      <c r="B56" s="960" t="s">
        <v>504</v>
      </c>
      <c r="C56" s="960"/>
      <c r="D56" s="559">
        <v>5250</v>
      </c>
      <c r="E56" s="536">
        <v>103092</v>
      </c>
      <c r="F56" s="537"/>
      <c r="G56" s="536">
        <f t="shared" si="7"/>
        <v>103092</v>
      </c>
      <c r="H56" s="560"/>
      <c r="I56" s="643" t="s">
        <v>506</v>
      </c>
    </row>
    <row r="57" spans="1:9" x14ac:dyDescent="0.25">
      <c r="A57" s="577">
        <v>4</v>
      </c>
      <c r="B57" s="960" t="s">
        <v>507</v>
      </c>
      <c r="C57" s="960"/>
      <c r="D57" s="559">
        <v>5240</v>
      </c>
      <c r="E57" s="536">
        <v>83600</v>
      </c>
      <c r="F57" s="536"/>
      <c r="G57" s="536">
        <f t="shared" si="7"/>
        <v>83600</v>
      </c>
      <c r="H57" s="560"/>
      <c r="I57" s="643" t="s">
        <v>508</v>
      </c>
    </row>
    <row r="58" spans="1:9" x14ac:dyDescent="0.25">
      <c r="A58" s="602">
        <v>5</v>
      </c>
      <c r="B58" s="956" t="s">
        <v>509</v>
      </c>
      <c r="C58" s="957"/>
      <c r="D58" s="559">
        <v>5240</v>
      </c>
      <c r="E58" s="536">
        <v>50454</v>
      </c>
      <c r="F58" s="537"/>
      <c r="G58" s="536">
        <f t="shared" si="7"/>
        <v>50454</v>
      </c>
      <c r="H58" s="560"/>
      <c r="I58" s="643" t="s">
        <v>508</v>
      </c>
    </row>
    <row r="59" spans="1:9" x14ac:dyDescent="0.25">
      <c r="A59" s="602">
        <v>6</v>
      </c>
      <c r="B59" s="956" t="s">
        <v>511</v>
      </c>
      <c r="C59" s="957"/>
      <c r="D59" s="559">
        <v>5250</v>
      </c>
      <c r="E59" s="536">
        <v>3782</v>
      </c>
      <c r="F59" s="537"/>
      <c r="G59" s="536">
        <f t="shared" si="7"/>
        <v>3782</v>
      </c>
      <c r="H59" s="640"/>
      <c r="I59" s="643" t="s">
        <v>512</v>
      </c>
    </row>
    <row r="60" spans="1:9" ht="13.5" customHeight="1" x14ac:dyDescent="0.25">
      <c r="A60" s="603"/>
      <c r="B60" s="604"/>
      <c r="C60" s="604"/>
      <c r="D60" s="604"/>
      <c r="E60" s="605"/>
      <c r="F60" s="606"/>
      <c r="G60" s="605"/>
      <c r="H60" s="605"/>
      <c r="I60" s="607"/>
    </row>
    <row r="61" spans="1:9" x14ac:dyDescent="0.25">
      <c r="A61" s="937" t="s">
        <v>421</v>
      </c>
      <c r="B61" s="937"/>
      <c r="C61" s="549" t="s">
        <v>513</v>
      </c>
      <c r="D61" s="549"/>
      <c r="E61" s="549"/>
      <c r="F61" s="564"/>
      <c r="G61" s="549"/>
      <c r="H61" s="549"/>
      <c r="I61" s="564"/>
    </row>
    <row r="62" spans="1:9" x14ac:dyDescent="0.25">
      <c r="A62" s="937" t="s">
        <v>422</v>
      </c>
      <c r="B62" s="937"/>
      <c r="C62" s="552" t="s">
        <v>514</v>
      </c>
      <c r="D62" s="552"/>
      <c r="E62" s="552"/>
      <c r="F62" s="551"/>
      <c r="G62" s="552"/>
      <c r="H62" s="552"/>
      <c r="I62" s="551"/>
    </row>
    <row r="63" spans="1:9" ht="48.75" customHeight="1" x14ac:dyDescent="0.25">
      <c r="A63" s="554" t="s">
        <v>424</v>
      </c>
      <c r="B63" s="945" t="s">
        <v>425</v>
      </c>
      <c r="C63" s="945"/>
      <c r="D63" s="554" t="s">
        <v>426</v>
      </c>
      <c r="E63" s="554" t="s">
        <v>427</v>
      </c>
      <c r="F63" s="555" t="s">
        <v>428</v>
      </c>
      <c r="G63" s="556" t="s">
        <v>429</v>
      </c>
      <c r="H63" s="556" t="s">
        <v>318</v>
      </c>
      <c r="I63" s="538" t="s">
        <v>430</v>
      </c>
    </row>
    <row r="64" spans="1:9" x14ac:dyDescent="0.25">
      <c r="A64" s="947" t="s">
        <v>462</v>
      </c>
      <c r="B64" s="947"/>
      <c r="C64" s="947"/>
      <c r="D64" s="532"/>
      <c r="E64" s="532">
        <f>SUM(E65:E66)</f>
        <v>17295</v>
      </c>
      <c r="F64" s="557">
        <f t="shared" ref="F64:G64" si="8">SUM(F65:F66)</f>
        <v>0</v>
      </c>
      <c r="G64" s="532">
        <f t="shared" si="8"/>
        <v>17295</v>
      </c>
      <c r="H64" s="532"/>
      <c r="I64" s="608"/>
    </row>
    <row r="65" spans="1:13" x14ac:dyDescent="0.25">
      <c r="A65" s="577">
        <v>1</v>
      </c>
      <c r="B65" s="960" t="s">
        <v>515</v>
      </c>
      <c r="C65" s="960"/>
      <c r="D65" s="572">
        <v>5250</v>
      </c>
      <c r="E65" s="533">
        <v>5794</v>
      </c>
      <c r="F65" s="536"/>
      <c r="G65" s="533">
        <f t="shared" ref="G65:G66" si="9">E65+F65</f>
        <v>5794</v>
      </c>
      <c r="H65" s="533"/>
      <c r="I65" s="643" t="s">
        <v>516</v>
      </c>
    </row>
    <row r="66" spans="1:13" ht="12" customHeight="1" x14ac:dyDescent="0.25">
      <c r="A66" s="577">
        <v>2</v>
      </c>
      <c r="B66" s="960" t="s">
        <v>517</v>
      </c>
      <c r="C66" s="960"/>
      <c r="D66" s="572">
        <v>5250</v>
      </c>
      <c r="E66" s="533">
        <v>11501</v>
      </c>
      <c r="F66" s="536"/>
      <c r="G66" s="533">
        <f t="shared" si="9"/>
        <v>11501</v>
      </c>
      <c r="H66" s="533"/>
      <c r="I66" s="643" t="s">
        <v>518</v>
      </c>
    </row>
    <row r="67" spans="1:13" ht="30" customHeight="1" x14ac:dyDescent="0.25">
      <c r="A67" s="603"/>
      <c r="B67" s="604"/>
      <c r="C67" s="604"/>
      <c r="D67" s="604"/>
      <c r="E67" s="604"/>
      <c r="F67" s="609"/>
      <c r="G67" s="604"/>
      <c r="H67" s="604"/>
      <c r="I67" s="609"/>
    </row>
    <row r="68" spans="1:13" x14ac:dyDescent="0.25">
      <c r="A68" s="958" t="s">
        <v>421</v>
      </c>
      <c r="B68" s="958"/>
      <c r="C68" s="610" t="s">
        <v>519</v>
      </c>
      <c r="D68" s="610"/>
      <c r="E68" s="610"/>
      <c r="F68" s="611"/>
      <c r="G68" s="610"/>
      <c r="H68" s="610"/>
      <c r="I68" s="611"/>
    </row>
    <row r="69" spans="1:13" x14ac:dyDescent="0.25">
      <c r="A69" s="959" t="s">
        <v>422</v>
      </c>
      <c r="B69" s="959"/>
      <c r="C69" s="597" t="s">
        <v>520</v>
      </c>
      <c r="D69" s="597"/>
      <c r="E69" s="597"/>
      <c r="F69" s="612"/>
      <c r="G69" s="597"/>
      <c r="H69" s="597"/>
      <c r="I69" s="612"/>
    </row>
    <row r="70" spans="1:13" ht="48.75" customHeight="1" x14ac:dyDescent="0.25">
      <c r="A70" s="554" t="s">
        <v>424</v>
      </c>
      <c r="B70" s="945" t="s">
        <v>425</v>
      </c>
      <c r="C70" s="945"/>
      <c r="D70" s="554" t="s">
        <v>426</v>
      </c>
      <c r="E70" s="554" t="s">
        <v>427</v>
      </c>
      <c r="F70" s="555" t="s">
        <v>428</v>
      </c>
      <c r="G70" s="556" t="s">
        <v>429</v>
      </c>
      <c r="H70" s="556" t="s">
        <v>318</v>
      </c>
      <c r="I70" s="538" t="s">
        <v>430</v>
      </c>
    </row>
    <row r="71" spans="1:13" x14ac:dyDescent="0.25">
      <c r="A71" s="947" t="s">
        <v>462</v>
      </c>
      <c r="B71" s="947"/>
      <c r="C71" s="947"/>
      <c r="D71" s="532"/>
      <c r="E71" s="532">
        <f>SUM(E72:E73)</f>
        <v>72500</v>
      </c>
      <c r="F71" s="557">
        <f t="shared" ref="F71:G71" si="10">SUM(F72:F73)</f>
        <v>0</v>
      </c>
      <c r="G71" s="532">
        <f t="shared" si="10"/>
        <v>72500</v>
      </c>
      <c r="H71" s="532"/>
      <c r="I71" s="643"/>
    </row>
    <row r="72" spans="1:13" x14ac:dyDescent="0.25">
      <c r="A72" s="577">
        <v>1</v>
      </c>
      <c r="B72" s="941" t="s">
        <v>521</v>
      </c>
      <c r="C72" s="941"/>
      <c r="D72" s="559">
        <v>5250</v>
      </c>
      <c r="E72" s="536">
        <v>55900</v>
      </c>
      <c r="F72" s="537"/>
      <c r="G72" s="536">
        <f t="shared" ref="G72:G73" si="11">E72+F72</f>
        <v>55900</v>
      </c>
      <c r="H72" s="560"/>
      <c r="I72" s="643" t="s">
        <v>518</v>
      </c>
    </row>
    <row r="73" spans="1:13" ht="11.25" customHeight="1" x14ac:dyDescent="0.25">
      <c r="A73" s="577">
        <v>2</v>
      </c>
      <c r="B73" s="941" t="s">
        <v>522</v>
      </c>
      <c r="C73" s="941"/>
      <c r="D73" s="559">
        <v>5250</v>
      </c>
      <c r="E73" s="536">
        <v>16600</v>
      </c>
      <c r="F73" s="537"/>
      <c r="G73" s="539">
        <f t="shared" si="11"/>
        <v>16600</v>
      </c>
      <c r="H73" s="613"/>
      <c r="I73" s="614" t="s">
        <v>518</v>
      </c>
    </row>
    <row r="74" spans="1:13" x14ac:dyDescent="0.25">
      <c r="A74" s="603"/>
      <c r="B74" s="604"/>
      <c r="C74" s="604"/>
      <c r="D74" s="604"/>
      <c r="E74" s="604"/>
      <c r="F74" s="609"/>
      <c r="G74" s="604"/>
      <c r="H74" s="604"/>
      <c r="I74" s="609"/>
    </row>
    <row r="75" spans="1:13" x14ac:dyDescent="0.25">
      <c r="A75" s="937" t="s">
        <v>421</v>
      </c>
      <c r="B75" s="937"/>
      <c r="C75" s="549" t="s">
        <v>523</v>
      </c>
      <c r="D75" s="549"/>
      <c r="E75" s="549"/>
      <c r="F75" s="564"/>
      <c r="G75" s="549"/>
      <c r="H75" s="549"/>
      <c r="I75" s="564"/>
    </row>
    <row r="76" spans="1:13" x14ac:dyDescent="0.25">
      <c r="A76" s="937" t="s">
        <v>422</v>
      </c>
      <c r="B76" s="937"/>
      <c r="C76" s="552" t="s">
        <v>524</v>
      </c>
      <c r="D76" s="552"/>
      <c r="E76" s="552"/>
      <c r="F76" s="551"/>
      <c r="G76" s="552"/>
      <c r="H76" s="552"/>
      <c r="I76" s="551"/>
    </row>
    <row r="77" spans="1:13" ht="48.75" customHeight="1" x14ac:dyDescent="0.25">
      <c r="A77" s="554" t="s">
        <v>424</v>
      </c>
      <c r="B77" s="945" t="s">
        <v>425</v>
      </c>
      <c r="C77" s="945"/>
      <c r="D77" s="554" t="s">
        <v>426</v>
      </c>
      <c r="E77" s="554" t="s">
        <v>427</v>
      </c>
      <c r="F77" s="555" t="s">
        <v>428</v>
      </c>
      <c r="G77" s="556" t="s">
        <v>429</v>
      </c>
      <c r="H77" s="556" t="s">
        <v>318</v>
      </c>
      <c r="I77" s="538" t="s">
        <v>430</v>
      </c>
    </row>
    <row r="78" spans="1:13" x14ac:dyDescent="0.25">
      <c r="A78" s="947" t="s">
        <v>462</v>
      </c>
      <c r="B78" s="947"/>
      <c r="C78" s="947"/>
      <c r="D78" s="532"/>
      <c r="E78" s="532">
        <f>SUM(E79:E82)</f>
        <v>744441</v>
      </c>
      <c r="F78" s="532">
        <f t="shared" ref="F78:G78" si="12">SUM(F79:F82)</f>
        <v>0</v>
      </c>
      <c r="G78" s="532">
        <f t="shared" si="12"/>
        <v>744441</v>
      </c>
      <c r="H78" s="532"/>
      <c r="I78" s="643"/>
    </row>
    <row r="79" spans="1:13" x14ac:dyDescent="0.25">
      <c r="A79" s="577">
        <v>1</v>
      </c>
      <c r="B79" s="941" t="s">
        <v>525</v>
      </c>
      <c r="C79" s="941"/>
      <c r="D79" s="559">
        <v>5250</v>
      </c>
      <c r="E79" s="536">
        <v>3874</v>
      </c>
      <c r="F79" s="537"/>
      <c r="G79" s="536">
        <f t="shared" ref="G79:G82" si="13">E79+F79</f>
        <v>3874</v>
      </c>
      <c r="H79" s="536"/>
      <c r="I79" s="643" t="s">
        <v>503</v>
      </c>
    </row>
    <row r="80" spans="1:13" ht="23.25" customHeight="1" x14ac:dyDescent="0.25">
      <c r="A80" s="588">
        <v>2</v>
      </c>
      <c r="B80" s="948" t="s">
        <v>526</v>
      </c>
      <c r="C80" s="948"/>
      <c r="D80" s="589">
        <v>5250</v>
      </c>
      <c r="E80" s="590">
        <v>712700</v>
      </c>
      <c r="F80" s="585"/>
      <c r="G80" s="590">
        <f t="shared" si="13"/>
        <v>712700</v>
      </c>
      <c r="H80" s="590"/>
      <c r="I80" s="587" t="s">
        <v>503</v>
      </c>
      <c r="K80" s="580"/>
      <c r="M80" s="580"/>
    </row>
    <row r="81" spans="1:13" ht="15" customHeight="1" x14ac:dyDescent="0.25">
      <c r="A81" s="972">
        <v>3</v>
      </c>
      <c r="B81" s="974" t="s">
        <v>527</v>
      </c>
      <c r="C81" s="974"/>
      <c r="D81" s="589">
        <v>2239</v>
      </c>
      <c r="E81" s="590">
        <v>3933</v>
      </c>
      <c r="F81" s="615"/>
      <c r="G81" s="590">
        <f t="shared" si="13"/>
        <v>3933</v>
      </c>
      <c r="H81" s="848"/>
      <c r="I81" s="968" t="s">
        <v>503</v>
      </c>
      <c r="K81" s="580"/>
      <c r="M81" s="580"/>
    </row>
    <row r="82" spans="1:13" x14ac:dyDescent="0.25">
      <c r="A82" s="973"/>
      <c r="B82" s="975"/>
      <c r="C82" s="975"/>
      <c r="D82" s="589">
        <v>5250</v>
      </c>
      <c r="E82" s="590">
        <v>23934</v>
      </c>
      <c r="F82" s="615"/>
      <c r="G82" s="590">
        <f t="shared" si="13"/>
        <v>23934</v>
      </c>
      <c r="H82" s="619"/>
      <c r="I82" s="968"/>
      <c r="K82" s="580"/>
      <c r="M82" s="580"/>
    </row>
    <row r="83" spans="1:13" x14ac:dyDescent="0.25">
      <c r="A83" s="846"/>
      <c r="B83" s="847"/>
      <c r="C83" s="847"/>
      <c r="D83" s="618"/>
      <c r="E83" s="619"/>
      <c r="F83" s="620"/>
      <c r="G83" s="619"/>
      <c r="H83" s="619"/>
      <c r="I83" s="620"/>
    </row>
    <row r="84" spans="1:13" x14ac:dyDescent="0.25">
      <c r="A84" s="937" t="s">
        <v>421</v>
      </c>
      <c r="B84" s="937"/>
      <c r="C84" s="549" t="s">
        <v>528</v>
      </c>
      <c r="D84" s="549"/>
      <c r="E84" s="568"/>
      <c r="F84" s="621"/>
      <c r="G84" s="568"/>
      <c r="H84" s="568"/>
      <c r="I84" s="621"/>
    </row>
    <row r="85" spans="1:13" x14ac:dyDescent="0.25">
      <c r="A85" s="937" t="s">
        <v>422</v>
      </c>
      <c r="B85" s="937"/>
      <c r="C85" s="552" t="s">
        <v>529</v>
      </c>
      <c r="D85" s="552"/>
      <c r="E85" s="552"/>
      <c r="F85" s="551"/>
      <c r="G85" s="552"/>
      <c r="H85" s="552"/>
      <c r="I85" s="551"/>
    </row>
    <row r="86" spans="1:13" ht="49.5" customHeight="1" x14ac:dyDescent="0.25">
      <c r="A86" s="554" t="s">
        <v>424</v>
      </c>
      <c r="B86" s="945" t="s">
        <v>425</v>
      </c>
      <c r="C86" s="945"/>
      <c r="D86" s="554" t="s">
        <v>426</v>
      </c>
      <c r="E86" s="554" t="s">
        <v>427</v>
      </c>
      <c r="F86" s="555" t="s">
        <v>428</v>
      </c>
      <c r="G86" s="556" t="s">
        <v>429</v>
      </c>
      <c r="H86" s="556" t="s">
        <v>318</v>
      </c>
      <c r="I86" s="538" t="s">
        <v>430</v>
      </c>
    </row>
    <row r="87" spans="1:13" x14ac:dyDescent="0.25">
      <c r="A87" s="947" t="s">
        <v>462</v>
      </c>
      <c r="B87" s="947"/>
      <c r="C87" s="947"/>
      <c r="D87" s="532"/>
      <c r="E87" s="532">
        <f>SUM(E88:E97)</f>
        <v>403474</v>
      </c>
      <c r="F87" s="557">
        <f>SUM(F88:F97)</f>
        <v>0</v>
      </c>
      <c r="G87" s="532">
        <f>SUM(G88:G97)</f>
        <v>403474</v>
      </c>
      <c r="H87" s="532"/>
      <c r="I87" s="643"/>
    </row>
    <row r="88" spans="1:13" ht="14.25" customHeight="1" x14ac:dyDescent="0.25">
      <c r="A88" s="554">
        <v>1</v>
      </c>
      <c r="B88" s="941" t="s">
        <v>530</v>
      </c>
      <c r="C88" s="941"/>
      <c r="D88" s="559">
        <v>2241</v>
      </c>
      <c r="E88" s="531">
        <v>57000</v>
      </c>
      <c r="F88" s="622"/>
      <c r="G88" s="531">
        <f t="shared" ref="G88:G97" si="14">E88+F88</f>
        <v>57000</v>
      </c>
      <c r="H88" s="531"/>
      <c r="I88" s="623" t="s">
        <v>531</v>
      </c>
    </row>
    <row r="89" spans="1:13" ht="12" customHeight="1" x14ac:dyDescent="0.25">
      <c r="A89" s="554">
        <v>2</v>
      </c>
      <c r="B89" s="941" t="s">
        <v>532</v>
      </c>
      <c r="C89" s="941"/>
      <c r="D89" s="559">
        <v>5250</v>
      </c>
      <c r="E89" s="531">
        <v>20200</v>
      </c>
      <c r="F89" s="624"/>
      <c r="G89" s="625">
        <f t="shared" si="14"/>
        <v>20200</v>
      </c>
      <c r="H89" s="625"/>
      <c r="I89" s="626" t="s">
        <v>531</v>
      </c>
    </row>
    <row r="90" spans="1:13" x14ac:dyDescent="0.25">
      <c r="A90" s="554">
        <v>3</v>
      </c>
      <c r="B90" s="931" t="s">
        <v>533</v>
      </c>
      <c r="C90" s="932"/>
      <c r="D90" s="559">
        <v>2241</v>
      </c>
      <c r="E90" s="531">
        <v>4390</v>
      </c>
      <c r="F90" s="622"/>
      <c r="G90" s="531">
        <f t="shared" si="14"/>
        <v>4390</v>
      </c>
      <c r="H90" s="531"/>
      <c r="I90" s="623"/>
    </row>
    <row r="91" spans="1:13" x14ac:dyDescent="0.25">
      <c r="A91" s="577">
        <v>4</v>
      </c>
      <c r="B91" s="941" t="s">
        <v>534</v>
      </c>
      <c r="C91" s="941"/>
      <c r="D91" s="559">
        <v>5250</v>
      </c>
      <c r="E91" s="533">
        <v>217524</v>
      </c>
      <c r="F91" s="536"/>
      <c r="G91" s="533">
        <f t="shared" si="14"/>
        <v>217524</v>
      </c>
      <c r="H91" s="533"/>
      <c r="I91" s="643" t="s">
        <v>531</v>
      </c>
      <c r="K91" s="580"/>
      <c r="M91" s="580"/>
    </row>
    <row r="92" spans="1:13" ht="15" customHeight="1" x14ac:dyDescent="0.25">
      <c r="A92" s="627">
        <v>5</v>
      </c>
      <c r="B92" s="952" t="s">
        <v>535</v>
      </c>
      <c r="C92" s="953"/>
      <c r="D92" s="559">
        <v>2241</v>
      </c>
      <c r="E92" s="531">
        <v>1800</v>
      </c>
      <c r="F92" s="557"/>
      <c r="G92" s="531">
        <f t="shared" si="14"/>
        <v>1800</v>
      </c>
      <c r="H92" s="628"/>
      <c r="I92" s="626" t="s">
        <v>531</v>
      </c>
    </row>
    <row r="93" spans="1:13" ht="12" customHeight="1" x14ac:dyDescent="0.25">
      <c r="A93" s="554">
        <v>6</v>
      </c>
      <c r="B93" s="941" t="s">
        <v>536</v>
      </c>
      <c r="C93" s="941"/>
      <c r="D93" s="559">
        <v>5250</v>
      </c>
      <c r="E93" s="531">
        <v>5500</v>
      </c>
      <c r="F93" s="622"/>
      <c r="G93" s="531">
        <f t="shared" si="14"/>
        <v>5500</v>
      </c>
      <c r="H93" s="531"/>
      <c r="I93" s="623" t="s">
        <v>531</v>
      </c>
      <c r="J93" s="629"/>
      <c r="K93" s="629"/>
      <c r="L93" s="629"/>
    </row>
    <row r="94" spans="1:13" ht="12" customHeight="1" x14ac:dyDescent="0.25">
      <c r="A94" s="588">
        <v>7</v>
      </c>
      <c r="B94" s="948" t="s">
        <v>537</v>
      </c>
      <c r="C94" s="948"/>
      <c r="D94" s="630">
        <v>5250</v>
      </c>
      <c r="E94" s="631">
        <v>49000</v>
      </c>
      <c r="F94" s="849"/>
      <c r="G94" s="631">
        <f t="shared" si="14"/>
        <v>49000</v>
      </c>
      <c r="H94" s="637"/>
      <c r="I94" s="587" t="s">
        <v>531</v>
      </c>
    </row>
    <row r="95" spans="1:13" ht="12" customHeight="1" x14ac:dyDescent="0.25">
      <c r="A95" s="554">
        <v>8</v>
      </c>
      <c r="B95" s="941" t="s">
        <v>538</v>
      </c>
      <c r="C95" s="941"/>
      <c r="D95" s="559">
        <v>5250</v>
      </c>
      <c r="E95" s="531">
        <v>24260</v>
      </c>
      <c r="F95" s="622"/>
      <c r="G95" s="531">
        <f t="shared" si="14"/>
        <v>24260</v>
      </c>
      <c r="H95" s="531"/>
      <c r="I95" s="623" t="s">
        <v>531</v>
      </c>
    </row>
    <row r="96" spans="1:13" ht="12" customHeight="1" x14ac:dyDescent="0.25">
      <c r="A96" s="577">
        <v>9</v>
      </c>
      <c r="B96" s="941" t="s">
        <v>539</v>
      </c>
      <c r="C96" s="941"/>
      <c r="D96" s="559">
        <v>5250</v>
      </c>
      <c r="E96" s="533">
        <v>16600</v>
      </c>
      <c r="F96" s="557"/>
      <c r="G96" s="533">
        <f t="shared" si="14"/>
        <v>16600</v>
      </c>
      <c r="H96" s="633"/>
      <c r="I96" s="643" t="s">
        <v>531</v>
      </c>
    </row>
    <row r="97" spans="1:13" ht="12" customHeight="1" x14ac:dyDescent="0.25">
      <c r="A97" s="577">
        <v>10</v>
      </c>
      <c r="B97" s="941" t="s">
        <v>540</v>
      </c>
      <c r="C97" s="941"/>
      <c r="D97" s="559">
        <v>5250</v>
      </c>
      <c r="E97" s="533">
        <v>7200</v>
      </c>
      <c r="F97" s="557"/>
      <c r="G97" s="533">
        <f t="shared" si="14"/>
        <v>7200</v>
      </c>
      <c r="H97" s="628"/>
      <c r="I97" s="643" t="s">
        <v>531</v>
      </c>
    </row>
    <row r="98" spans="1:13" x14ac:dyDescent="0.25">
      <c r="A98" s="573"/>
      <c r="B98" s="574"/>
      <c r="C98" s="574"/>
      <c r="D98" s="634"/>
      <c r="E98" s="575"/>
      <c r="F98" s="576"/>
      <c r="G98" s="575"/>
      <c r="H98" s="575"/>
      <c r="I98" s="635"/>
    </row>
    <row r="99" spans="1:13" x14ac:dyDescent="0.25">
      <c r="A99" s="937" t="s">
        <v>421</v>
      </c>
      <c r="B99" s="937"/>
      <c r="C99" s="549" t="s">
        <v>541</v>
      </c>
      <c r="D99" s="549"/>
      <c r="E99" s="549"/>
      <c r="F99" s="564"/>
      <c r="G99" s="549"/>
      <c r="H99" s="549"/>
    </row>
    <row r="100" spans="1:13" x14ac:dyDescent="0.25">
      <c r="A100" s="937" t="s">
        <v>422</v>
      </c>
      <c r="B100" s="937"/>
      <c r="C100" s="552" t="s">
        <v>373</v>
      </c>
      <c r="D100" s="552"/>
      <c r="E100" s="552"/>
      <c r="F100" s="551"/>
      <c r="G100" s="552"/>
      <c r="H100" s="552"/>
    </row>
    <row r="101" spans="1:13" ht="36" customHeight="1" x14ac:dyDescent="0.25">
      <c r="A101" s="554" t="s">
        <v>424</v>
      </c>
      <c r="B101" s="945" t="s">
        <v>425</v>
      </c>
      <c r="C101" s="945"/>
      <c r="D101" s="554" t="s">
        <v>426</v>
      </c>
      <c r="E101" s="554" t="s">
        <v>427</v>
      </c>
      <c r="F101" s="555" t="s">
        <v>428</v>
      </c>
      <c r="G101" s="556" t="s">
        <v>429</v>
      </c>
      <c r="H101" s="556" t="s">
        <v>318</v>
      </c>
      <c r="I101" s="538" t="s">
        <v>430</v>
      </c>
    </row>
    <row r="102" spans="1:13" x14ac:dyDescent="0.25">
      <c r="A102" s="947" t="s">
        <v>462</v>
      </c>
      <c r="B102" s="947"/>
      <c r="C102" s="947"/>
      <c r="D102" s="532"/>
      <c r="E102" s="532">
        <f>SUM(E103:E126)</f>
        <v>7510780</v>
      </c>
      <c r="F102" s="557">
        <f t="shared" ref="F102:G102" si="15">SUM(F103:F126)</f>
        <v>0</v>
      </c>
      <c r="G102" s="532">
        <f t="shared" si="15"/>
        <v>7510780</v>
      </c>
      <c r="H102" s="532"/>
      <c r="I102" s="643"/>
    </row>
    <row r="103" spans="1:13" x14ac:dyDescent="0.25">
      <c r="A103" s="577">
        <v>1</v>
      </c>
      <c r="B103" s="941" t="s">
        <v>530</v>
      </c>
      <c r="C103" s="941"/>
      <c r="D103" s="559">
        <v>2241</v>
      </c>
      <c r="E103" s="536">
        <v>76000</v>
      </c>
      <c r="F103" s="557"/>
      <c r="G103" s="536">
        <f t="shared" ref="G103:G126" si="16">E103+F103</f>
        <v>76000</v>
      </c>
      <c r="H103" s="560"/>
      <c r="I103" s="643" t="s">
        <v>543</v>
      </c>
    </row>
    <row r="104" spans="1:13" ht="15" customHeight="1" x14ac:dyDescent="0.25">
      <c r="A104" s="554">
        <v>2</v>
      </c>
      <c r="B104" s="941" t="s">
        <v>544</v>
      </c>
      <c r="C104" s="941"/>
      <c r="D104" s="559">
        <v>5250</v>
      </c>
      <c r="E104" s="622">
        <v>29000</v>
      </c>
      <c r="F104" s="557"/>
      <c r="G104" s="622">
        <f t="shared" si="16"/>
        <v>29000</v>
      </c>
      <c r="H104" s="622"/>
      <c r="I104" s="643" t="s">
        <v>543</v>
      </c>
    </row>
    <row r="105" spans="1:13" ht="12" customHeight="1" x14ac:dyDescent="0.25">
      <c r="A105" s="949">
        <v>3</v>
      </c>
      <c r="B105" s="941" t="s">
        <v>545</v>
      </c>
      <c r="C105" s="941"/>
      <c r="D105" s="559">
        <v>5250</v>
      </c>
      <c r="E105" s="536">
        <v>30838</v>
      </c>
      <c r="F105" s="536"/>
      <c r="G105" s="536">
        <f t="shared" si="16"/>
        <v>30838</v>
      </c>
      <c r="H105" s="536"/>
      <c r="I105" s="942" t="s">
        <v>543</v>
      </c>
    </row>
    <row r="106" spans="1:13" ht="12" customHeight="1" x14ac:dyDescent="0.25">
      <c r="A106" s="949"/>
      <c r="B106" s="941"/>
      <c r="C106" s="941"/>
      <c r="D106" s="559">
        <v>2241</v>
      </c>
      <c r="E106" s="536">
        <v>1748</v>
      </c>
      <c r="F106" s="536"/>
      <c r="G106" s="536">
        <f t="shared" si="16"/>
        <v>1748</v>
      </c>
      <c r="H106" s="536"/>
      <c r="I106" s="943"/>
    </row>
    <row r="107" spans="1:13" ht="12" customHeight="1" x14ac:dyDescent="0.25">
      <c r="A107" s="581">
        <v>4</v>
      </c>
      <c r="B107" s="941" t="s">
        <v>546</v>
      </c>
      <c r="C107" s="941"/>
      <c r="D107" s="559">
        <v>5250</v>
      </c>
      <c r="E107" s="536">
        <v>29300</v>
      </c>
      <c r="F107" s="536"/>
      <c r="G107" s="536">
        <f t="shared" si="16"/>
        <v>29300</v>
      </c>
      <c r="H107" s="536"/>
      <c r="I107" s="643" t="s">
        <v>543</v>
      </c>
    </row>
    <row r="108" spans="1:13" x14ac:dyDescent="0.25">
      <c r="A108" s="581">
        <v>5</v>
      </c>
      <c r="B108" s="941" t="s">
        <v>547</v>
      </c>
      <c r="C108" s="941"/>
      <c r="D108" s="559">
        <v>5250</v>
      </c>
      <c r="E108" s="536">
        <v>52500</v>
      </c>
      <c r="F108" s="537"/>
      <c r="G108" s="536">
        <f t="shared" si="16"/>
        <v>52500</v>
      </c>
      <c r="H108" s="633"/>
      <c r="I108" s="614" t="s">
        <v>543</v>
      </c>
    </row>
    <row r="109" spans="1:13" ht="25.5" customHeight="1" x14ac:dyDescent="0.25">
      <c r="A109" s="577">
        <v>6</v>
      </c>
      <c r="B109" s="960" t="s">
        <v>548</v>
      </c>
      <c r="C109" s="960"/>
      <c r="D109" s="559">
        <v>5250</v>
      </c>
      <c r="E109" s="536">
        <v>82000</v>
      </c>
      <c r="F109" s="537"/>
      <c r="G109" s="536">
        <f t="shared" si="16"/>
        <v>82000</v>
      </c>
      <c r="H109" s="637"/>
      <c r="I109" s="643" t="s">
        <v>543</v>
      </c>
      <c r="J109" s="636"/>
      <c r="K109" s="636"/>
    </row>
    <row r="110" spans="1:13" ht="12" customHeight="1" x14ac:dyDescent="0.25">
      <c r="A110" s="949">
        <v>7</v>
      </c>
      <c r="B110" s="960" t="s">
        <v>549</v>
      </c>
      <c r="C110" s="960"/>
      <c r="D110" s="559">
        <v>5240</v>
      </c>
      <c r="E110" s="536">
        <v>2525973</v>
      </c>
      <c r="F110" s="536"/>
      <c r="G110" s="536">
        <f t="shared" si="16"/>
        <v>2525973</v>
      </c>
      <c r="H110" s="536"/>
      <c r="I110" s="643" t="s">
        <v>543</v>
      </c>
    </row>
    <row r="111" spans="1:13" ht="27" customHeight="1" x14ac:dyDescent="0.25">
      <c r="A111" s="949"/>
      <c r="B111" s="960"/>
      <c r="C111" s="960"/>
      <c r="D111" s="559">
        <v>5250</v>
      </c>
      <c r="E111" s="536">
        <v>4190962</v>
      </c>
      <c r="F111" s="536"/>
      <c r="G111" s="536">
        <f t="shared" si="16"/>
        <v>4190962</v>
      </c>
      <c r="H111" s="536"/>
      <c r="I111" s="614" t="s">
        <v>550</v>
      </c>
      <c r="K111" s="580"/>
      <c r="M111" s="580"/>
    </row>
    <row r="112" spans="1:13" ht="24" customHeight="1" x14ac:dyDescent="0.25">
      <c r="A112" s="577">
        <v>8</v>
      </c>
      <c r="B112" s="960" t="s">
        <v>551</v>
      </c>
      <c r="C112" s="960"/>
      <c r="D112" s="559">
        <v>5250</v>
      </c>
      <c r="E112" s="536">
        <v>108750</v>
      </c>
      <c r="F112" s="537"/>
      <c r="G112" s="536">
        <f t="shared" si="16"/>
        <v>108750</v>
      </c>
      <c r="H112" s="637"/>
      <c r="I112" s="623" t="s">
        <v>543</v>
      </c>
    </row>
    <row r="113" spans="1:9" ht="24" x14ac:dyDescent="0.25">
      <c r="A113" s="581">
        <v>9</v>
      </c>
      <c r="B113" s="960" t="s">
        <v>552</v>
      </c>
      <c r="C113" s="960"/>
      <c r="D113" s="559">
        <v>5250</v>
      </c>
      <c r="E113" s="536">
        <v>39723</v>
      </c>
      <c r="F113" s="557"/>
      <c r="G113" s="536">
        <f t="shared" si="16"/>
        <v>39723</v>
      </c>
      <c r="H113" s="633"/>
      <c r="I113" s="623" t="s">
        <v>554</v>
      </c>
    </row>
    <row r="114" spans="1:9" ht="15" customHeight="1" x14ac:dyDescent="0.25">
      <c r="A114" s="577">
        <v>10</v>
      </c>
      <c r="B114" s="941" t="s">
        <v>555</v>
      </c>
      <c r="C114" s="941"/>
      <c r="D114" s="559">
        <v>5250</v>
      </c>
      <c r="E114" s="536">
        <v>10050</v>
      </c>
      <c r="F114" s="536"/>
      <c r="G114" s="536">
        <f t="shared" si="16"/>
        <v>10050</v>
      </c>
      <c r="H114" s="536"/>
      <c r="I114" s="643" t="s">
        <v>543</v>
      </c>
    </row>
    <row r="115" spans="1:9" ht="24" x14ac:dyDescent="0.25">
      <c r="A115" s="581">
        <v>11</v>
      </c>
      <c r="B115" s="960" t="s">
        <v>556</v>
      </c>
      <c r="C115" s="960"/>
      <c r="D115" s="559">
        <v>5250</v>
      </c>
      <c r="E115" s="536">
        <v>33000</v>
      </c>
      <c r="F115" s="557"/>
      <c r="G115" s="536">
        <f t="shared" si="16"/>
        <v>33000</v>
      </c>
      <c r="H115" s="633"/>
      <c r="I115" s="643" t="s">
        <v>554</v>
      </c>
    </row>
    <row r="116" spans="1:9" ht="12" customHeight="1" x14ac:dyDescent="0.25">
      <c r="A116" s="577">
        <v>12</v>
      </c>
      <c r="B116" s="941" t="s">
        <v>558</v>
      </c>
      <c r="C116" s="941"/>
      <c r="D116" s="559">
        <v>5250</v>
      </c>
      <c r="E116" s="536">
        <v>12837</v>
      </c>
      <c r="F116" s="557"/>
      <c r="G116" s="536">
        <f t="shared" si="16"/>
        <v>12837</v>
      </c>
      <c r="H116" s="637"/>
      <c r="I116" s="643" t="s">
        <v>543</v>
      </c>
    </row>
    <row r="117" spans="1:9" ht="12" customHeight="1" x14ac:dyDescent="0.25">
      <c r="A117" s="581">
        <v>13</v>
      </c>
      <c r="B117" s="941" t="s">
        <v>559</v>
      </c>
      <c r="C117" s="941"/>
      <c r="D117" s="559">
        <v>5250</v>
      </c>
      <c r="E117" s="536">
        <v>5500</v>
      </c>
      <c r="F117" s="536"/>
      <c r="G117" s="536">
        <f t="shared" si="16"/>
        <v>5500</v>
      </c>
      <c r="H117" s="536"/>
      <c r="I117" s="643" t="s">
        <v>543</v>
      </c>
    </row>
    <row r="118" spans="1:9" ht="12" customHeight="1" x14ac:dyDescent="0.25">
      <c r="A118" s="581">
        <v>14</v>
      </c>
      <c r="B118" s="960" t="s">
        <v>560</v>
      </c>
      <c r="C118" s="960"/>
      <c r="D118" s="559">
        <v>5250</v>
      </c>
      <c r="E118" s="536">
        <v>4224</v>
      </c>
      <c r="F118" s="557"/>
      <c r="G118" s="536">
        <f t="shared" si="16"/>
        <v>4224</v>
      </c>
      <c r="H118" s="637"/>
      <c r="I118" s="643" t="s">
        <v>543</v>
      </c>
    </row>
    <row r="119" spans="1:9" ht="12" customHeight="1" x14ac:dyDescent="0.25">
      <c r="A119" s="639">
        <v>15</v>
      </c>
      <c r="B119" s="964" t="s">
        <v>561</v>
      </c>
      <c r="C119" s="965"/>
      <c r="D119" s="559">
        <v>2239</v>
      </c>
      <c r="E119" s="536">
        <v>0</v>
      </c>
      <c r="F119" s="537"/>
      <c r="G119" s="536">
        <f t="shared" si="16"/>
        <v>0</v>
      </c>
      <c r="H119" s="576"/>
      <c r="I119" s="614" t="s">
        <v>550</v>
      </c>
    </row>
    <row r="120" spans="1:9" ht="12" customHeight="1" x14ac:dyDescent="0.25">
      <c r="A120" s="962">
        <v>16</v>
      </c>
      <c r="B120" s="964" t="s">
        <v>562</v>
      </c>
      <c r="C120" s="965"/>
      <c r="D120" s="559">
        <v>2239</v>
      </c>
      <c r="E120" s="536">
        <v>14368</v>
      </c>
      <c r="F120" s="537"/>
      <c r="G120" s="536">
        <f t="shared" si="16"/>
        <v>14368</v>
      </c>
      <c r="H120" s="576"/>
      <c r="I120" s="942" t="s">
        <v>550</v>
      </c>
    </row>
    <row r="121" spans="1:9" ht="12" customHeight="1" x14ac:dyDescent="0.25">
      <c r="A121" s="963"/>
      <c r="B121" s="966"/>
      <c r="C121" s="967"/>
      <c r="D121" s="559">
        <v>5240</v>
      </c>
      <c r="E121" s="536">
        <v>206907</v>
      </c>
      <c r="F121" s="537"/>
      <c r="G121" s="536">
        <f t="shared" si="16"/>
        <v>206907</v>
      </c>
      <c r="H121" s="576"/>
      <c r="I121" s="944"/>
    </row>
    <row r="122" spans="1:9" ht="12" customHeight="1" x14ac:dyDescent="0.25">
      <c r="A122" s="639">
        <v>17</v>
      </c>
      <c r="B122" s="964" t="s">
        <v>563</v>
      </c>
      <c r="C122" s="965"/>
      <c r="D122" s="559">
        <v>5250</v>
      </c>
      <c r="E122" s="536">
        <v>31200</v>
      </c>
      <c r="F122" s="537"/>
      <c r="G122" s="536">
        <f t="shared" si="16"/>
        <v>31200</v>
      </c>
      <c r="H122" s="637"/>
      <c r="I122" s="614" t="s">
        <v>543</v>
      </c>
    </row>
    <row r="123" spans="1:9" ht="12" customHeight="1" x14ac:dyDescent="0.25">
      <c r="A123" s="962">
        <v>18</v>
      </c>
      <c r="B123" s="964" t="s">
        <v>564</v>
      </c>
      <c r="C123" s="965"/>
      <c r="D123" s="559">
        <v>2241</v>
      </c>
      <c r="E123" s="536">
        <v>155</v>
      </c>
      <c r="F123" s="537"/>
      <c r="G123" s="536">
        <f t="shared" si="16"/>
        <v>155</v>
      </c>
      <c r="H123" s="637"/>
      <c r="I123" s="942" t="s">
        <v>543</v>
      </c>
    </row>
    <row r="124" spans="1:9" ht="12" customHeight="1" x14ac:dyDescent="0.25">
      <c r="A124" s="963"/>
      <c r="B124" s="966"/>
      <c r="C124" s="967"/>
      <c r="D124" s="559">
        <v>5250</v>
      </c>
      <c r="E124" s="536">
        <v>2745</v>
      </c>
      <c r="F124" s="537"/>
      <c r="G124" s="536">
        <f t="shared" si="16"/>
        <v>2745</v>
      </c>
      <c r="H124" s="640"/>
      <c r="I124" s="944"/>
    </row>
    <row r="125" spans="1:9" ht="12" customHeight="1" x14ac:dyDescent="0.25">
      <c r="A125" s="581">
        <v>19</v>
      </c>
      <c r="B125" s="956" t="s">
        <v>565</v>
      </c>
      <c r="C125" s="957"/>
      <c r="D125" s="559">
        <v>5250</v>
      </c>
      <c r="E125" s="536">
        <v>0</v>
      </c>
      <c r="F125" s="537"/>
      <c r="G125" s="536">
        <f t="shared" si="16"/>
        <v>0</v>
      </c>
      <c r="H125" s="560"/>
      <c r="I125" s="614" t="s">
        <v>543</v>
      </c>
    </row>
    <row r="126" spans="1:9" ht="12" customHeight="1" x14ac:dyDescent="0.25">
      <c r="A126" s="581">
        <v>20</v>
      </c>
      <c r="B126" s="956" t="s">
        <v>387</v>
      </c>
      <c r="C126" s="957"/>
      <c r="D126" s="559">
        <v>5250</v>
      </c>
      <c r="E126" s="536">
        <v>23000</v>
      </c>
      <c r="F126" s="537"/>
      <c r="G126" s="536">
        <f t="shared" si="16"/>
        <v>23000</v>
      </c>
      <c r="H126" s="637"/>
      <c r="I126" s="614" t="s">
        <v>543</v>
      </c>
    </row>
    <row r="127" spans="1:9" x14ac:dyDescent="0.25">
      <c r="A127" s="641"/>
      <c r="B127" s="642"/>
      <c r="C127" s="642"/>
      <c r="D127" s="642"/>
      <c r="E127" s="642"/>
      <c r="F127" s="642"/>
      <c r="G127" s="642"/>
      <c r="H127" s="642"/>
      <c r="I127" s="642"/>
    </row>
    <row r="128" spans="1:9" x14ac:dyDescent="0.25">
      <c r="A128" s="937" t="s">
        <v>421</v>
      </c>
      <c r="B128" s="937"/>
      <c r="C128" s="549" t="s">
        <v>567</v>
      </c>
      <c r="D128" s="549"/>
      <c r="E128" s="549"/>
      <c r="F128" s="564"/>
      <c r="G128" s="549"/>
      <c r="H128" s="549"/>
      <c r="I128" s="564"/>
    </row>
    <row r="129" spans="1:9" x14ac:dyDescent="0.25">
      <c r="A129" s="959" t="s">
        <v>422</v>
      </c>
      <c r="B129" s="959"/>
      <c r="C129" s="552" t="s">
        <v>568</v>
      </c>
      <c r="D129" s="552"/>
      <c r="E129" s="552"/>
      <c r="F129" s="551"/>
      <c r="G129" s="552"/>
      <c r="H129" s="552"/>
      <c r="I129" s="551"/>
    </row>
    <row r="130" spans="1:9" ht="49.5" customHeight="1" x14ac:dyDescent="0.25">
      <c r="A130" s="554" t="s">
        <v>424</v>
      </c>
      <c r="B130" s="945" t="s">
        <v>425</v>
      </c>
      <c r="C130" s="945"/>
      <c r="D130" s="554" t="s">
        <v>426</v>
      </c>
      <c r="E130" s="554" t="s">
        <v>427</v>
      </c>
      <c r="F130" s="555" t="s">
        <v>428</v>
      </c>
      <c r="G130" s="556" t="s">
        <v>429</v>
      </c>
      <c r="H130" s="556" t="s">
        <v>318</v>
      </c>
      <c r="I130" s="538" t="s">
        <v>430</v>
      </c>
    </row>
    <row r="131" spans="1:9" x14ac:dyDescent="0.25">
      <c r="A131" s="947" t="s">
        <v>462</v>
      </c>
      <c r="B131" s="947"/>
      <c r="C131" s="947"/>
      <c r="D131" s="532"/>
      <c r="E131" s="532">
        <f>SUM(E132:E139)</f>
        <v>174579</v>
      </c>
      <c r="F131" s="532">
        <f t="shared" ref="F131:G131" si="17">SUM(F132:F139)</f>
        <v>0</v>
      </c>
      <c r="G131" s="532">
        <f t="shared" si="17"/>
        <v>174579</v>
      </c>
      <c r="H131" s="532"/>
      <c r="I131" s="608"/>
    </row>
    <row r="132" spans="1:9" x14ac:dyDescent="0.25">
      <c r="A132" s="581">
        <v>1</v>
      </c>
      <c r="B132" s="941" t="s">
        <v>569</v>
      </c>
      <c r="C132" s="941"/>
      <c r="D132" s="559">
        <v>5250</v>
      </c>
      <c r="E132" s="536">
        <v>5500</v>
      </c>
      <c r="F132" s="536"/>
      <c r="G132" s="536">
        <f t="shared" ref="G132:G139" si="18">E132+F132</f>
        <v>5500</v>
      </c>
      <c r="H132" s="536"/>
      <c r="I132" s="643" t="s">
        <v>490</v>
      </c>
    </row>
    <row r="133" spans="1:9" ht="12" customHeight="1" x14ac:dyDescent="0.25">
      <c r="A133" s="949">
        <v>2</v>
      </c>
      <c r="B133" s="941" t="s">
        <v>570</v>
      </c>
      <c r="C133" s="941"/>
      <c r="D133" s="559">
        <v>5250</v>
      </c>
      <c r="E133" s="536">
        <v>5500</v>
      </c>
      <c r="F133" s="536"/>
      <c r="G133" s="536">
        <f t="shared" si="18"/>
        <v>5500</v>
      </c>
      <c r="H133" s="536"/>
      <c r="I133" s="968" t="s">
        <v>490</v>
      </c>
    </row>
    <row r="134" spans="1:9" ht="12" customHeight="1" x14ac:dyDescent="0.25">
      <c r="A134" s="949"/>
      <c r="B134" s="941"/>
      <c r="C134" s="941"/>
      <c r="D134" s="559">
        <v>2241</v>
      </c>
      <c r="E134" s="536">
        <v>1114</v>
      </c>
      <c r="F134" s="536"/>
      <c r="G134" s="536">
        <f t="shared" si="18"/>
        <v>1114</v>
      </c>
      <c r="H134" s="536"/>
      <c r="I134" s="968"/>
    </row>
    <row r="135" spans="1:9" x14ac:dyDescent="0.25">
      <c r="A135" s="577">
        <v>3</v>
      </c>
      <c r="B135" s="960" t="s">
        <v>571</v>
      </c>
      <c r="C135" s="960"/>
      <c r="D135" s="559">
        <v>5250</v>
      </c>
      <c r="E135" s="536">
        <v>59859</v>
      </c>
      <c r="F135" s="537"/>
      <c r="G135" s="536">
        <f t="shared" si="18"/>
        <v>59859</v>
      </c>
      <c r="H135" s="633"/>
      <c r="I135" s="643" t="s">
        <v>490</v>
      </c>
    </row>
    <row r="136" spans="1:9" ht="12" customHeight="1" x14ac:dyDescent="0.25">
      <c r="A136" s="581">
        <v>4</v>
      </c>
      <c r="B136" s="941" t="s">
        <v>572</v>
      </c>
      <c r="C136" s="941"/>
      <c r="D136" s="559">
        <v>5250</v>
      </c>
      <c r="E136" s="536">
        <v>80764</v>
      </c>
      <c r="F136" s="537"/>
      <c r="G136" s="536">
        <f t="shared" si="18"/>
        <v>80764</v>
      </c>
      <c r="H136" s="633"/>
      <c r="I136" s="643" t="s">
        <v>490</v>
      </c>
    </row>
    <row r="137" spans="1:9" ht="12" customHeight="1" x14ac:dyDescent="0.25">
      <c r="A137" s="577">
        <v>5</v>
      </c>
      <c r="B137" s="941" t="s">
        <v>573</v>
      </c>
      <c r="C137" s="941"/>
      <c r="D137" s="559">
        <v>5250</v>
      </c>
      <c r="E137" s="536">
        <v>13142</v>
      </c>
      <c r="F137" s="539"/>
      <c r="G137" s="539">
        <f t="shared" si="18"/>
        <v>13142</v>
      </c>
      <c r="H137" s="850"/>
      <c r="I137" s="614" t="s">
        <v>490</v>
      </c>
    </row>
    <row r="138" spans="1:9" ht="13.5" customHeight="1" x14ac:dyDescent="0.25">
      <c r="A138" s="577">
        <v>6</v>
      </c>
      <c r="B138" s="941" t="s">
        <v>530</v>
      </c>
      <c r="C138" s="941"/>
      <c r="D138" s="559">
        <v>2241</v>
      </c>
      <c r="E138" s="536">
        <v>8700</v>
      </c>
      <c r="F138" s="536"/>
      <c r="G138" s="536">
        <f t="shared" si="18"/>
        <v>8700</v>
      </c>
      <c r="H138" s="633"/>
      <c r="I138" s="643" t="s">
        <v>490</v>
      </c>
    </row>
    <row r="139" spans="1:9" x14ac:dyDescent="0.25">
      <c r="A139" s="577">
        <v>7</v>
      </c>
      <c r="B139" s="941" t="s">
        <v>1078</v>
      </c>
      <c r="C139" s="941"/>
      <c r="D139" s="559">
        <v>5250</v>
      </c>
      <c r="E139" s="536">
        <v>0</v>
      </c>
      <c r="F139" s="537"/>
      <c r="G139" s="536">
        <f t="shared" si="18"/>
        <v>0</v>
      </c>
      <c r="H139" s="633"/>
      <c r="I139" s="643"/>
    </row>
    <row r="140" spans="1:9" x14ac:dyDescent="0.25">
      <c r="A140" s="644"/>
      <c r="B140" s="541"/>
      <c r="C140" s="541"/>
      <c r="D140" s="541"/>
      <c r="E140" s="645"/>
      <c r="F140" s="646"/>
      <c r="G140" s="645"/>
      <c r="H140" s="645"/>
      <c r="I140" s="646"/>
    </row>
    <row r="141" spans="1:9" x14ac:dyDescent="0.25">
      <c r="A141" s="958" t="s">
        <v>421</v>
      </c>
      <c r="B141" s="958"/>
      <c r="C141" s="610" t="s">
        <v>574</v>
      </c>
      <c r="D141" s="610"/>
      <c r="E141" s="610"/>
      <c r="F141" s="611"/>
      <c r="G141" s="610"/>
      <c r="H141" s="610"/>
      <c r="I141" s="611"/>
    </row>
    <row r="142" spans="1:9" x14ac:dyDescent="0.25">
      <c r="A142" s="959" t="s">
        <v>422</v>
      </c>
      <c r="B142" s="959"/>
      <c r="C142" s="597" t="s">
        <v>575</v>
      </c>
      <c r="D142" s="597"/>
      <c r="E142" s="597"/>
      <c r="F142" s="612"/>
      <c r="G142" s="597"/>
      <c r="H142" s="597"/>
      <c r="I142" s="612"/>
    </row>
    <row r="143" spans="1:9" ht="48.75" customHeight="1" x14ac:dyDescent="0.25">
      <c r="A143" s="554" t="s">
        <v>424</v>
      </c>
      <c r="B143" s="945" t="s">
        <v>425</v>
      </c>
      <c r="C143" s="945"/>
      <c r="D143" s="554" t="s">
        <v>426</v>
      </c>
      <c r="E143" s="554" t="s">
        <v>427</v>
      </c>
      <c r="F143" s="555" t="s">
        <v>428</v>
      </c>
      <c r="G143" s="556" t="s">
        <v>429</v>
      </c>
      <c r="H143" s="556" t="s">
        <v>318</v>
      </c>
      <c r="I143" s="538" t="s">
        <v>430</v>
      </c>
    </row>
    <row r="144" spans="1:9" x14ac:dyDescent="0.25">
      <c r="A144" s="947" t="s">
        <v>462</v>
      </c>
      <c r="B144" s="947"/>
      <c r="C144" s="947"/>
      <c r="D144" s="532"/>
      <c r="E144" s="532">
        <f>SUM(E145:E148)</f>
        <v>160421</v>
      </c>
      <c r="F144" s="557">
        <f t="shared" ref="F144:G144" si="19">SUM(F145:F148)</f>
        <v>16098</v>
      </c>
      <c r="G144" s="532">
        <f t="shared" si="19"/>
        <v>176519</v>
      </c>
      <c r="H144" s="532"/>
      <c r="I144" s="643"/>
    </row>
    <row r="145" spans="1:9" x14ac:dyDescent="0.25">
      <c r="A145" s="577">
        <v>1</v>
      </c>
      <c r="B145" s="941" t="s">
        <v>576</v>
      </c>
      <c r="C145" s="941"/>
      <c r="D145" s="559">
        <v>5250</v>
      </c>
      <c r="E145" s="536">
        <v>16500</v>
      </c>
      <c r="F145" s="537"/>
      <c r="G145" s="539">
        <f t="shared" ref="G145:G148" si="20">E145+F145</f>
        <v>16500</v>
      </c>
      <c r="H145" s="613"/>
      <c r="I145" s="614" t="s">
        <v>577</v>
      </c>
    </row>
    <row r="146" spans="1:9" ht="26.25" customHeight="1" x14ac:dyDescent="0.25">
      <c r="A146" s="577">
        <v>2</v>
      </c>
      <c r="B146" s="941" t="s">
        <v>578</v>
      </c>
      <c r="C146" s="941"/>
      <c r="D146" s="559">
        <v>5250</v>
      </c>
      <c r="E146" s="536">
        <v>80500</v>
      </c>
      <c r="F146" s="537"/>
      <c r="G146" s="536">
        <f t="shared" si="20"/>
        <v>80500</v>
      </c>
      <c r="H146" s="637"/>
      <c r="I146" s="538" t="s">
        <v>579</v>
      </c>
    </row>
    <row r="147" spans="1:9" ht="12" customHeight="1" x14ac:dyDescent="0.25">
      <c r="A147" s="577">
        <v>3</v>
      </c>
      <c r="B147" s="931" t="s">
        <v>580</v>
      </c>
      <c r="C147" s="932"/>
      <c r="D147" s="559">
        <v>5250</v>
      </c>
      <c r="E147" s="536">
        <v>5500</v>
      </c>
      <c r="F147" s="666">
        <v>16098</v>
      </c>
      <c r="G147" s="536">
        <f t="shared" si="20"/>
        <v>21598</v>
      </c>
      <c r="H147" s="583" t="s">
        <v>1087</v>
      </c>
      <c r="I147" s="643" t="s">
        <v>577</v>
      </c>
    </row>
    <row r="148" spans="1:9" x14ac:dyDescent="0.25">
      <c r="A148" s="647">
        <v>4</v>
      </c>
      <c r="B148" s="952" t="s">
        <v>581</v>
      </c>
      <c r="C148" s="953"/>
      <c r="D148" s="559">
        <v>5250</v>
      </c>
      <c r="E148" s="531">
        <v>57921</v>
      </c>
      <c r="F148" s="852"/>
      <c r="G148" s="625">
        <f t="shared" si="20"/>
        <v>57921</v>
      </c>
      <c r="H148" s="637"/>
      <c r="I148" s="614" t="s">
        <v>577</v>
      </c>
    </row>
    <row r="149" spans="1:9" x14ac:dyDescent="0.25">
      <c r="A149" s="648"/>
      <c r="B149" s="649"/>
      <c r="C149" s="649"/>
      <c r="D149" s="649"/>
      <c r="E149" s="649"/>
      <c r="F149" s="635"/>
      <c r="G149" s="649"/>
      <c r="H149" s="629"/>
      <c r="I149" s="635"/>
    </row>
    <row r="150" spans="1:9" x14ac:dyDescent="0.25">
      <c r="A150" s="969" t="s">
        <v>582</v>
      </c>
      <c r="B150" s="969"/>
      <c r="C150" s="969"/>
      <c r="D150" s="969"/>
      <c r="E150" s="969"/>
      <c r="F150" s="969"/>
      <c r="G150" s="969"/>
      <c r="H150" s="969"/>
      <c r="I150" s="969"/>
    </row>
    <row r="151" spans="1:9" x14ac:dyDescent="0.25">
      <c r="A151" s="610" t="s">
        <v>583</v>
      </c>
      <c r="C151" s="629"/>
      <c r="D151" s="629"/>
      <c r="E151" s="629"/>
      <c r="F151" s="650"/>
      <c r="G151" s="629"/>
      <c r="H151" s="629"/>
      <c r="I151" s="650"/>
    </row>
    <row r="152" spans="1:9" x14ac:dyDescent="0.25">
      <c r="A152" s="651"/>
      <c r="B152" s="629" t="s">
        <v>584</v>
      </c>
      <c r="C152" s="629"/>
      <c r="D152" s="629"/>
      <c r="E152" s="629"/>
      <c r="F152" s="650"/>
      <c r="G152" s="629"/>
      <c r="H152" s="629"/>
      <c r="I152" s="650"/>
    </row>
    <row r="153" spans="1:9" x14ac:dyDescent="0.25">
      <c r="C153" s="543" t="s">
        <v>585</v>
      </c>
      <c r="I153" s="650"/>
    </row>
    <row r="154" spans="1:9" x14ac:dyDescent="0.25">
      <c r="B154" s="543" t="s">
        <v>586</v>
      </c>
      <c r="I154" s="650"/>
    </row>
    <row r="155" spans="1:9" x14ac:dyDescent="0.25">
      <c r="C155" s="543" t="s">
        <v>587</v>
      </c>
      <c r="I155" s="650"/>
    </row>
    <row r="156" spans="1:9" x14ac:dyDescent="0.25">
      <c r="B156" s="543" t="s">
        <v>588</v>
      </c>
    </row>
    <row r="157" spans="1:9" x14ac:dyDescent="0.25">
      <c r="C157" s="543" t="s">
        <v>589</v>
      </c>
    </row>
    <row r="158" spans="1:9" x14ac:dyDescent="0.25">
      <c r="C158" s="543" t="s">
        <v>590</v>
      </c>
    </row>
    <row r="159" spans="1:9" x14ac:dyDescent="0.25">
      <c r="B159" s="543" t="s">
        <v>591</v>
      </c>
    </row>
    <row r="160" spans="1:9" x14ac:dyDescent="0.25">
      <c r="C160" s="543" t="s">
        <v>592</v>
      </c>
    </row>
    <row r="161" spans="2:9" x14ac:dyDescent="0.25">
      <c r="B161" s="543" t="s">
        <v>593</v>
      </c>
    </row>
    <row r="162" spans="2:9" ht="23.25" customHeight="1" x14ac:dyDescent="0.25">
      <c r="C162" s="970" t="s">
        <v>594</v>
      </c>
      <c r="D162" s="970"/>
      <c r="E162" s="970"/>
      <c r="F162" s="970"/>
      <c r="G162" s="970"/>
      <c r="H162" s="970"/>
      <c r="I162" s="970"/>
    </row>
    <row r="163" spans="2:9" x14ac:dyDescent="0.25">
      <c r="B163" s="543" t="s">
        <v>595</v>
      </c>
    </row>
    <row r="164" spans="2:9" x14ac:dyDescent="0.25">
      <c r="C164" s="543" t="s">
        <v>596</v>
      </c>
    </row>
    <row r="165" spans="2:9" x14ac:dyDescent="0.25">
      <c r="C165" s="543" t="s">
        <v>597</v>
      </c>
    </row>
    <row r="166" spans="2:9" x14ac:dyDescent="0.25">
      <c r="C166" s="543" t="s">
        <v>598</v>
      </c>
    </row>
    <row r="167" spans="2:9" x14ac:dyDescent="0.25">
      <c r="B167" s="543" t="s">
        <v>599</v>
      </c>
    </row>
    <row r="168" spans="2:9" x14ac:dyDescent="0.25">
      <c r="C168" s="543" t="s">
        <v>600</v>
      </c>
    </row>
    <row r="169" spans="2:9" x14ac:dyDescent="0.25">
      <c r="B169" s="543" t="s">
        <v>601</v>
      </c>
    </row>
    <row r="170" spans="2:9" x14ac:dyDescent="0.25">
      <c r="C170" s="543" t="s">
        <v>602</v>
      </c>
    </row>
    <row r="171" spans="2:9" x14ac:dyDescent="0.25">
      <c r="B171" s="543" t="s">
        <v>603</v>
      </c>
    </row>
    <row r="172" spans="2:9" x14ac:dyDescent="0.25">
      <c r="C172" s="543" t="s">
        <v>604</v>
      </c>
    </row>
    <row r="173" spans="2:9" x14ac:dyDescent="0.25">
      <c r="B173" s="543" t="s">
        <v>605</v>
      </c>
    </row>
    <row r="174" spans="2:9" x14ac:dyDescent="0.25">
      <c r="C174" s="543" t="s">
        <v>606</v>
      </c>
    </row>
    <row r="175" spans="2:9" x14ac:dyDescent="0.25">
      <c r="B175" s="543" t="s">
        <v>607</v>
      </c>
    </row>
    <row r="176" spans="2:9" x14ac:dyDescent="0.25">
      <c r="C176" s="543" t="s">
        <v>608</v>
      </c>
    </row>
    <row r="177" spans="2:3" x14ac:dyDescent="0.25">
      <c r="B177" s="543" t="s">
        <v>609</v>
      </c>
    </row>
    <row r="178" spans="2:3" x14ac:dyDescent="0.25">
      <c r="C178" s="543" t="s">
        <v>610</v>
      </c>
    </row>
    <row r="179" spans="2:3" x14ac:dyDescent="0.25">
      <c r="B179" s="543" t="s">
        <v>611</v>
      </c>
    </row>
    <row r="180" spans="2:3" x14ac:dyDescent="0.25">
      <c r="C180" s="543" t="s">
        <v>612</v>
      </c>
    </row>
    <row r="181" spans="2:3" x14ac:dyDescent="0.25">
      <c r="C181" s="543" t="s">
        <v>613</v>
      </c>
    </row>
    <row r="182" spans="2:3" x14ac:dyDescent="0.25">
      <c r="B182" s="543" t="s">
        <v>614</v>
      </c>
    </row>
    <row r="183" spans="2:3" x14ac:dyDescent="0.25">
      <c r="C183" s="543" t="s">
        <v>615</v>
      </c>
    </row>
    <row r="184" spans="2:3" x14ac:dyDescent="0.25">
      <c r="B184" s="543" t="s">
        <v>616</v>
      </c>
    </row>
    <row r="185" spans="2:3" x14ac:dyDescent="0.25">
      <c r="C185" s="543" t="s">
        <v>617</v>
      </c>
    </row>
    <row r="186" spans="2:3" x14ac:dyDescent="0.25">
      <c r="B186" s="543" t="s">
        <v>618</v>
      </c>
    </row>
    <row r="187" spans="2:3" x14ac:dyDescent="0.25">
      <c r="C187" s="543" t="s">
        <v>619</v>
      </c>
    </row>
  </sheetData>
  <sheetProtection algorithmName="SHA-512" hashValue="+SCzTWAv28eSv1pZdLFJklDPlZ7GGvzZKA80TCs5kZfqBR2kAqHU7RAkwnYr28Y9YwU6Yo7SqLem395XH+ocOw==" saltValue="59tblthmaRmIqvmQiK0E4g==" spinCount="100000" sheet="1" objects="1" scenarios="1" selectLockedCells="1" selectUnlockedCells="1"/>
  <mergeCells count="146">
    <mergeCell ref="A4:B4"/>
    <mergeCell ref="C4:I4"/>
    <mergeCell ref="A5:B5"/>
    <mergeCell ref="C5:I5"/>
    <mergeCell ref="A6:I6"/>
    <mergeCell ref="A8:B8"/>
    <mergeCell ref="C8:I8"/>
    <mergeCell ref="A14:A17"/>
    <mergeCell ref="B14:C17"/>
    <mergeCell ref="I14:I17"/>
    <mergeCell ref="A19:B19"/>
    <mergeCell ref="A20:B20"/>
    <mergeCell ref="B21:C21"/>
    <mergeCell ref="A10:B10"/>
    <mergeCell ref="C10:I10"/>
    <mergeCell ref="A11:B11"/>
    <mergeCell ref="C11:I11"/>
    <mergeCell ref="B12:C12"/>
    <mergeCell ref="A13:C13"/>
    <mergeCell ref="B28:C28"/>
    <mergeCell ref="A29:C29"/>
    <mergeCell ref="I29:I30"/>
    <mergeCell ref="B30:C30"/>
    <mergeCell ref="A32:B32"/>
    <mergeCell ref="A33:B33"/>
    <mergeCell ref="A22:C22"/>
    <mergeCell ref="I22:I23"/>
    <mergeCell ref="B23:C23"/>
    <mergeCell ref="B24:C24"/>
    <mergeCell ref="A26:B26"/>
    <mergeCell ref="A27:B27"/>
    <mergeCell ref="B41:C41"/>
    <mergeCell ref="B42:C42"/>
    <mergeCell ref="B43:C43"/>
    <mergeCell ref="B44:C44"/>
    <mergeCell ref="B45:C45"/>
    <mergeCell ref="B46:C46"/>
    <mergeCell ref="B34:C34"/>
    <mergeCell ref="A35:C35"/>
    <mergeCell ref="B36:C36"/>
    <mergeCell ref="A37:A38"/>
    <mergeCell ref="B37:C38"/>
    <mergeCell ref="A39:A40"/>
    <mergeCell ref="B39:C40"/>
    <mergeCell ref="A53:C53"/>
    <mergeCell ref="B54:C54"/>
    <mergeCell ref="B55:C55"/>
    <mergeCell ref="B56:C56"/>
    <mergeCell ref="B57:C57"/>
    <mergeCell ref="B58:C58"/>
    <mergeCell ref="B47:C47"/>
    <mergeCell ref="B48:C48"/>
    <mergeCell ref="A50:B50"/>
    <mergeCell ref="C50:I50"/>
    <mergeCell ref="A51:B51"/>
    <mergeCell ref="B52:C52"/>
    <mergeCell ref="B66:C66"/>
    <mergeCell ref="A68:B68"/>
    <mergeCell ref="A69:B69"/>
    <mergeCell ref="B70:C70"/>
    <mergeCell ref="A71:C71"/>
    <mergeCell ref="B72:C72"/>
    <mergeCell ref="B59:C59"/>
    <mergeCell ref="A61:B61"/>
    <mergeCell ref="A62:B62"/>
    <mergeCell ref="B63:C63"/>
    <mergeCell ref="A64:C64"/>
    <mergeCell ref="B65:C65"/>
    <mergeCell ref="I81:I82"/>
    <mergeCell ref="A84:B84"/>
    <mergeCell ref="A85:B85"/>
    <mergeCell ref="B73:C73"/>
    <mergeCell ref="A75:B75"/>
    <mergeCell ref="A76:B76"/>
    <mergeCell ref="B77:C77"/>
    <mergeCell ref="A78:C78"/>
    <mergeCell ref="B79:C79"/>
    <mergeCell ref="B86:C86"/>
    <mergeCell ref="A87:C87"/>
    <mergeCell ref="B88:C88"/>
    <mergeCell ref="B89:C89"/>
    <mergeCell ref="B90:C90"/>
    <mergeCell ref="B91:C91"/>
    <mergeCell ref="B80:C80"/>
    <mergeCell ref="A81:A82"/>
    <mergeCell ref="B81:C82"/>
    <mergeCell ref="A99:B99"/>
    <mergeCell ref="A100:B100"/>
    <mergeCell ref="B101:C101"/>
    <mergeCell ref="A102:C102"/>
    <mergeCell ref="B103:C103"/>
    <mergeCell ref="B104:C104"/>
    <mergeCell ref="B92:C92"/>
    <mergeCell ref="B93:C93"/>
    <mergeCell ref="B94:C94"/>
    <mergeCell ref="B95:C95"/>
    <mergeCell ref="B96:C96"/>
    <mergeCell ref="B97:C97"/>
    <mergeCell ref="A110:A111"/>
    <mergeCell ref="B110:C111"/>
    <mergeCell ref="B112:C112"/>
    <mergeCell ref="B113:C113"/>
    <mergeCell ref="B114:C114"/>
    <mergeCell ref="B115:C115"/>
    <mergeCell ref="A105:A106"/>
    <mergeCell ref="B105:C106"/>
    <mergeCell ref="I105:I106"/>
    <mergeCell ref="B107:C107"/>
    <mergeCell ref="B108:C108"/>
    <mergeCell ref="B109:C109"/>
    <mergeCell ref="I120:I121"/>
    <mergeCell ref="B122:C122"/>
    <mergeCell ref="A123:A124"/>
    <mergeCell ref="B123:C124"/>
    <mergeCell ref="I123:I124"/>
    <mergeCell ref="B125:C125"/>
    <mergeCell ref="B116:C116"/>
    <mergeCell ref="B117:C117"/>
    <mergeCell ref="B118:C118"/>
    <mergeCell ref="B119:C119"/>
    <mergeCell ref="A120:A121"/>
    <mergeCell ref="B120:C121"/>
    <mergeCell ref="A133:A134"/>
    <mergeCell ref="B133:C134"/>
    <mergeCell ref="I133:I134"/>
    <mergeCell ref="B135:C135"/>
    <mergeCell ref="B136:C136"/>
    <mergeCell ref="B137:C137"/>
    <mergeCell ref="B126:C126"/>
    <mergeCell ref="A128:B128"/>
    <mergeCell ref="A129:B129"/>
    <mergeCell ref="B130:C130"/>
    <mergeCell ref="A131:C131"/>
    <mergeCell ref="B132:C132"/>
    <mergeCell ref="B145:C145"/>
    <mergeCell ref="B146:C146"/>
    <mergeCell ref="B147:C147"/>
    <mergeCell ref="B148:C148"/>
    <mergeCell ref="A150:I150"/>
    <mergeCell ref="C162:I162"/>
    <mergeCell ref="B138:C138"/>
    <mergeCell ref="B139:C139"/>
    <mergeCell ref="A141:B141"/>
    <mergeCell ref="A142:B142"/>
    <mergeCell ref="B143:C143"/>
    <mergeCell ref="A144:C144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4294967294" r:id="rId1"/>
  <headerFooter differentFirst="1">
    <oddFooter>&amp;L&amp;"Times New Roman,Regular"&amp;9&amp;D; &amp;T&amp;R&amp;"Times New Roman,Regular"&amp;9&amp;P (&amp;N)</oddFooter>
    <firstHeader>&amp;R&amp;"Times New Roman,Regular"&amp;9 82.pielikums Jūrmalas pilsētas domes
2017.gada 9.jūnija saistošajiem noteikumiem Nr.21
(protokols Nr.10, 2.punkts)</firstHeader>
    <firstFooter>&amp;L&amp;9&amp;D; &amp;T&amp;R&amp;9&amp;P (&amp;N)</first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336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337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340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341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342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8"/>
      <c r="Q15" s="307"/>
    </row>
    <row r="16" spans="1:17" s="12" customFormat="1" ht="12.75" customHeight="1" x14ac:dyDescent="0.25">
      <c r="A16" s="874"/>
      <c r="B16" s="877"/>
      <c r="C16" s="900" t="s">
        <v>13</v>
      </c>
      <c r="D16" s="868" t="s">
        <v>311</v>
      </c>
      <c r="E16" s="884" t="s">
        <v>313</v>
      </c>
      <c r="F16" s="896" t="s">
        <v>14</v>
      </c>
      <c r="G16" s="882" t="s">
        <v>312</v>
      </c>
      <c r="H16" s="868" t="s">
        <v>319</v>
      </c>
      <c r="I16" s="906" t="s">
        <v>15</v>
      </c>
      <c r="J16" s="868" t="s">
        <v>314</v>
      </c>
      <c r="K16" s="884" t="s">
        <v>315</v>
      </c>
      <c r="L16" s="904" t="s">
        <v>16</v>
      </c>
      <c r="M16" s="866" t="s">
        <v>316</v>
      </c>
      <c r="N16" s="868" t="s">
        <v>317</v>
      </c>
      <c r="O16" s="884" t="s">
        <v>17</v>
      </c>
      <c r="P16" s="902" t="s">
        <v>318</v>
      </c>
      <c r="Q16" s="307"/>
    </row>
    <row r="17" spans="1:17" s="13" customFormat="1" ht="66" customHeight="1" thickBot="1" x14ac:dyDescent="0.3">
      <c r="A17" s="875"/>
      <c r="B17" s="877"/>
      <c r="C17" s="901"/>
      <c r="D17" s="869"/>
      <c r="E17" s="885"/>
      <c r="F17" s="897"/>
      <c r="G17" s="883"/>
      <c r="H17" s="869"/>
      <c r="I17" s="907"/>
      <c r="J17" s="869"/>
      <c r="K17" s="885"/>
      <c r="L17" s="905"/>
      <c r="M17" s="867"/>
      <c r="N17" s="869"/>
      <c r="O17" s="885"/>
      <c r="P17" s="903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4">
        <v>3</v>
      </c>
      <c r="D18" s="217">
        <v>4</v>
      </c>
      <c r="E18" s="146">
        <v>5</v>
      </c>
      <c r="F18" s="14">
        <v>6</v>
      </c>
      <c r="G18" s="217">
        <v>7</v>
      </c>
      <c r="H18" s="15">
        <v>8</v>
      </c>
      <c r="I18" s="15">
        <v>9</v>
      </c>
      <c r="J18" s="15">
        <v>10</v>
      </c>
      <c r="K18" s="146">
        <v>11</v>
      </c>
      <c r="L18" s="14">
        <v>12</v>
      </c>
      <c r="M18" s="217">
        <v>13</v>
      </c>
      <c r="N18" s="146">
        <v>14</v>
      </c>
      <c r="O18" s="14">
        <v>15</v>
      </c>
      <c r="P18" s="378">
        <v>16</v>
      </c>
      <c r="Q18" s="308"/>
    </row>
    <row r="19" spans="1:17" s="19" customFormat="1" x14ac:dyDescent="0.25">
      <c r="A19" s="16"/>
      <c r="B19" s="17" t="s">
        <v>19</v>
      </c>
      <c r="C19" s="68"/>
      <c r="D19" s="218"/>
      <c r="E19" s="18"/>
      <c r="F19" s="18"/>
      <c r="G19" s="18"/>
      <c r="H19" s="147"/>
      <c r="I19" s="296"/>
      <c r="J19" s="218"/>
      <c r="K19" s="18"/>
      <c r="L19" s="18"/>
      <c r="M19" s="18"/>
      <c r="N19" s="147"/>
      <c r="O19" s="296"/>
      <c r="P19" s="379"/>
    </row>
    <row r="20" spans="1:17" s="19" customFormat="1" ht="12.75" thickBot="1" x14ac:dyDescent="0.3">
      <c r="A20" s="20"/>
      <c r="B20" s="21" t="s">
        <v>20</v>
      </c>
      <c r="C20" s="360">
        <f>SUM(F20,I20,L20,O20)</f>
        <v>132496</v>
      </c>
      <c r="D20" s="219">
        <f t="shared" ref="D20" si="0">SUM(D21,D24,D25,D41,D42)</f>
        <v>133196</v>
      </c>
      <c r="E20" s="278">
        <f>SUM(E21,E24,E25,E41,E42)</f>
        <v>-700</v>
      </c>
      <c r="F20" s="360">
        <f>SUM(F21,F24,F25,F41,F42)</f>
        <v>132496</v>
      </c>
      <c r="G20" s="219">
        <f t="shared" ref="G20:O20" si="1">SUM(G21,G24,G25,G41,G42)</f>
        <v>0</v>
      </c>
      <c r="H20" s="278">
        <f t="shared" si="1"/>
        <v>0</v>
      </c>
      <c r="I20" s="360">
        <f t="shared" si="1"/>
        <v>0</v>
      </c>
      <c r="J20" s="219">
        <f t="shared" si="1"/>
        <v>0</v>
      </c>
      <c r="K20" s="278">
        <f t="shared" si="1"/>
        <v>0</v>
      </c>
      <c r="L20" s="360">
        <f t="shared" si="1"/>
        <v>0</v>
      </c>
      <c r="M20" s="219">
        <f t="shared" si="1"/>
        <v>0</v>
      </c>
      <c r="N20" s="278">
        <f t="shared" si="1"/>
        <v>0</v>
      </c>
      <c r="O20" s="360">
        <f t="shared" si="1"/>
        <v>0</v>
      </c>
      <c r="P20" s="409"/>
      <c r="Q20" s="191"/>
    </row>
    <row r="21" spans="1:17" ht="12.75" hidden="1" thickTop="1" x14ac:dyDescent="0.25">
      <c r="A21" s="23"/>
      <c r="B21" s="24" t="s">
        <v>21</v>
      </c>
      <c r="C21" s="131">
        <f t="shared" ref="C21" si="2">SUM(F21,I21,L21,O21)</f>
        <v>0</v>
      </c>
      <c r="D21" s="25">
        <f t="shared" ref="D21:E21" si="3">SUM(D22:D23)</f>
        <v>0</v>
      </c>
      <c r="E21" s="25">
        <f t="shared" si="3"/>
        <v>0</v>
      </c>
      <c r="F21" s="25">
        <f>SUM(F22:F23)</f>
        <v>0</v>
      </c>
      <c r="G21" s="25">
        <f t="shared" ref="G21:O21" si="4">SUM(G22:G23)</f>
        <v>0</v>
      </c>
      <c r="H21" s="25">
        <f t="shared" si="4"/>
        <v>0</v>
      </c>
      <c r="I21" s="25">
        <f t="shared" si="4"/>
        <v>0</v>
      </c>
      <c r="J21" s="25">
        <f t="shared" si="4"/>
        <v>0</v>
      </c>
      <c r="K21" s="25">
        <f t="shared" si="4"/>
        <v>0</v>
      </c>
      <c r="L21" s="25">
        <f t="shared" si="4"/>
        <v>0</v>
      </c>
      <c r="M21" s="25">
        <f>SUM(M22:M23)</f>
        <v>0</v>
      </c>
      <c r="N21" s="25">
        <f t="shared" si="4"/>
        <v>0</v>
      </c>
      <c r="O21" s="25">
        <f t="shared" si="4"/>
        <v>0</v>
      </c>
      <c r="P21" s="171"/>
    </row>
    <row r="22" spans="1:17" ht="12.75" hidden="1" thickTop="1" x14ac:dyDescent="0.25">
      <c r="A22" s="26"/>
      <c r="B22" s="27" t="s">
        <v>22</v>
      </c>
      <c r="C22" s="410">
        <f>SUM(F22,I22,L22,O22)</f>
        <v>0</v>
      </c>
      <c r="D22" s="28"/>
      <c r="E22" s="28"/>
      <c r="F22" s="28">
        <f>D22+E22</f>
        <v>0</v>
      </c>
      <c r="G22" s="28"/>
      <c r="H22" s="28"/>
      <c r="I22" s="28">
        <f>G22+H22</f>
        <v>0</v>
      </c>
      <c r="J22" s="28"/>
      <c r="K22" s="28"/>
      <c r="L22" s="28">
        <f>J22+K22</f>
        <v>0</v>
      </c>
      <c r="M22" s="28"/>
      <c r="N22" s="28"/>
      <c r="O22" s="411">
        <f t="shared" ref="O22" si="5">M22+N22</f>
        <v>0</v>
      </c>
      <c r="P22" s="412"/>
    </row>
    <row r="23" spans="1:17" ht="12.75" hidden="1" thickTop="1" x14ac:dyDescent="0.25">
      <c r="A23" s="29"/>
      <c r="B23" s="30" t="s">
        <v>23</v>
      </c>
      <c r="C23" s="413">
        <f t="shared" ref="C23" si="6">SUM(F23,I23,L23,O23)</f>
        <v>0</v>
      </c>
      <c r="D23" s="31"/>
      <c r="E23" s="31"/>
      <c r="F23" s="31">
        <f t="shared" ref="F23:F24" si="7">D23+E23</f>
        <v>0</v>
      </c>
      <c r="G23" s="31"/>
      <c r="H23" s="31"/>
      <c r="I23" s="31">
        <f t="shared" ref="I23:I24" si="8">G23+H23</f>
        <v>0</v>
      </c>
      <c r="J23" s="31"/>
      <c r="K23" s="31"/>
      <c r="L23" s="31">
        <f>J23+K23</f>
        <v>0</v>
      </c>
      <c r="M23" s="31"/>
      <c r="N23" s="31"/>
      <c r="O23" s="148">
        <f>M23+N23</f>
        <v>0</v>
      </c>
      <c r="P23" s="340"/>
    </row>
    <row r="24" spans="1:17" s="19" customFormat="1" ht="25.5" thickTop="1" thickBot="1" x14ac:dyDescent="0.3">
      <c r="A24" s="32">
        <v>19300</v>
      </c>
      <c r="B24" s="32" t="s">
        <v>24</v>
      </c>
      <c r="C24" s="361">
        <f>SUM(F24,I24)</f>
        <v>132496</v>
      </c>
      <c r="D24" s="223">
        <f>D50</f>
        <v>133196</v>
      </c>
      <c r="E24" s="354">
        <v>-700</v>
      </c>
      <c r="F24" s="414">
        <f t="shared" si="7"/>
        <v>132496</v>
      </c>
      <c r="G24" s="223"/>
      <c r="H24" s="354"/>
      <c r="I24" s="414">
        <f t="shared" si="8"/>
        <v>0</v>
      </c>
      <c r="J24" s="381" t="s">
        <v>25</v>
      </c>
      <c r="K24" s="149" t="s">
        <v>25</v>
      </c>
      <c r="L24" s="415" t="s">
        <v>25</v>
      </c>
      <c r="M24" s="288" t="s">
        <v>25</v>
      </c>
      <c r="N24" s="149" t="s">
        <v>25</v>
      </c>
      <c r="O24" s="415" t="s">
        <v>25</v>
      </c>
      <c r="P24" s="416"/>
      <c r="Q24" s="191"/>
    </row>
    <row r="25" spans="1:17" s="19" customFormat="1" ht="24.75" hidden="1" thickTop="1" x14ac:dyDescent="0.25">
      <c r="A25" s="347"/>
      <c r="B25" s="35" t="s">
        <v>26</v>
      </c>
      <c r="C25" s="132">
        <f>SUM(F25)</f>
        <v>0</v>
      </c>
      <c r="D25" s="80"/>
      <c r="E25" s="80"/>
      <c r="F25" s="36">
        <f>D25+E25</f>
        <v>0</v>
      </c>
      <c r="G25" s="37" t="s">
        <v>25</v>
      </c>
      <c r="H25" s="37" t="s">
        <v>25</v>
      </c>
      <c r="I25" s="37" t="s">
        <v>25</v>
      </c>
      <c r="J25" s="37" t="s">
        <v>25</v>
      </c>
      <c r="K25" s="37" t="s">
        <v>25</v>
      </c>
      <c r="L25" s="37" t="s">
        <v>25</v>
      </c>
      <c r="M25" s="124" t="s">
        <v>25</v>
      </c>
      <c r="N25" s="124" t="s">
        <v>25</v>
      </c>
      <c r="O25" s="124" t="s">
        <v>25</v>
      </c>
      <c r="P25" s="173"/>
    </row>
    <row r="26" spans="1:17" s="19" customFormat="1" ht="36.75" hidden="1" thickTop="1" x14ac:dyDescent="0.25">
      <c r="A26" s="35">
        <v>21300</v>
      </c>
      <c r="B26" s="35" t="s">
        <v>27</v>
      </c>
      <c r="C26" s="132">
        <f>SUM(L26)</f>
        <v>0</v>
      </c>
      <c r="D26" s="37" t="s">
        <v>25</v>
      </c>
      <c r="E26" s="37" t="s">
        <v>25</v>
      </c>
      <c r="F26" s="37" t="s">
        <v>25</v>
      </c>
      <c r="G26" s="37" t="s">
        <v>25</v>
      </c>
      <c r="H26" s="37" t="s">
        <v>25</v>
      </c>
      <c r="I26" s="37" t="s">
        <v>25</v>
      </c>
      <c r="J26" s="38">
        <f t="shared" ref="J26:K26" si="9">SUM(J27,J31,J33,J36)</f>
        <v>0</v>
      </c>
      <c r="K26" s="38">
        <f t="shared" si="9"/>
        <v>0</v>
      </c>
      <c r="L26" s="38">
        <f>SUM(L27,L31,L33,L36)</f>
        <v>0</v>
      </c>
      <c r="M26" s="124" t="s">
        <v>25</v>
      </c>
      <c r="N26" s="124" t="s">
        <v>25</v>
      </c>
      <c r="O26" s="124" t="s">
        <v>25</v>
      </c>
      <c r="P26" s="173"/>
    </row>
    <row r="27" spans="1:17" s="19" customFormat="1" ht="24.75" hidden="1" thickTop="1" x14ac:dyDescent="0.25">
      <c r="A27" s="39">
        <v>21350</v>
      </c>
      <c r="B27" s="35" t="s">
        <v>28</v>
      </c>
      <c r="C27" s="132">
        <f t="shared" ref="C27:C40" si="10">SUM(L27)</f>
        <v>0</v>
      </c>
      <c r="D27" s="37" t="s">
        <v>25</v>
      </c>
      <c r="E27" s="37" t="s">
        <v>25</v>
      </c>
      <c r="F27" s="37" t="s">
        <v>25</v>
      </c>
      <c r="G27" s="37" t="s">
        <v>25</v>
      </c>
      <c r="H27" s="37" t="s">
        <v>25</v>
      </c>
      <c r="I27" s="37" t="s">
        <v>25</v>
      </c>
      <c r="J27" s="38">
        <f t="shared" ref="J27:K27" si="11">SUM(J28:J30)</f>
        <v>0</v>
      </c>
      <c r="K27" s="38">
        <f t="shared" si="11"/>
        <v>0</v>
      </c>
      <c r="L27" s="38">
        <f>SUM(L28:L30)</f>
        <v>0</v>
      </c>
      <c r="M27" s="124" t="s">
        <v>25</v>
      </c>
      <c r="N27" s="124" t="s">
        <v>25</v>
      </c>
      <c r="O27" s="124" t="s">
        <v>25</v>
      </c>
      <c r="P27" s="173"/>
    </row>
    <row r="28" spans="1:17" ht="12.75" hidden="1" thickTop="1" x14ac:dyDescent="0.25">
      <c r="A28" s="26">
        <v>21351</v>
      </c>
      <c r="B28" s="40" t="s">
        <v>29</v>
      </c>
      <c r="C28" s="133">
        <f t="shared" si="10"/>
        <v>0</v>
      </c>
      <c r="D28" s="41" t="s">
        <v>25</v>
      </c>
      <c r="E28" s="41" t="s">
        <v>25</v>
      </c>
      <c r="F28" s="41" t="s">
        <v>25</v>
      </c>
      <c r="G28" s="41" t="s">
        <v>25</v>
      </c>
      <c r="H28" s="41" t="s">
        <v>25</v>
      </c>
      <c r="I28" s="41" t="s">
        <v>25</v>
      </c>
      <c r="J28" s="41"/>
      <c r="K28" s="41"/>
      <c r="L28" s="42">
        <f t="shared" ref="L28:L30" si="12">J28+K28</f>
        <v>0</v>
      </c>
      <c r="M28" s="150" t="s">
        <v>25</v>
      </c>
      <c r="N28" s="150" t="s">
        <v>25</v>
      </c>
      <c r="O28" s="150" t="s">
        <v>25</v>
      </c>
      <c r="P28" s="174"/>
    </row>
    <row r="29" spans="1:17" ht="12.75" hidden="1" thickTop="1" x14ac:dyDescent="0.25">
      <c r="A29" s="29">
        <v>21352</v>
      </c>
      <c r="B29" s="43" t="s">
        <v>30</v>
      </c>
      <c r="C29" s="134">
        <f t="shared" si="10"/>
        <v>0</v>
      </c>
      <c r="D29" s="44" t="s">
        <v>25</v>
      </c>
      <c r="E29" s="44" t="s">
        <v>25</v>
      </c>
      <c r="F29" s="44" t="s">
        <v>25</v>
      </c>
      <c r="G29" s="44" t="s">
        <v>25</v>
      </c>
      <c r="H29" s="44" t="s">
        <v>25</v>
      </c>
      <c r="I29" s="44" t="s">
        <v>25</v>
      </c>
      <c r="J29" s="44"/>
      <c r="K29" s="44"/>
      <c r="L29" s="45">
        <f t="shared" si="12"/>
        <v>0</v>
      </c>
      <c r="M29" s="151" t="s">
        <v>25</v>
      </c>
      <c r="N29" s="151" t="s">
        <v>25</v>
      </c>
      <c r="O29" s="151" t="s">
        <v>25</v>
      </c>
      <c r="P29" s="175"/>
    </row>
    <row r="30" spans="1:17" ht="24.75" hidden="1" thickTop="1" x14ac:dyDescent="0.25">
      <c r="A30" s="29">
        <v>21359</v>
      </c>
      <c r="B30" s="43" t="s">
        <v>31</v>
      </c>
      <c r="C30" s="134">
        <f t="shared" si="10"/>
        <v>0</v>
      </c>
      <c r="D30" s="44" t="s">
        <v>25</v>
      </c>
      <c r="E30" s="44" t="s">
        <v>25</v>
      </c>
      <c r="F30" s="44" t="s">
        <v>25</v>
      </c>
      <c r="G30" s="44" t="s">
        <v>25</v>
      </c>
      <c r="H30" s="44" t="s">
        <v>25</v>
      </c>
      <c r="I30" s="44" t="s">
        <v>25</v>
      </c>
      <c r="J30" s="44"/>
      <c r="K30" s="44"/>
      <c r="L30" s="45">
        <f t="shared" si="12"/>
        <v>0</v>
      </c>
      <c r="M30" s="151" t="s">
        <v>25</v>
      </c>
      <c r="N30" s="151" t="s">
        <v>25</v>
      </c>
      <c r="O30" s="151" t="s">
        <v>25</v>
      </c>
      <c r="P30" s="175"/>
    </row>
    <row r="31" spans="1:17" s="19" customFormat="1" ht="36.75" hidden="1" thickTop="1" x14ac:dyDescent="0.25">
      <c r="A31" s="39">
        <v>21370</v>
      </c>
      <c r="B31" s="35" t="s">
        <v>32</v>
      </c>
      <c r="C31" s="132">
        <f t="shared" si="10"/>
        <v>0</v>
      </c>
      <c r="D31" s="37" t="s">
        <v>25</v>
      </c>
      <c r="E31" s="37" t="s">
        <v>25</v>
      </c>
      <c r="F31" s="37" t="s">
        <v>25</v>
      </c>
      <c r="G31" s="37" t="s">
        <v>25</v>
      </c>
      <c r="H31" s="37" t="s">
        <v>25</v>
      </c>
      <c r="I31" s="37" t="s">
        <v>25</v>
      </c>
      <c r="J31" s="38">
        <f t="shared" ref="J31:K31" si="13">SUM(J32)</f>
        <v>0</v>
      </c>
      <c r="K31" s="38">
        <f t="shared" si="13"/>
        <v>0</v>
      </c>
      <c r="L31" s="38">
        <f>SUM(L32)</f>
        <v>0</v>
      </c>
      <c r="M31" s="124" t="s">
        <v>25</v>
      </c>
      <c r="N31" s="124" t="s">
        <v>25</v>
      </c>
      <c r="O31" s="124" t="s">
        <v>25</v>
      </c>
      <c r="P31" s="173"/>
    </row>
    <row r="32" spans="1:17" ht="36.75" hidden="1" thickTop="1" x14ac:dyDescent="0.25">
      <c r="A32" s="46">
        <v>21379</v>
      </c>
      <c r="B32" s="47" t="s">
        <v>33</v>
      </c>
      <c r="C32" s="417">
        <f t="shared" si="10"/>
        <v>0</v>
      </c>
      <c r="D32" s="48" t="s">
        <v>25</v>
      </c>
      <c r="E32" s="48" t="s">
        <v>25</v>
      </c>
      <c r="F32" s="48" t="s">
        <v>25</v>
      </c>
      <c r="G32" s="48" t="s">
        <v>25</v>
      </c>
      <c r="H32" s="48" t="s">
        <v>25</v>
      </c>
      <c r="I32" s="48" t="s">
        <v>25</v>
      </c>
      <c r="J32" s="48"/>
      <c r="K32" s="48"/>
      <c r="L32" s="49">
        <f>J32+K32</f>
        <v>0</v>
      </c>
      <c r="M32" s="152" t="s">
        <v>25</v>
      </c>
      <c r="N32" s="152" t="s">
        <v>25</v>
      </c>
      <c r="O32" s="152" t="s">
        <v>25</v>
      </c>
      <c r="P32" s="53"/>
    </row>
    <row r="33" spans="1:16" s="19" customFormat="1" ht="12.75" hidden="1" thickTop="1" x14ac:dyDescent="0.25">
      <c r="A33" s="39">
        <v>21380</v>
      </c>
      <c r="B33" s="35" t="s">
        <v>34</v>
      </c>
      <c r="C33" s="132">
        <f t="shared" si="10"/>
        <v>0</v>
      </c>
      <c r="D33" s="37" t="s">
        <v>25</v>
      </c>
      <c r="E33" s="37" t="s">
        <v>25</v>
      </c>
      <c r="F33" s="37" t="s">
        <v>25</v>
      </c>
      <c r="G33" s="37" t="s">
        <v>25</v>
      </c>
      <c r="H33" s="37" t="s">
        <v>25</v>
      </c>
      <c r="I33" s="37" t="s">
        <v>25</v>
      </c>
      <c r="J33" s="38">
        <f t="shared" ref="J33:K33" si="14">SUM(J34:J35)</f>
        <v>0</v>
      </c>
      <c r="K33" s="38">
        <f t="shared" si="14"/>
        <v>0</v>
      </c>
      <c r="L33" s="38">
        <f>SUM(L34:L35)</f>
        <v>0</v>
      </c>
      <c r="M33" s="124" t="s">
        <v>25</v>
      </c>
      <c r="N33" s="124" t="s">
        <v>25</v>
      </c>
      <c r="O33" s="124" t="s">
        <v>25</v>
      </c>
      <c r="P33" s="173"/>
    </row>
    <row r="34" spans="1:16" ht="12.75" hidden="1" thickTop="1" x14ac:dyDescent="0.25">
      <c r="A34" s="27">
        <v>21381</v>
      </c>
      <c r="B34" s="40" t="s">
        <v>35</v>
      </c>
      <c r="C34" s="133">
        <f t="shared" si="10"/>
        <v>0</v>
      </c>
      <c r="D34" s="41" t="s">
        <v>25</v>
      </c>
      <c r="E34" s="41" t="s">
        <v>25</v>
      </c>
      <c r="F34" s="41" t="s">
        <v>25</v>
      </c>
      <c r="G34" s="41" t="s">
        <v>25</v>
      </c>
      <c r="H34" s="41" t="s">
        <v>25</v>
      </c>
      <c r="I34" s="41" t="s">
        <v>25</v>
      </c>
      <c r="J34" s="41"/>
      <c r="K34" s="41"/>
      <c r="L34" s="42">
        <f t="shared" ref="L34:L35" si="15">J34+K34</f>
        <v>0</v>
      </c>
      <c r="M34" s="150" t="s">
        <v>25</v>
      </c>
      <c r="N34" s="150" t="s">
        <v>25</v>
      </c>
      <c r="O34" s="150" t="s">
        <v>25</v>
      </c>
      <c r="P34" s="174"/>
    </row>
    <row r="35" spans="1:16" ht="24.75" hidden="1" thickTop="1" x14ac:dyDescent="0.25">
      <c r="A35" s="30">
        <v>21383</v>
      </c>
      <c r="B35" s="43" t="s">
        <v>36</v>
      </c>
      <c r="C35" s="134">
        <f t="shared" si="10"/>
        <v>0</v>
      </c>
      <c r="D35" s="44" t="s">
        <v>25</v>
      </c>
      <c r="E35" s="44" t="s">
        <v>25</v>
      </c>
      <c r="F35" s="44" t="s">
        <v>25</v>
      </c>
      <c r="G35" s="44" t="s">
        <v>25</v>
      </c>
      <c r="H35" s="44" t="s">
        <v>25</v>
      </c>
      <c r="I35" s="44" t="s">
        <v>25</v>
      </c>
      <c r="J35" s="44"/>
      <c r="K35" s="44"/>
      <c r="L35" s="45">
        <f t="shared" si="15"/>
        <v>0</v>
      </c>
      <c r="M35" s="151" t="s">
        <v>25</v>
      </c>
      <c r="N35" s="151" t="s">
        <v>25</v>
      </c>
      <c r="O35" s="151" t="s">
        <v>25</v>
      </c>
      <c r="P35" s="175"/>
    </row>
    <row r="36" spans="1:16" s="19" customFormat="1" ht="24.75" hidden="1" thickTop="1" x14ac:dyDescent="0.25">
      <c r="A36" s="39">
        <v>21390</v>
      </c>
      <c r="B36" s="35" t="s">
        <v>37</v>
      </c>
      <c r="C36" s="132">
        <f t="shared" si="10"/>
        <v>0</v>
      </c>
      <c r="D36" s="37" t="s">
        <v>25</v>
      </c>
      <c r="E36" s="37" t="s">
        <v>25</v>
      </c>
      <c r="F36" s="37" t="s">
        <v>25</v>
      </c>
      <c r="G36" s="37" t="s">
        <v>25</v>
      </c>
      <c r="H36" s="37" t="s">
        <v>25</v>
      </c>
      <c r="I36" s="37" t="s">
        <v>25</v>
      </c>
      <c r="J36" s="38">
        <f t="shared" ref="J36:K36" si="16">SUM(J37:J40)</f>
        <v>0</v>
      </c>
      <c r="K36" s="38">
        <f t="shared" si="16"/>
        <v>0</v>
      </c>
      <c r="L36" s="38">
        <f>SUM(L37:L40)</f>
        <v>0</v>
      </c>
      <c r="M36" s="124" t="s">
        <v>25</v>
      </c>
      <c r="N36" s="124" t="s">
        <v>25</v>
      </c>
      <c r="O36" s="124" t="s">
        <v>25</v>
      </c>
      <c r="P36" s="173"/>
    </row>
    <row r="37" spans="1:16" ht="24.75" hidden="1" thickTop="1" x14ac:dyDescent="0.25">
      <c r="A37" s="27">
        <v>21391</v>
      </c>
      <c r="B37" s="40" t="s">
        <v>38</v>
      </c>
      <c r="C37" s="133">
        <f t="shared" si="10"/>
        <v>0</v>
      </c>
      <c r="D37" s="41" t="s">
        <v>25</v>
      </c>
      <c r="E37" s="41" t="s">
        <v>25</v>
      </c>
      <c r="F37" s="41" t="s">
        <v>25</v>
      </c>
      <c r="G37" s="41" t="s">
        <v>25</v>
      </c>
      <c r="H37" s="41" t="s">
        <v>25</v>
      </c>
      <c r="I37" s="41" t="s">
        <v>25</v>
      </c>
      <c r="J37" s="41"/>
      <c r="K37" s="41"/>
      <c r="L37" s="42">
        <f t="shared" ref="L37:L40" si="17">J37+K37</f>
        <v>0</v>
      </c>
      <c r="M37" s="150" t="s">
        <v>25</v>
      </c>
      <c r="N37" s="150" t="s">
        <v>25</v>
      </c>
      <c r="O37" s="150" t="s">
        <v>25</v>
      </c>
      <c r="P37" s="174"/>
    </row>
    <row r="38" spans="1:16" ht="12.75" hidden="1" thickTop="1" x14ac:dyDescent="0.25">
      <c r="A38" s="30">
        <v>21393</v>
      </c>
      <c r="B38" s="43" t="s">
        <v>39</v>
      </c>
      <c r="C38" s="134">
        <f t="shared" si="10"/>
        <v>0</v>
      </c>
      <c r="D38" s="44" t="s">
        <v>25</v>
      </c>
      <c r="E38" s="44" t="s">
        <v>25</v>
      </c>
      <c r="F38" s="44" t="s">
        <v>25</v>
      </c>
      <c r="G38" s="44" t="s">
        <v>25</v>
      </c>
      <c r="H38" s="44" t="s">
        <v>25</v>
      </c>
      <c r="I38" s="44" t="s">
        <v>25</v>
      </c>
      <c r="J38" s="44"/>
      <c r="K38" s="44"/>
      <c r="L38" s="45">
        <f t="shared" si="17"/>
        <v>0</v>
      </c>
      <c r="M38" s="151" t="s">
        <v>25</v>
      </c>
      <c r="N38" s="151" t="s">
        <v>25</v>
      </c>
      <c r="O38" s="151" t="s">
        <v>25</v>
      </c>
      <c r="P38" s="175"/>
    </row>
    <row r="39" spans="1:16" ht="12.75" hidden="1" thickTop="1" x14ac:dyDescent="0.25">
      <c r="A39" s="30">
        <v>21395</v>
      </c>
      <c r="B39" s="43" t="s">
        <v>40</v>
      </c>
      <c r="C39" s="134">
        <f t="shared" si="10"/>
        <v>0</v>
      </c>
      <c r="D39" s="44" t="s">
        <v>25</v>
      </c>
      <c r="E39" s="44" t="s">
        <v>25</v>
      </c>
      <c r="F39" s="44" t="s">
        <v>25</v>
      </c>
      <c r="G39" s="44" t="s">
        <v>25</v>
      </c>
      <c r="H39" s="44" t="s">
        <v>25</v>
      </c>
      <c r="I39" s="44" t="s">
        <v>25</v>
      </c>
      <c r="J39" s="44"/>
      <c r="K39" s="44"/>
      <c r="L39" s="45">
        <f t="shared" si="17"/>
        <v>0</v>
      </c>
      <c r="M39" s="151" t="s">
        <v>25</v>
      </c>
      <c r="N39" s="151" t="s">
        <v>25</v>
      </c>
      <c r="O39" s="151" t="s">
        <v>25</v>
      </c>
      <c r="P39" s="175"/>
    </row>
    <row r="40" spans="1:16" ht="24.75" hidden="1" thickTop="1" x14ac:dyDescent="0.25">
      <c r="A40" s="30">
        <v>21399</v>
      </c>
      <c r="B40" s="43" t="s">
        <v>41</v>
      </c>
      <c r="C40" s="134">
        <f t="shared" si="10"/>
        <v>0</v>
      </c>
      <c r="D40" s="44" t="s">
        <v>25</v>
      </c>
      <c r="E40" s="44" t="s">
        <v>25</v>
      </c>
      <c r="F40" s="44" t="s">
        <v>25</v>
      </c>
      <c r="G40" s="44" t="s">
        <v>25</v>
      </c>
      <c r="H40" s="44" t="s">
        <v>25</v>
      </c>
      <c r="I40" s="44" t="s">
        <v>25</v>
      </c>
      <c r="J40" s="44"/>
      <c r="K40" s="44"/>
      <c r="L40" s="45">
        <f t="shared" si="17"/>
        <v>0</v>
      </c>
      <c r="M40" s="151" t="s">
        <v>25</v>
      </c>
      <c r="N40" s="151" t="s">
        <v>25</v>
      </c>
      <c r="O40" s="151" t="s">
        <v>25</v>
      </c>
      <c r="P40" s="175"/>
    </row>
    <row r="41" spans="1:16" s="19" customFormat="1" ht="36.75" hidden="1" customHeight="1" x14ac:dyDescent="0.25">
      <c r="A41" s="39">
        <v>21420</v>
      </c>
      <c r="B41" s="35" t="s">
        <v>42</v>
      </c>
      <c r="C41" s="418">
        <f>SUM(F41)</f>
        <v>0</v>
      </c>
      <c r="D41" s="36"/>
      <c r="E41" s="36"/>
      <c r="F41" s="36">
        <f>D41+E41</f>
        <v>0</v>
      </c>
      <c r="G41" s="37" t="s">
        <v>25</v>
      </c>
      <c r="H41" s="37" t="s">
        <v>25</v>
      </c>
      <c r="I41" s="37" t="s">
        <v>25</v>
      </c>
      <c r="J41" s="37" t="s">
        <v>25</v>
      </c>
      <c r="K41" s="37" t="s">
        <v>25</v>
      </c>
      <c r="L41" s="37" t="s">
        <v>25</v>
      </c>
      <c r="M41" s="124" t="s">
        <v>25</v>
      </c>
      <c r="N41" s="124" t="s">
        <v>25</v>
      </c>
      <c r="O41" s="124" t="s">
        <v>25</v>
      </c>
      <c r="P41" s="173"/>
    </row>
    <row r="42" spans="1:16" s="19" customFormat="1" ht="24.75" hidden="1" thickTop="1" x14ac:dyDescent="0.25">
      <c r="A42" s="50">
        <v>21490</v>
      </c>
      <c r="B42" s="51" t="s">
        <v>43</v>
      </c>
      <c r="C42" s="418">
        <f>SUM(F42,I42,L42)</f>
        <v>0</v>
      </c>
      <c r="D42" s="52">
        <f t="shared" ref="D42:E42" si="18">D43</f>
        <v>0</v>
      </c>
      <c r="E42" s="52">
        <f t="shared" si="18"/>
        <v>0</v>
      </c>
      <c r="F42" s="52">
        <f>F43</f>
        <v>0</v>
      </c>
      <c r="G42" s="52">
        <f t="shared" ref="G42:K42" si="19">G43</f>
        <v>0</v>
      </c>
      <c r="H42" s="52">
        <f t="shared" si="19"/>
        <v>0</v>
      </c>
      <c r="I42" s="52">
        <f t="shared" si="19"/>
        <v>0</v>
      </c>
      <c r="J42" s="52">
        <f t="shared" si="19"/>
        <v>0</v>
      </c>
      <c r="K42" s="52">
        <f t="shared" si="19"/>
        <v>0</v>
      </c>
      <c r="L42" s="52">
        <f>L43</f>
        <v>0</v>
      </c>
      <c r="M42" s="124" t="s">
        <v>25</v>
      </c>
      <c r="N42" s="124" t="s">
        <v>25</v>
      </c>
      <c r="O42" s="124" t="s">
        <v>25</v>
      </c>
      <c r="P42" s="173"/>
    </row>
    <row r="43" spans="1:16" s="19" customFormat="1" ht="24.75" hidden="1" thickTop="1" x14ac:dyDescent="0.25">
      <c r="A43" s="30">
        <v>21499</v>
      </c>
      <c r="B43" s="43" t="s">
        <v>44</v>
      </c>
      <c r="C43" s="419">
        <f>SUM(F43,I43,L43)</f>
        <v>0</v>
      </c>
      <c r="D43" s="49"/>
      <c r="E43" s="49"/>
      <c r="F43" s="42">
        <f>D43+E43</f>
        <v>0</v>
      </c>
      <c r="G43" s="42"/>
      <c r="H43" s="42"/>
      <c r="I43" s="42">
        <f>G43+H43</f>
        <v>0</v>
      </c>
      <c r="J43" s="42"/>
      <c r="K43" s="42"/>
      <c r="L43" s="42">
        <f>J43+K43</f>
        <v>0</v>
      </c>
      <c r="M43" s="152" t="s">
        <v>25</v>
      </c>
      <c r="N43" s="152" t="s">
        <v>25</v>
      </c>
      <c r="O43" s="152" t="s">
        <v>25</v>
      </c>
      <c r="P43" s="53"/>
    </row>
    <row r="44" spans="1:16" ht="24.75" hidden="1" thickTop="1" x14ac:dyDescent="0.25">
      <c r="A44" s="54">
        <v>23000</v>
      </c>
      <c r="B44" s="55" t="s">
        <v>45</v>
      </c>
      <c r="C44" s="418">
        <f>SUM(O44)</f>
        <v>0</v>
      </c>
      <c r="D44" s="56" t="s">
        <v>25</v>
      </c>
      <c r="E44" s="56" t="s">
        <v>25</v>
      </c>
      <c r="F44" s="56" t="s">
        <v>25</v>
      </c>
      <c r="G44" s="56" t="s">
        <v>25</v>
      </c>
      <c r="H44" s="56" t="s">
        <v>25</v>
      </c>
      <c r="I44" s="56" t="s">
        <v>25</v>
      </c>
      <c r="J44" s="56" t="s">
        <v>25</v>
      </c>
      <c r="K44" s="56" t="s">
        <v>25</v>
      </c>
      <c r="L44" s="56" t="s">
        <v>25</v>
      </c>
      <c r="M44" s="153">
        <f t="shared" ref="M44:N44" si="20">SUM(M45:M46)</f>
        <v>0</v>
      </c>
      <c r="N44" s="153">
        <f t="shared" si="20"/>
        <v>0</v>
      </c>
      <c r="O44" s="153">
        <f>SUM(O45:O46)</f>
        <v>0</v>
      </c>
      <c r="P44" s="342"/>
    </row>
    <row r="45" spans="1:16" ht="24.75" hidden="1" thickTop="1" x14ac:dyDescent="0.25">
      <c r="A45" s="57">
        <v>23410</v>
      </c>
      <c r="B45" s="58" t="s">
        <v>46</v>
      </c>
      <c r="C45" s="420">
        <f t="shared" ref="C45:C46" si="21">SUM(O45)</f>
        <v>0</v>
      </c>
      <c r="D45" s="59" t="s">
        <v>25</v>
      </c>
      <c r="E45" s="59" t="s">
        <v>25</v>
      </c>
      <c r="F45" s="59" t="s">
        <v>25</v>
      </c>
      <c r="G45" s="59" t="s">
        <v>25</v>
      </c>
      <c r="H45" s="59" t="s">
        <v>25</v>
      </c>
      <c r="I45" s="59" t="s">
        <v>25</v>
      </c>
      <c r="J45" s="59" t="s">
        <v>25</v>
      </c>
      <c r="K45" s="59" t="s">
        <v>25</v>
      </c>
      <c r="L45" s="59" t="s">
        <v>25</v>
      </c>
      <c r="M45" s="59"/>
      <c r="N45" s="59"/>
      <c r="O45" s="421">
        <f t="shared" ref="O45:O46" si="22">M45+N45</f>
        <v>0</v>
      </c>
      <c r="P45" s="422"/>
    </row>
    <row r="46" spans="1:16" ht="24.75" hidden="1" thickTop="1" x14ac:dyDescent="0.25">
      <c r="A46" s="57">
        <v>23510</v>
      </c>
      <c r="B46" s="58" t="s">
        <v>47</v>
      </c>
      <c r="C46" s="420">
        <f t="shared" si="21"/>
        <v>0</v>
      </c>
      <c r="D46" s="59" t="s">
        <v>25</v>
      </c>
      <c r="E46" s="59" t="s">
        <v>25</v>
      </c>
      <c r="F46" s="59" t="s">
        <v>25</v>
      </c>
      <c r="G46" s="59" t="s">
        <v>25</v>
      </c>
      <c r="H46" s="59" t="s">
        <v>25</v>
      </c>
      <c r="I46" s="59" t="s">
        <v>25</v>
      </c>
      <c r="J46" s="59" t="s">
        <v>25</v>
      </c>
      <c r="K46" s="59" t="s">
        <v>25</v>
      </c>
      <c r="L46" s="59" t="s">
        <v>25</v>
      </c>
      <c r="M46" s="59"/>
      <c r="N46" s="59"/>
      <c r="O46" s="421">
        <f t="shared" si="22"/>
        <v>0</v>
      </c>
      <c r="P46" s="422"/>
    </row>
    <row r="47" spans="1:16" ht="12.75" thickTop="1" x14ac:dyDescent="0.25">
      <c r="A47" s="60"/>
      <c r="B47" s="58"/>
      <c r="C47" s="371"/>
      <c r="D47" s="241"/>
      <c r="E47" s="77"/>
      <c r="F47" s="59"/>
      <c r="G47" s="59"/>
      <c r="H47" s="282"/>
      <c r="I47" s="364"/>
      <c r="J47" s="231"/>
      <c r="K47" s="59"/>
      <c r="L47" s="110"/>
      <c r="M47" s="110"/>
      <c r="N47" s="154"/>
      <c r="O47" s="423"/>
      <c r="P47" s="424"/>
    </row>
    <row r="48" spans="1:16" s="19" customFormat="1" x14ac:dyDescent="0.25">
      <c r="A48" s="61"/>
      <c r="B48" s="62" t="s">
        <v>48</v>
      </c>
      <c r="C48" s="365"/>
      <c r="D48" s="384"/>
      <c r="E48" s="188"/>
      <c r="F48" s="111"/>
      <c r="G48" s="111"/>
      <c r="H48" s="155"/>
      <c r="I48" s="365"/>
      <c r="J48" s="232"/>
      <c r="K48" s="111"/>
      <c r="L48" s="111"/>
      <c r="M48" s="111"/>
      <c r="N48" s="155"/>
      <c r="O48" s="365"/>
      <c r="P48" s="425"/>
    </row>
    <row r="49" spans="1:17" s="19" customFormat="1" ht="12.75" thickBot="1" x14ac:dyDescent="0.3">
      <c r="A49" s="63"/>
      <c r="B49" s="20" t="s">
        <v>49</v>
      </c>
      <c r="C49" s="366">
        <f t="shared" ref="C49:C112" si="23">SUM(F49,I49,L49,O49)</f>
        <v>132496</v>
      </c>
      <c r="D49" s="233">
        <f t="shared" ref="D49:E49" si="24">SUM(D50,D281)</f>
        <v>133196</v>
      </c>
      <c r="E49" s="120">
        <f t="shared" si="24"/>
        <v>-700</v>
      </c>
      <c r="F49" s="366">
        <f>SUM(F50,F281)</f>
        <v>132496</v>
      </c>
      <c r="G49" s="233">
        <f t="shared" ref="G49:O49" si="25">SUM(G50,G281)</f>
        <v>0</v>
      </c>
      <c r="H49" s="120">
        <f t="shared" si="25"/>
        <v>0</v>
      </c>
      <c r="I49" s="366">
        <f t="shared" si="25"/>
        <v>0</v>
      </c>
      <c r="J49" s="233">
        <f t="shared" si="25"/>
        <v>0</v>
      </c>
      <c r="K49" s="120">
        <f t="shared" si="25"/>
        <v>0</v>
      </c>
      <c r="L49" s="366">
        <f t="shared" si="25"/>
        <v>0</v>
      </c>
      <c r="M49" s="233">
        <f t="shared" si="25"/>
        <v>0</v>
      </c>
      <c r="N49" s="120">
        <f t="shared" si="25"/>
        <v>0</v>
      </c>
      <c r="O49" s="366">
        <f t="shared" si="25"/>
        <v>0</v>
      </c>
      <c r="P49" s="426"/>
      <c r="Q49" s="191"/>
    </row>
    <row r="50" spans="1:17" s="19" customFormat="1" ht="36.75" thickTop="1" x14ac:dyDescent="0.25">
      <c r="A50" s="65"/>
      <c r="B50" s="66" t="s">
        <v>50</v>
      </c>
      <c r="C50" s="367">
        <f t="shared" si="23"/>
        <v>132496</v>
      </c>
      <c r="D50" s="234">
        <f t="shared" ref="D50:E50" si="26">SUM(D51,D193)</f>
        <v>133196</v>
      </c>
      <c r="E50" s="283">
        <f t="shared" si="26"/>
        <v>-700</v>
      </c>
      <c r="F50" s="367">
        <f>SUM(F51,F193)</f>
        <v>132496</v>
      </c>
      <c r="G50" s="234">
        <f t="shared" ref="G50:O50" si="27">SUM(G51,G193)</f>
        <v>0</v>
      </c>
      <c r="H50" s="283">
        <f t="shared" si="27"/>
        <v>0</v>
      </c>
      <c r="I50" s="367">
        <f t="shared" si="27"/>
        <v>0</v>
      </c>
      <c r="J50" s="234">
        <f t="shared" si="27"/>
        <v>0</v>
      </c>
      <c r="K50" s="283">
        <f t="shared" si="27"/>
        <v>0</v>
      </c>
      <c r="L50" s="367">
        <f t="shared" si="27"/>
        <v>0</v>
      </c>
      <c r="M50" s="234">
        <f t="shared" si="27"/>
        <v>0</v>
      </c>
      <c r="N50" s="283">
        <f t="shared" si="27"/>
        <v>0</v>
      </c>
      <c r="O50" s="367">
        <f t="shared" si="27"/>
        <v>0</v>
      </c>
      <c r="P50" s="427"/>
      <c r="Q50" s="191"/>
    </row>
    <row r="51" spans="1:17" s="19" customFormat="1" ht="24" x14ac:dyDescent="0.25">
      <c r="A51" s="68"/>
      <c r="B51" s="16" t="s">
        <v>51</v>
      </c>
      <c r="C51" s="368">
        <f t="shared" si="23"/>
        <v>132496</v>
      </c>
      <c r="D51" s="235">
        <f t="shared" ref="D51:E51" si="28">SUM(D52,D74,D172,D186)</f>
        <v>133196</v>
      </c>
      <c r="E51" s="284">
        <f t="shared" si="28"/>
        <v>-700</v>
      </c>
      <c r="F51" s="368">
        <f>SUM(F52,F74,F172,F186)</f>
        <v>132496</v>
      </c>
      <c r="G51" s="235">
        <f t="shared" ref="G51:O51" si="29">SUM(G52,G74,G172,G186)</f>
        <v>0</v>
      </c>
      <c r="H51" s="284">
        <f t="shared" si="29"/>
        <v>0</v>
      </c>
      <c r="I51" s="368">
        <f t="shared" si="29"/>
        <v>0</v>
      </c>
      <c r="J51" s="235">
        <f t="shared" si="29"/>
        <v>0</v>
      </c>
      <c r="K51" s="284">
        <f t="shared" si="29"/>
        <v>0</v>
      </c>
      <c r="L51" s="368">
        <f t="shared" si="29"/>
        <v>0</v>
      </c>
      <c r="M51" s="235">
        <f t="shared" si="29"/>
        <v>0</v>
      </c>
      <c r="N51" s="284">
        <f t="shared" si="29"/>
        <v>0</v>
      </c>
      <c r="O51" s="368">
        <f t="shared" si="29"/>
        <v>0</v>
      </c>
      <c r="P51" s="428"/>
      <c r="Q51" s="191"/>
    </row>
    <row r="52" spans="1:17" s="19" customFormat="1" hidden="1" x14ac:dyDescent="0.25">
      <c r="A52" s="70">
        <v>1000</v>
      </c>
      <c r="B52" s="70" t="s">
        <v>52</v>
      </c>
      <c r="C52" s="139">
        <f t="shared" si="23"/>
        <v>0</v>
      </c>
      <c r="D52" s="71">
        <f t="shared" ref="D52:E52" si="30">SUM(D53,D66)</f>
        <v>0</v>
      </c>
      <c r="E52" s="71">
        <f t="shared" si="30"/>
        <v>0</v>
      </c>
      <c r="F52" s="71">
        <f>SUM(F53,F66)</f>
        <v>0</v>
      </c>
      <c r="G52" s="71">
        <f t="shared" ref="G52:O52" si="31">SUM(G53,G66)</f>
        <v>0</v>
      </c>
      <c r="H52" s="71">
        <f t="shared" si="31"/>
        <v>0</v>
      </c>
      <c r="I52" s="71">
        <f t="shared" si="31"/>
        <v>0</v>
      </c>
      <c r="J52" s="71">
        <f t="shared" si="31"/>
        <v>0</v>
      </c>
      <c r="K52" s="71">
        <f t="shared" si="31"/>
        <v>0</v>
      </c>
      <c r="L52" s="71">
        <f t="shared" si="31"/>
        <v>0</v>
      </c>
      <c r="M52" s="71">
        <f t="shared" si="31"/>
        <v>0</v>
      </c>
      <c r="N52" s="71">
        <f t="shared" si="31"/>
        <v>0</v>
      </c>
      <c r="O52" s="71">
        <f t="shared" si="31"/>
        <v>0</v>
      </c>
      <c r="P52" s="181"/>
    </row>
    <row r="53" spans="1:17" hidden="1" x14ac:dyDescent="0.25">
      <c r="A53" s="35">
        <v>1100</v>
      </c>
      <c r="B53" s="72" t="s">
        <v>53</v>
      </c>
      <c r="C53" s="132">
        <f t="shared" si="23"/>
        <v>0</v>
      </c>
      <c r="D53" s="38">
        <f t="shared" ref="D53:E53" si="32">SUM(D54,D57,D65)</f>
        <v>0</v>
      </c>
      <c r="E53" s="38">
        <f t="shared" si="32"/>
        <v>0</v>
      </c>
      <c r="F53" s="38">
        <f>SUM(F54,F57,F65)</f>
        <v>0</v>
      </c>
      <c r="G53" s="38">
        <f t="shared" ref="G53:N53" si="33">SUM(G54,G57,G65)</f>
        <v>0</v>
      </c>
      <c r="H53" s="38">
        <f t="shared" si="33"/>
        <v>0</v>
      </c>
      <c r="I53" s="38">
        <f t="shared" si="33"/>
        <v>0</v>
      </c>
      <c r="J53" s="38">
        <f t="shared" si="33"/>
        <v>0</v>
      </c>
      <c r="K53" s="38">
        <f t="shared" si="33"/>
        <v>0</v>
      </c>
      <c r="L53" s="38">
        <f t="shared" si="33"/>
        <v>0</v>
      </c>
      <c r="M53" s="38">
        <f t="shared" si="33"/>
        <v>0</v>
      </c>
      <c r="N53" s="38">
        <f t="shared" si="33"/>
        <v>0</v>
      </c>
      <c r="O53" s="38">
        <f>SUM(O54,O57,O65)</f>
        <v>0</v>
      </c>
      <c r="P53" s="182"/>
    </row>
    <row r="54" spans="1:17" hidden="1" x14ac:dyDescent="0.25">
      <c r="A54" s="73">
        <v>1110</v>
      </c>
      <c r="B54" s="58" t="s">
        <v>54</v>
      </c>
      <c r="C54" s="86">
        <f t="shared" si="23"/>
        <v>0</v>
      </c>
      <c r="D54" s="77"/>
      <c r="E54" s="77"/>
      <c r="F54" s="74">
        <f>SUM(F55:F56)</f>
        <v>0</v>
      </c>
      <c r="G54" s="74"/>
      <c r="H54" s="74"/>
      <c r="I54" s="74">
        <f>SUM(I55:I56)</f>
        <v>0</v>
      </c>
      <c r="J54" s="74"/>
      <c r="K54" s="74"/>
      <c r="L54" s="74">
        <f>SUM(L55:L56)</f>
        <v>0</v>
      </c>
      <c r="M54" s="74"/>
      <c r="N54" s="74"/>
      <c r="O54" s="156">
        <f>SUM(O55:O56)</f>
        <v>0</v>
      </c>
      <c r="P54" s="183"/>
    </row>
    <row r="55" spans="1:17" hidden="1" x14ac:dyDescent="0.25">
      <c r="A55" s="27">
        <v>1111</v>
      </c>
      <c r="B55" s="40" t="s">
        <v>55</v>
      </c>
      <c r="C55" s="133">
        <f t="shared" si="23"/>
        <v>0</v>
      </c>
      <c r="D55" s="42"/>
      <c r="E55" s="42"/>
      <c r="F55" s="42">
        <f>D55+E55</f>
        <v>0</v>
      </c>
      <c r="G55" s="42"/>
      <c r="H55" s="42"/>
      <c r="I55" s="42">
        <f>G55+H55</f>
        <v>0</v>
      </c>
      <c r="J55" s="42"/>
      <c r="K55" s="42"/>
      <c r="L55" s="42">
        <f>J55+K55</f>
        <v>0</v>
      </c>
      <c r="M55" s="42"/>
      <c r="N55" s="42"/>
      <c r="O55" s="358">
        <f>M55+N55</f>
        <v>0</v>
      </c>
      <c r="P55" s="429"/>
    </row>
    <row r="56" spans="1:17" ht="24" hidden="1" customHeight="1" x14ac:dyDescent="0.25">
      <c r="A56" s="30">
        <v>1119</v>
      </c>
      <c r="B56" s="43" t="s">
        <v>56</v>
      </c>
      <c r="C56" s="134">
        <f t="shared" si="23"/>
        <v>0</v>
      </c>
      <c r="D56" s="45"/>
      <c r="E56" s="45"/>
      <c r="F56" s="45">
        <f>D56+E56</f>
        <v>0</v>
      </c>
      <c r="G56" s="45"/>
      <c r="H56" s="45"/>
      <c r="I56" s="45">
        <f>G56+H56</f>
        <v>0</v>
      </c>
      <c r="J56" s="45"/>
      <c r="K56" s="45"/>
      <c r="L56" s="45">
        <f>J56+K56</f>
        <v>0</v>
      </c>
      <c r="M56" s="45"/>
      <c r="N56" s="45"/>
      <c r="O56" s="359">
        <f>M56+N56</f>
        <v>0</v>
      </c>
      <c r="P56" s="430"/>
    </row>
    <row r="57" spans="1:17" ht="23.25" hidden="1" customHeight="1" x14ac:dyDescent="0.25">
      <c r="A57" s="75">
        <v>1140</v>
      </c>
      <c r="B57" s="43" t="s">
        <v>57</v>
      </c>
      <c r="C57" s="134">
        <f t="shared" si="23"/>
        <v>0</v>
      </c>
      <c r="D57" s="76">
        <f t="shared" ref="D57:E57" si="34">SUM(D58:D64)</f>
        <v>0</v>
      </c>
      <c r="E57" s="76">
        <f t="shared" si="34"/>
        <v>0</v>
      </c>
      <c r="F57" s="76">
        <f>SUM(F58:F64)</f>
        <v>0</v>
      </c>
      <c r="G57" s="76">
        <f t="shared" ref="G57:N57" si="35">SUM(G58:G64)</f>
        <v>0</v>
      </c>
      <c r="H57" s="76">
        <f t="shared" si="35"/>
        <v>0</v>
      </c>
      <c r="I57" s="76">
        <f t="shared" si="35"/>
        <v>0</v>
      </c>
      <c r="J57" s="76">
        <f t="shared" si="35"/>
        <v>0</v>
      </c>
      <c r="K57" s="76">
        <f t="shared" si="35"/>
        <v>0</v>
      </c>
      <c r="L57" s="76">
        <f t="shared" si="35"/>
        <v>0</v>
      </c>
      <c r="M57" s="76">
        <f t="shared" si="35"/>
        <v>0</v>
      </c>
      <c r="N57" s="76">
        <f t="shared" si="35"/>
        <v>0</v>
      </c>
      <c r="O57" s="91">
        <f>SUM(O58:O64)</f>
        <v>0</v>
      </c>
      <c r="P57" s="95"/>
    </row>
    <row r="58" spans="1:17" hidden="1" x14ac:dyDescent="0.25">
      <c r="A58" s="30">
        <v>1141</v>
      </c>
      <c r="B58" s="43" t="s">
        <v>58</v>
      </c>
      <c r="C58" s="134">
        <f t="shared" si="23"/>
        <v>0</v>
      </c>
      <c r="D58" s="45"/>
      <c r="E58" s="45"/>
      <c r="F58" s="45">
        <f t="shared" ref="F58:F65" si="36">D58+E58</f>
        <v>0</v>
      </c>
      <c r="G58" s="45"/>
      <c r="H58" s="45"/>
      <c r="I58" s="45">
        <f t="shared" ref="I58:I65" si="37">G58+H58</f>
        <v>0</v>
      </c>
      <c r="J58" s="45"/>
      <c r="K58" s="45"/>
      <c r="L58" s="45">
        <f t="shared" ref="L58:L65" si="38">J58+K58</f>
        <v>0</v>
      </c>
      <c r="M58" s="45"/>
      <c r="N58" s="45"/>
      <c r="O58" s="359">
        <f t="shared" ref="O58:O65" si="39">M58+N58</f>
        <v>0</v>
      </c>
      <c r="P58" s="430"/>
    </row>
    <row r="59" spans="1:17" ht="24.75" hidden="1" customHeight="1" x14ac:dyDescent="0.25">
      <c r="A59" s="30">
        <v>1142</v>
      </c>
      <c r="B59" s="43" t="s">
        <v>59</v>
      </c>
      <c r="C59" s="134">
        <f t="shared" si="23"/>
        <v>0</v>
      </c>
      <c r="D59" s="45"/>
      <c r="E59" s="45"/>
      <c r="F59" s="45">
        <f t="shared" si="36"/>
        <v>0</v>
      </c>
      <c r="G59" s="45"/>
      <c r="H59" s="45"/>
      <c r="I59" s="45">
        <f t="shared" si="37"/>
        <v>0</v>
      </c>
      <c r="J59" s="45"/>
      <c r="K59" s="45"/>
      <c r="L59" s="45">
        <f t="shared" si="38"/>
        <v>0</v>
      </c>
      <c r="M59" s="45"/>
      <c r="N59" s="45"/>
      <c r="O59" s="359">
        <f t="shared" si="39"/>
        <v>0</v>
      </c>
      <c r="P59" s="430"/>
    </row>
    <row r="60" spans="1:17" ht="24" hidden="1" x14ac:dyDescent="0.25">
      <c r="A60" s="30">
        <v>1145</v>
      </c>
      <c r="B60" s="43" t="s">
        <v>60</v>
      </c>
      <c r="C60" s="134">
        <f t="shared" si="23"/>
        <v>0</v>
      </c>
      <c r="D60" s="45"/>
      <c r="E60" s="45"/>
      <c r="F60" s="45">
        <f t="shared" si="36"/>
        <v>0</v>
      </c>
      <c r="G60" s="45"/>
      <c r="H60" s="45"/>
      <c r="I60" s="45">
        <f t="shared" si="37"/>
        <v>0</v>
      </c>
      <c r="J60" s="45"/>
      <c r="K60" s="45"/>
      <c r="L60" s="45">
        <f t="shared" si="38"/>
        <v>0</v>
      </c>
      <c r="M60" s="45"/>
      <c r="N60" s="45"/>
      <c r="O60" s="359">
        <f t="shared" si="39"/>
        <v>0</v>
      </c>
      <c r="P60" s="430"/>
    </row>
    <row r="61" spans="1:17" ht="27.75" hidden="1" customHeight="1" x14ac:dyDescent="0.25">
      <c r="A61" s="30">
        <v>1146</v>
      </c>
      <c r="B61" s="43" t="s">
        <v>61</v>
      </c>
      <c r="C61" s="134">
        <f t="shared" si="23"/>
        <v>0</v>
      </c>
      <c r="D61" s="45"/>
      <c r="E61" s="45"/>
      <c r="F61" s="45">
        <f t="shared" si="36"/>
        <v>0</v>
      </c>
      <c r="G61" s="45"/>
      <c r="H61" s="45"/>
      <c r="I61" s="45">
        <f t="shared" si="37"/>
        <v>0</v>
      </c>
      <c r="J61" s="45"/>
      <c r="K61" s="45"/>
      <c r="L61" s="45">
        <f t="shared" si="38"/>
        <v>0</v>
      </c>
      <c r="M61" s="45"/>
      <c r="N61" s="45"/>
      <c r="O61" s="359">
        <f t="shared" si="39"/>
        <v>0</v>
      </c>
      <c r="P61" s="430"/>
    </row>
    <row r="62" spans="1:17" hidden="1" x14ac:dyDescent="0.25">
      <c r="A62" s="30">
        <v>1147</v>
      </c>
      <c r="B62" s="43" t="s">
        <v>62</v>
      </c>
      <c r="C62" s="134">
        <f t="shared" si="23"/>
        <v>0</v>
      </c>
      <c r="D62" s="45"/>
      <c r="E62" s="45"/>
      <c r="F62" s="45">
        <f t="shared" si="36"/>
        <v>0</v>
      </c>
      <c r="G62" s="45"/>
      <c r="H62" s="45"/>
      <c r="I62" s="45">
        <f t="shared" si="37"/>
        <v>0</v>
      </c>
      <c r="J62" s="45"/>
      <c r="K62" s="45"/>
      <c r="L62" s="45">
        <f t="shared" si="38"/>
        <v>0</v>
      </c>
      <c r="M62" s="45"/>
      <c r="N62" s="45"/>
      <c r="O62" s="359">
        <f t="shared" si="39"/>
        <v>0</v>
      </c>
      <c r="P62" s="430"/>
    </row>
    <row r="63" spans="1:17" hidden="1" x14ac:dyDescent="0.25">
      <c r="A63" s="30">
        <v>1148</v>
      </c>
      <c r="B63" s="43" t="s">
        <v>63</v>
      </c>
      <c r="C63" s="134">
        <f t="shared" si="23"/>
        <v>0</v>
      </c>
      <c r="D63" s="45"/>
      <c r="E63" s="45"/>
      <c r="F63" s="45">
        <f t="shared" si="36"/>
        <v>0</v>
      </c>
      <c r="G63" s="45"/>
      <c r="H63" s="45"/>
      <c r="I63" s="45">
        <f t="shared" si="37"/>
        <v>0</v>
      </c>
      <c r="J63" s="45"/>
      <c r="K63" s="45"/>
      <c r="L63" s="45">
        <f t="shared" si="38"/>
        <v>0</v>
      </c>
      <c r="M63" s="45"/>
      <c r="N63" s="45"/>
      <c r="O63" s="359">
        <f t="shared" si="39"/>
        <v>0</v>
      </c>
      <c r="P63" s="430"/>
    </row>
    <row r="64" spans="1:17" ht="36" hidden="1" x14ac:dyDescent="0.25">
      <c r="A64" s="30">
        <v>1149</v>
      </c>
      <c r="B64" s="43" t="s">
        <v>64</v>
      </c>
      <c r="C64" s="134">
        <f t="shared" si="23"/>
        <v>0</v>
      </c>
      <c r="D64" s="45"/>
      <c r="E64" s="45"/>
      <c r="F64" s="45">
        <f t="shared" si="36"/>
        <v>0</v>
      </c>
      <c r="G64" s="45"/>
      <c r="H64" s="45"/>
      <c r="I64" s="45">
        <f t="shared" si="37"/>
        <v>0</v>
      </c>
      <c r="J64" s="45"/>
      <c r="K64" s="45"/>
      <c r="L64" s="45">
        <f t="shared" si="38"/>
        <v>0</v>
      </c>
      <c r="M64" s="45"/>
      <c r="N64" s="45"/>
      <c r="O64" s="359">
        <f t="shared" si="39"/>
        <v>0</v>
      </c>
      <c r="P64" s="430"/>
    </row>
    <row r="65" spans="1:17" ht="36" hidden="1" x14ac:dyDescent="0.25">
      <c r="A65" s="73">
        <v>1150</v>
      </c>
      <c r="B65" s="58" t="s">
        <v>65</v>
      </c>
      <c r="C65" s="86">
        <f t="shared" si="23"/>
        <v>0</v>
      </c>
      <c r="D65" s="77"/>
      <c r="E65" s="77"/>
      <c r="F65" s="77">
        <f t="shared" si="36"/>
        <v>0</v>
      </c>
      <c r="G65" s="77"/>
      <c r="H65" s="77"/>
      <c r="I65" s="77">
        <f t="shared" si="37"/>
        <v>0</v>
      </c>
      <c r="J65" s="77"/>
      <c r="K65" s="77"/>
      <c r="L65" s="77">
        <f t="shared" si="38"/>
        <v>0</v>
      </c>
      <c r="M65" s="77"/>
      <c r="N65" s="77"/>
      <c r="O65" s="356">
        <f t="shared" si="39"/>
        <v>0</v>
      </c>
      <c r="P65" s="431"/>
    </row>
    <row r="66" spans="1:17" ht="36" hidden="1" x14ac:dyDescent="0.25">
      <c r="A66" s="35">
        <v>1200</v>
      </c>
      <c r="B66" s="72" t="s">
        <v>66</v>
      </c>
      <c r="C66" s="132">
        <f t="shared" si="23"/>
        <v>0</v>
      </c>
      <c r="D66" s="38">
        <f t="shared" ref="D66:E66" si="40">SUM(D67:D68)</f>
        <v>0</v>
      </c>
      <c r="E66" s="38">
        <f t="shared" si="40"/>
        <v>0</v>
      </c>
      <c r="F66" s="38">
        <f>SUM(F67:F68)</f>
        <v>0</v>
      </c>
      <c r="G66" s="38">
        <f t="shared" ref="G66:N66" si="41">SUM(G67:G68)</f>
        <v>0</v>
      </c>
      <c r="H66" s="38">
        <f t="shared" si="41"/>
        <v>0</v>
      </c>
      <c r="I66" s="38">
        <f t="shared" si="41"/>
        <v>0</v>
      </c>
      <c r="J66" s="38">
        <f t="shared" si="41"/>
        <v>0</v>
      </c>
      <c r="K66" s="38">
        <f t="shared" si="41"/>
        <v>0</v>
      </c>
      <c r="L66" s="38">
        <f t="shared" si="41"/>
        <v>0</v>
      </c>
      <c r="M66" s="38">
        <f t="shared" si="41"/>
        <v>0</v>
      </c>
      <c r="N66" s="38">
        <f t="shared" si="41"/>
        <v>0</v>
      </c>
      <c r="O66" s="125">
        <f>SUM(O67:O68)</f>
        <v>0</v>
      </c>
      <c r="P66" s="184"/>
    </row>
    <row r="67" spans="1:17" ht="24" hidden="1" x14ac:dyDescent="0.25">
      <c r="A67" s="404">
        <v>1210</v>
      </c>
      <c r="B67" s="40" t="s">
        <v>67</v>
      </c>
      <c r="C67" s="133">
        <f t="shared" si="23"/>
        <v>0</v>
      </c>
      <c r="D67" s="42"/>
      <c r="E67" s="42"/>
      <c r="F67" s="42">
        <f>D67+E67</f>
        <v>0</v>
      </c>
      <c r="G67" s="42"/>
      <c r="H67" s="42"/>
      <c r="I67" s="42">
        <f>G67+H67</f>
        <v>0</v>
      </c>
      <c r="J67" s="42"/>
      <c r="K67" s="42"/>
      <c r="L67" s="42">
        <f>J67+K67</f>
        <v>0</v>
      </c>
      <c r="M67" s="42"/>
      <c r="N67" s="42"/>
      <c r="O67" s="358">
        <f>M67+N67</f>
        <v>0</v>
      </c>
      <c r="P67" s="429"/>
    </row>
    <row r="68" spans="1:17" ht="24" hidden="1" x14ac:dyDescent="0.25">
      <c r="A68" s="75">
        <v>1220</v>
      </c>
      <c r="B68" s="43" t="s">
        <v>68</v>
      </c>
      <c r="C68" s="134">
        <f t="shared" si="23"/>
        <v>0</v>
      </c>
      <c r="D68" s="76">
        <f t="shared" ref="D68:E68" si="42">SUM(D69:D73)</f>
        <v>0</v>
      </c>
      <c r="E68" s="76">
        <f t="shared" si="42"/>
        <v>0</v>
      </c>
      <c r="F68" s="76">
        <f>SUM(F69:F73)</f>
        <v>0</v>
      </c>
      <c r="G68" s="76">
        <f t="shared" ref="G68:O68" si="43">SUM(G69:G73)</f>
        <v>0</v>
      </c>
      <c r="H68" s="76">
        <f t="shared" si="43"/>
        <v>0</v>
      </c>
      <c r="I68" s="76">
        <f t="shared" si="43"/>
        <v>0</v>
      </c>
      <c r="J68" s="76">
        <f t="shared" si="43"/>
        <v>0</v>
      </c>
      <c r="K68" s="76">
        <f t="shared" si="43"/>
        <v>0</v>
      </c>
      <c r="L68" s="76">
        <f t="shared" si="43"/>
        <v>0</v>
      </c>
      <c r="M68" s="76">
        <f t="shared" si="43"/>
        <v>0</v>
      </c>
      <c r="N68" s="76">
        <f t="shared" si="43"/>
        <v>0</v>
      </c>
      <c r="O68" s="76">
        <f t="shared" si="43"/>
        <v>0</v>
      </c>
      <c r="P68" s="95"/>
    </row>
    <row r="69" spans="1:17" ht="60" hidden="1" x14ac:dyDescent="0.25">
      <c r="A69" s="30">
        <v>1221</v>
      </c>
      <c r="B69" s="43" t="s">
        <v>69</v>
      </c>
      <c r="C69" s="134">
        <f t="shared" si="23"/>
        <v>0</v>
      </c>
      <c r="D69" s="45"/>
      <c r="E69" s="45"/>
      <c r="F69" s="45">
        <f t="shared" ref="F69:F73" si="44">D69+E69</f>
        <v>0</v>
      </c>
      <c r="G69" s="45"/>
      <c r="H69" s="45"/>
      <c r="I69" s="45">
        <f t="shared" ref="I69:I73" si="45">G69+H69</f>
        <v>0</v>
      </c>
      <c r="J69" s="45"/>
      <c r="K69" s="45"/>
      <c r="L69" s="45">
        <f t="shared" ref="L69:L73" si="46">J69+K69</f>
        <v>0</v>
      </c>
      <c r="M69" s="45"/>
      <c r="N69" s="45"/>
      <c r="O69" s="359">
        <f t="shared" ref="O69:O73" si="47">M69+N69</f>
        <v>0</v>
      </c>
      <c r="P69" s="430"/>
    </row>
    <row r="70" spans="1:17" hidden="1" x14ac:dyDescent="0.25">
      <c r="A70" s="30">
        <v>1223</v>
      </c>
      <c r="B70" s="43" t="s">
        <v>70</v>
      </c>
      <c r="C70" s="134">
        <f t="shared" si="23"/>
        <v>0</v>
      </c>
      <c r="D70" s="45"/>
      <c r="E70" s="45"/>
      <c r="F70" s="45">
        <f t="shared" si="44"/>
        <v>0</v>
      </c>
      <c r="G70" s="45"/>
      <c r="H70" s="45"/>
      <c r="I70" s="45">
        <f t="shared" si="45"/>
        <v>0</v>
      </c>
      <c r="J70" s="45"/>
      <c r="K70" s="45"/>
      <c r="L70" s="45">
        <f t="shared" si="46"/>
        <v>0</v>
      </c>
      <c r="M70" s="45"/>
      <c r="N70" s="45"/>
      <c r="O70" s="359">
        <f t="shared" si="47"/>
        <v>0</v>
      </c>
      <c r="P70" s="430"/>
    </row>
    <row r="71" spans="1:17" hidden="1" x14ac:dyDescent="0.25">
      <c r="A71" s="30">
        <v>1225</v>
      </c>
      <c r="B71" s="43" t="s">
        <v>71</v>
      </c>
      <c r="C71" s="134">
        <f t="shared" si="23"/>
        <v>0</v>
      </c>
      <c r="D71" s="45"/>
      <c r="E71" s="45"/>
      <c r="F71" s="45">
        <f t="shared" si="44"/>
        <v>0</v>
      </c>
      <c r="G71" s="45"/>
      <c r="H71" s="45"/>
      <c r="I71" s="45">
        <f t="shared" si="45"/>
        <v>0</v>
      </c>
      <c r="J71" s="45"/>
      <c r="K71" s="45"/>
      <c r="L71" s="45">
        <f t="shared" si="46"/>
        <v>0</v>
      </c>
      <c r="M71" s="45"/>
      <c r="N71" s="45"/>
      <c r="O71" s="359">
        <f t="shared" si="47"/>
        <v>0</v>
      </c>
      <c r="P71" s="430"/>
    </row>
    <row r="72" spans="1:17" ht="36" hidden="1" x14ac:dyDescent="0.25">
      <c r="A72" s="30">
        <v>1227</v>
      </c>
      <c r="B72" s="43" t="s">
        <v>72</v>
      </c>
      <c r="C72" s="134">
        <f t="shared" si="23"/>
        <v>0</v>
      </c>
      <c r="D72" s="45"/>
      <c r="E72" s="45"/>
      <c r="F72" s="45">
        <f t="shared" si="44"/>
        <v>0</v>
      </c>
      <c r="G72" s="45"/>
      <c r="H72" s="45"/>
      <c r="I72" s="45">
        <f t="shared" si="45"/>
        <v>0</v>
      </c>
      <c r="J72" s="45"/>
      <c r="K72" s="45"/>
      <c r="L72" s="45">
        <f t="shared" si="46"/>
        <v>0</v>
      </c>
      <c r="M72" s="45"/>
      <c r="N72" s="45"/>
      <c r="O72" s="359">
        <f t="shared" si="47"/>
        <v>0</v>
      </c>
      <c r="P72" s="430"/>
    </row>
    <row r="73" spans="1:17" ht="60" hidden="1" x14ac:dyDescent="0.25">
      <c r="A73" s="30">
        <v>1228</v>
      </c>
      <c r="B73" s="43" t="s">
        <v>73</v>
      </c>
      <c r="C73" s="134">
        <f t="shared" si="23"/>
        <v>0</v>
      </c>
      <c r="D73" s="45"/>
      <c r="E73" s="45"/>
      <c r="F73" s="45">
        <f t="shared" si="44"/>
        <v>0</v>
      </c>
      <c r="G73" s="45"/>
      <c r="H73" s="45"/>
      <c r="I73" s="45">
        <f t="shared" si="45"/>
        <v>0</v>
      </c>
      <c r="J73" s="45"/>
      <c r="K73" s="45"/>
      <c r="L73" s="45">
        <f t="shared" si="46"/>
        <v>0</v>
      </c>
      <c r="M73" s="45"/>
      <c r="N73" s="45"/>
      <c r="O73" s="359">
        <f t="shared" si="47"/>
        <v>0</v>
      </c>
      <c r="P73" s="430"/>
    </row>
    <row r="74" spans="1:17" x14ac:dyDescent="0.25">
      <c r="A74" s="70">
        <v>2000</v>
      </c>
      <c r="B74" s="70" t="s">
        <v>74</v>
      </c>
      <c r="C74" s="369">
        <f t="shared" si="23"/>
        <v>132496</v>
      </c>
      <c r="D74" s="236">
        <f t="shared" ref="D74:E74" si="48">SUM(D75,D82,D129,D163,D164,D171)</f>
        <v>133196</v>
      </c>
      <c r="E74" s="127">
        <f t="shared" si="48"/>
        <v>-700</v>
      </c>
      <c r="F74" s="369">
        <f>SUM(F75,F82,F129,F163,F164,F171)</f>
        <v>132496</v>
      </c>
      <c r="G74" s="236">
        <f t="shared" ref="G74:O74" si="49">SUM(G75,G82,G129,G163,G164,G171)</f>
        <v>0</v>
      </c>
      <c r="H74" s="127">
        <f t="shared" si="49"/>
        <v>0</v>
      </c>
      <c r="I74" s="369">
        <f t="shared" si="49"/>
        <v>0</v>
      </c>
      <c r="J74" s="236">
        <f t="shared" si="49"/>
        <v>0</v>
      </c>
      <c r="K74" s="127">
        <f t="shared" si="49"/>
        <v>0</v>
      </c>
      <c r="L74" s="369">
        <f t="shared" si="49"/>
        <v>0</v>
      </c>
      <c r="M74" s="236">
        <f t="shared" si="49"/>
        <v>0</v>
      </c>
      <c r="N74" s="127">
        <f t="shared" si="49"/>
        <v>0</v>
      </c>
      <c r="O74" s="369">
        <f t="shared" si="49"/>
        <v>0</v>
      </c>
      <c r="P74" s="432"/>
      <c r="Q74" s="306"/>
    </row>
    <row r="75" spans="1:17" ht="24" hidden="1" x14ac:dyDescent="0.25">
      <c r="A75" s="35">
        <v>2100</v>
      </c>
      <c r="B75" s="72" t="s">
        <v>75</v>
      </c>
      <c r="C75" s="132">
        <f t="shared" si="23"/>
        <v>0</v>
      </c>
      <c r="D75" s="38">
        <f t="shared" ref="D75:E75" si="50">SUM(D76,D79)</f>
        <v>0</v>
      </c>
      <c r="E75" s="38">
        <f t="shared" si="50"/>
        <v>0</v>
      </c>
      <c r="F75" s="38">
        <f>SUM(F76,F79)</f>
        <v>0</v>
      </c>
      <c r="G75" s="38">
        <f t="shared" ref="G75:O75" si="51">SUM(G76,G79)</f>
        <v>0</v>
      </c>
      <c r="H75" s="38">
        <f t="shared" si="51"/>
        <v>0</v>
      </c>
      <c r="I75" s="38">
        <f t="shared" si="51"/>
        <v>0</v>
      </c>
      <c r="J75" s="38">
        <f t="shared" si="51"/>
        <v>0</v>
      </c>
      <c r="K75" s="38">
        <f t="shared" si="51"/>
        <v>0</v>
      </c>
      <c r="L75" s="38">
        <f t="shared" si="51"/>
        <v>0</v>
      </c>
      <c r="M75" s="38">
        <f t="shared" si="51"/>
        <v>0</v>
      </c>
      <c r="N75" s="38">
        <f t="shared" si="51"/>
        <v>0</v>
      </c>
      <c r="O75" s="38">
        <f t="shared" si="51"/>
        <v>0</v>
      </c>
      <c r="P75" s="184"/>
    </row>
    <row r="76" spans="1:17" ht="24" hidden="1" x14ac:dyDescent="0.25">
      <c r="A76" s="404">
        <v>2110</v>
      </c>
      <c r="B76" s="40" t="s">
        <v>76</v>
      </c>
      <c r="C76" s="133">
        <f t="shared" si="23"/>
        <v>0</v>
      </c>
      <c r="D76" s="79">
        <f t="shared" ref="D76:E76" si="52">SUM(D77:D78)</f>
        <v>0</v>
      </c>
      <c r="E76" s="79">
        <f t="shared" si="52"/>
        <v>0</v>
      </c>
      <c r="F76" s="79">
        <f>SUM(F77:F78)</f>
        <v>0</v>
      </c>
      <c r="G76" s="79">
        <f t="shared" ref="G76:O76" si="53">SUM(G77:G78)</f>
        <v>0</v>
      </c>
      <c r="H76" s="79">
        <f t="shared" si="53"/>
        <v>0</v>
      </c>
      <c r="I76" s="79">
        <f t="shared" si="53"/>
        <v>0</v>
      </c>
      <c r="J76" s="79">
        <f t="shared" si="53"/>
        <v>0</v>
      </c>
      <c r="K76" s="79">
        <f t="shared" si="53"/>
        <v>0</v>
      </c>
      <c r="L76" s="79">
        <f t="shared" si="53"/>
        <v>0</v>
      </c>
      <c r="M76" s="79">
        <f t="shared" si="53"/>
        <v>0</v>
      </c>
      <c r="N76" s="79">
        <f t="shared" si="53"/>
        <v>0</v>
      </c>
      <c r="O76" s="79">
        <f t="shared" si="53"/>
        <v>0</v>
      </c>
      <c r="P76" s="185"/>
    </row>
    <row r="77" spans="1:17" hidden="1" x14ac:dyDescent="0.25">
      <c r="A77" s="30">
        <v>2111</v>
      </c>
      <c r="B77" s="43" t="s">
        <v>77</v>
      </c>
      <c r="C77" s="134">
        <f t="shared" si="23"/>
        <v>0</v>
      </c>
      <c r="D77" s="45"/>
      <c r="E77" s="45"/>
      <c r="F77" s="45">
        <f t="shared" ref="F77:F78" si="54">D77+E77</f>
        <v>0</v>
      </c>
      <c r="G77" s="45"/>
      <c r="H77" s="45"/>
      <c r="I77" s="45">
        <f t="shared" ref="I77:I78" si="55">G77+H77</f>
        <v>0</v>
      </c>
      <c r="J77" s="45"/>
      <c r="K77" s="45"/>
      <c r="L77" s="45">
        <f t="shared" ref="L77:L78" si="56">J77+K77</f>
        <v>0</v>
      </c>
      <c r="M77" s="45"/>
      <c r="N77" s="45"/>
      <c r="O77" s="359">
        <f t="shared" ref="O77:O78" si="57">M77+N77</f>
        <v>0</v>
      </c>
      <c r="P77" s="430"/>
    </row>
    <row r="78" spans="1:17" ht="24" hidden="1" x14ac:dyDescent="0.25">
      <c r="A78" s="30">
        <v>2112</v>
      </c>
      <c r="B78" s="43" t="s">
        <v>78</v>
      </c>
      <c r="C78" s="134">
        <f t="shared" si="23"/>
        <v>0</v>
      </c>
      <c r="D78" s="45"/>
      <c r="E78" s="45"/>
      <c r="F78" s="45">
        <f t="shared" si="54"/>
        <v>0</v>
      </c>
      <c r="G78" s="45"/>
      <c r="H78" s="45"/>
      <c r="I78" s="45">
        <f t="shared" si="55"/>
        <v>0</v>
      </c>
      <c r="J78" s="45"/>
      <c r="K78" s="45"/>
      <c r="L78" s="45">
        <f t="shared" si="56"/>
        <v>0</v>
      </c>
      <c r="M78" s="45"/>
      <c r="N78" s="45"/>
      <c r="O78" s="359">
        <f t="shared" si="57"/>
        <v>0</v>
      </c>
      <c r="P78" s="430"/>
    </row>
    <row r="79" spans="1:17" ht="24" hidden="1" x14ac:dyDescent="0.25">
      <c r="A79" s="75">
        <v>2120</v>
      </c>
      <c r="B79" s="43" t="s">
        <v>79</v>
      </c>
      <c r="C79" s="134">
        <f t="shared" si="23"/>
        <v>0</v>
      </c>
      <c r="D79" s="76">
        <f t="shared" ref="D79:E79" si="58">SUM(D80:D81)</f>
        <v>0</v>
      </c>
      <c r="E79" s="76">
        <f t="shared" si="58"/>
        <v>0</v>
      </c>
      <c r="F79" s="76">
        <f>SUM(F80:F81)</f>
        <v>0</v>
      </c>
      <c r="G79" s="76">
        <f t="shared" ref="G79:O79" si="59">SUM(G80:G81)</f>
        <v>0</v>
      </c>
      <c r="H79" s="76">
        <f t="shared" si="59"/>
        <v>0</v>
      </c>
      <c r="I79" s="76">
        <f t="shared" si="59"/>
        <v>0</v>
      </c>
      <c r="J79" s="76">
        <f t="shared" si="59"/>
        <v>0</v>
      </c>
      <c r="K79" s="76">
        <f t="shared" si="59"/>
        <v>0</v>
      </c>
      <c r="L79" s="76">
        <f t="shared" si="59"/>
        <v>0</v>
      </c>
      <c r="M79" s="76">
        <f t="shared" si="59"/>
        <v>0</v>
      </c>
      <c r="N79" s="76">
        <f t="shared" si="59"/>
        <v>0</v>
      </c>
      <c r="O79" s="76">
        <f t="shared" si="59"/>
        <v>0</v>
      </c>
      <c r="P79" s="95"/>
    </row>
    <row r="80" spans="1:17" hidden="1" x14ac:dyDescent="0.25">
      <c r="A80" s="30">
        <v>2121</v>
      </c>
      <c r="B80" s="43" t="s">
        <v>77</v>
      </c>
      <c r="C80" s="134">
        <f t="shared" si="23"/>
        <v>0</v>
      </c>
      <c r="D80" s="45"/>
      <c r="E80" s="45"/>
      <c r="F80" s="45">
        <f t="shared" ref="F80:F81" si="60">D80+E80</f>
        <v>0</v>
      </c>
      <c r="G80" s="45"/>
      <c r="H80" s="45"/>
      <c r="I80" s="45">
        <f t="shared" ref="I80:I81" si="61">G80+H80</f>
        <v>0</v>
      </c>
      <c r="J80" s="45"/>
      <c r="K80" s="45"/>
      <c r="L80" s="45">
        <f t="shared" ref="L80:L81" si="62">J80+K80</f>
        <v>0</v>
      </c>
      <c r="M80" s="45"/>
      <c r="N80" s="45"/>
      <c r="O80" s="359">
        <f t="shared" ref="O80:O81" si="63">M80+N80</f>
        <v>0</v>
      </c>
      <c r="P80" s="430"/>
    </row>
    <row r="81" spans="1:17" ht="24" hidden="1" x14ac:dyDescent="0.25">
      <c r="A81" s="30">
        <v>2122</v>
      </c>
      <c r="B81" s="43" t="s">
        <v>78</v>
      </c>
      <c r="C81" s="134">
        <f t="shared" si="23"/>
        <v>0</v>
      </c>
      <c r="D81" s="45"/>
      <c r="E81" s="45"/>
      <c r="F81" s="45">
        <f t="shared" si="60"/>
        <v>0</v>
      </c>
      <c r="G81" s="45"/>
      <c r="H81" s="45"/>
      <c r="I81" s="45">
        <f t="shared" si="61"/>
        <v>0</v>
      </c>
      <c r="J81" s="45"/>
      <c r="K81" s="45"/>
      <c r="L81" s="45">
        <f t="shared" si="62"/>
        <v>0</v>
      </c>
      <c r="M81" s="45"/>
      <c r="N81" s="45"/>
      <c r="O81" s="359">
        <f t="shared" si="63"/>
        <v>0</v>
      </c>
      <c r="P81" s="430"/>
    </row>
    <row r="82" spans="1:17" x14ac:dyDescent="0.25">
      <c r="A82" s="35">
        <v>2200</v>
      </c>
      <c r="B82" s="72" t="s">
        <v>80</v>
      </c>
      <c r="C82" s="370">
        <f t="shared" si="23"/>
        <v>132496</v>
      </c>
      <c r="D82" s="237">
        <f t="shared" ref="D82:E82" si="64">SUM(D83,D88,D94,D102,D111,D115,D121,D127)</f>
        <v>133196</v>
      </c>
      <c r="E82" s="125">
        <f t="shared" si="64"/>
        <v>-700</v>
      </c>
      <c r="F82" s="370">
        <f>SUM(F83,F88,F94,F102,F111,F115,F121,F127)</f>
        <v>132496</v>
      </c>
      <c r="G82" s="237">
        <f t="shared" ref="G82:O82" si="65">SUM(G83,G88,G94,G102,G111,G115,G121,G127)</f>
        <v>0</v>
      </c>
      <c r="H82" s="125">
        <f t="shared" si="65"/>
        <v>0</v>
      </c>
      <c r="I82" s="370">
        <f t="shared" si="65"/>
        <v>0</v>
      </c>
      <c r="J82" s="237">
        <f t="shared" si="65"/>
        <v>0</v>
      </c>
      <c r="K82" s="125">
        <f t="shared" si="65"/>
        <v>0</v>
      </c>
      <c r="L82" s="370">
        <f t="shared" si="65"/>
        <v>0</v>
      </c>
      <c r="M82" s="237">
        <f t="shared" si="65"/>
        <v>0</v>
      </c>
      <c r="N82" s="125">
        <f t="shared" si="65"/>
        <v>0</v>
      </c>
      <c r="O82" s="370">
        <f t="shared" si="65"/>
        <v>0</v>
      </c>
      <c r="P82" s="433"/>
      <c r="Q82" s="306"/>
    </row>
    <row r="83" spans="1:17" ht="24" hidden="1" x14ac:dyDescent="0.25">
      <c r="A83" s="73">
        <v>2210</v>
      </c>
      <c r="B83" s="58" t="s">
        <v>81</v>
      </c>
      <c r="C83" s="86">
        <f t="shared" si="23"/>
        <v>0</v>
      </c>
      <c r="D83" s="74">
        <f t="shared" ref="D83:E83" si="66">SUM(D84:D87)</f>
        <v>0</v>
      </c>
      <c r="E83" s="74">
        <f t="shared" si="66"/>
        <v>0</v>
      </c>
      <c r="F83" s="74">
        <f>SUM(F84:F87)</f>
        <v>0</v>
      </c>
      <c r="G83" s="74">
        <f t="shared" ref="G83:O83" si="67">SUM(G84:G87)</f>
        <v>0</v>
      </c>
      <c r="H83" s="74">
        <f t="shared" si="67"/>
        <v>0</v>
      </c>
      <c r="I83" s="74">
        <f t="shared" si="67"/>
        <v>0</v>
      </c>
      <c r="J83" s="74">
        <f t="shared" si="67"/>
        <v>0</v>
      </c>
      <c r="K83" s="74">
        <f t="shared" si="67"/>
        <v>0</v>
      </c>
      <c r="L83" s="74">
        <f t="shared" si="67"/>
        <v>0</v>
      </c>
      <c r="M83" s="74">
        <f t="shared" si="67"/>
        <v>0</v>
      </c>
      <c r="N83" s="74">
        <f t="shared" si="67"/>
        <v>0</v>
      </c>
      <c r="O83" s="74">
        <f t="shared" si="67"/>
        <v>0</v>
      </c>
      <c r="P83" s="183"/>
    </row>
    <row r="84" spans="1:17" ht="24" hidden="1" x14ac:dyDescent="0.25">
      <c r="A84" s="27">
        <v>2211</v>
      </c>
      <c r="B84" s="40" t="s">
        <v>82</v>
      </c>
      <c r="C84" s="133">
        <f t="shared" si="23"/>
        <v>0</v>
      </c>
      <c r="D84" s="42"/>
      <c r="E84" s="42"/>
      <c r="F84" s="42">
        <f t="shared" ref="F84:F87" si="68">D84+E84</f>
        <v>0</v>
      </c>
      <c r="G84" s="42"/>
      <c r="H84" s="42"/>
      <c r="I84" s="42">
        <f t="shared" ref="I84:I87" si="69">G84+H84</f>
        <v>0</v>
      </c>
      <c r="J84" s="42"/>
      <c r="K84" s="42"/>
      <c r="L84" s="42">
        <f t="shared" ref="L84:L87" si="70">J84+K84</f>
        <v>0</v>
      </c>
      <c r="M84" s="42"/>
      <c r="N84" s="42"/>
      <c r="O84" s="358">
        <f t="shared" ref="O84:O87" si="71">M84+N84</f>
        <v>0</v>
      </c>
      <c r="P84" s="429"/>
    </row>
    <row r="85" spans="1:17" ht="36" hidden="1" x14ac:dyDescent="0.25">
      <c r="A85" s="30">
        <v>2212</v>
      </c>
      <c r="B85" s="43" t="s">
        <v>83</v>
      </c>
      <c r="C85" s="134">
        <f t="shared" si="23"/>
        <v>0</v>
      </c>
      <c r="D85" s="45"/>
      <c r="E85" s="45"/>
      <c r="F85" s="45">
        <f t="shared" si="68"/>
        <v>0</v>
      </c>
      <c r="G85" s="45"/>
      <c r="H85" s="45"/>
      <c r="I85" s="45">
        <f t="shared" si="69"/>
        <v>0</v>
      </c>
      <c r="J85" s="45"/>
      <c r="K85" s="45"/>
      <c r="L85" s="45">
        <f t="shared" si="70"/>
        <v>0</v>
      </c>
      <c r="M85" s="45"/>
      <c r="N85" s="45"/>
      <c r="O85" s="359">
        <f t="shared" si="71"/>
        <v>0</v>
      </c>
      <c r="P85" s="430"/>
    </row>
    <row r="86" spans="1:17" ht="24" hidden="1" x14ac:dyDescent="0.25">
      <c r="A86" s="30">
        <v>2214</v>
      </c>
      <c r="B86" s="43" t="s">
        <v>84</v>
      </c>
      <c r="C86" s="134">
        <f t="shared" si="23"/>
        <v>0</v>
      </c>
      <c r="D86" s="45"/>
      <c r="E86" s="45"/>
      <c r="F86" s="45">
        <f t="shared" si="68"/>
        <v>0</v>
      </c>
      <c r="G86" s="45"/>
      <c r="H86" s="45"/>
      <c r="I86" s="45">
        <f t="shared" si="69"/>
        <v>0</v>
      </c>
      <c r="J86" s="45"/>
      <c r="K86" s="45"/>
      <c r="L86" s="45">
        <f t="shared" si="70"/>
        <v>0</v>
      </c>
      <c r="M86" s="45"/>
      <c r="N86" s="45"/>
      <c r="O86" s="359">
        <f t="shared" si="71"/>
        <v>0</v>
      </c>
      <c r="P86" s="430"/>
    </row>
    <row r="87" spans="1:17" hidden="1" x14ac:dyDescent="0.25">
      <c r="A87" s="30">
        <v>2219</v>
      </c>
      <c r="B87" s="43" t="s">
        <v>85</v>
      </c>
      <c r="C87" s="134">
        <f t="shared" si="23"/>
        <v>0</v>
      </c>
      <c r="D87" s="45"/>
      <c r="E87" s="45"/>
      <c r="F87" s="45">
        <f t="shared" si="68"/>
        <v>0</v>
      </c>
      <c r="G87" s="45"/>
      <c r="H87" s="45"/>
      <c r="I87" s="45">
        <f t="shared" si="69"/>
        <v>0</v>
      </c>
      <c r="J87" s="45"/>
      <c r="K87" s="45"/>
      <c r="L87" s="45">
        <f t="shared" si="70"/>
        <v>0</v>
      </c>
      <c r="M87" s="45"/>
      <c r="N87" s="45"/>
      <c r="O87" s="359">
        <f t="shared" si="71"/>
        <v>0</v>
      </c>
      <c r="P87" s="430"/>
    </row>
    <row r="88" spans="1:17" ht="24" hidden="1" x14ac:dyDescent="0.25">
      <c r="A88" s="75">
        <v>2220</v>
      </c>
      <c r="B88" s="43" t="s">
        <v>86</v>
      </c>
      <c r="C88" s="134">
        <f t="shared" si="23"/>
        <v>0</v>
      </c>
      <c r="D88" s="76">
        <f t="shared" ref="D88:E88" si="72">SUM(D89:D93)</f>
        <v>0</v>
      </c>
      <c r="E88" s="76">
        <f t="shared" si="72"/>
        <v>0</v>
      </c>
      <c r="F88" s="76">
        <f>SUM(F89:F93)</f>
        <v>0</v>
      </c>
      <c r="G88" s="76">
        <f t="shared" ref="G88:O88" si="73">SUM(G89:G93)</f>
        <v>0</v>
      </c>
      <c r="H88" s="76">
        <f t="shared" si="73"/>
        <v>0</v>
      </c>
      <c r="I88" s="76">
        <f t="shared" si="73"/>
        <v>0</v>
      </c>
      <c r="J88" s="76">
        <f t="shared" si="73"/>
        <v>0</v>
      </c>
      <c r="K88" s="76">
        <f t="shared" si="73"/>
        <v>0</v>
      </c>
      <c r="L88" s="76">
        <f t="shared" si="73"/>
        <v>0</v>
      </c>
      <c r="M88" s="76">
        <f t="shared" si="73"/>
        <v>0</v>
      </c>
      <c r="N88" s="76">
        <f t="shared" si="73"/>
        <v>0</v>
      </c>
      <c r="O88" s="76">
        <f t="shared" si="73"/>
        <v>0</v>
      </c>
      <c r="P88" s="95"/>
    </row>
    <row r="89" spans="1:17" ht="24" hidden="1" x14ac:dyDescent="0.25">
      <c r="A89" s="30">
        <v>2221</v>
      </c>
      <c r="B89" s="43" t="s">
        <v>307</v>
      </c>
      <c r="C89" s="134">
        <f t="shared" si="23"/>
        <v>0</v>
      </c>
      <c r="D89" s="45"/>
      <c r="E89" s="45"/>
      <c r="F89" s="45">
        <f t="shared" ref="F89:F93" si="74">D89+E89</f>
        <v>0</v>
      </c>
      <c r="G89" s="45"/>
      <c r="H89" s="45"/>
      <c r="I89" s="45">
        <f t="shared" ref="I89:I93" si="75">G89+H89</f>
        <v>0</v>
      </c>
      <c r="J89" s="45"/>
      <c r="K89" s="45"/>
      <c r="L89" s="45">
        <f t="shared" ref="L89:L93" si="76">J89+K89</f>
        <v>0</v>
      </c>
      <c r="M89" s="45"/>
      <c r="N89" s="45"/>
      <c r="O89" s="359">
        <f t="shared" ref="O89:O93" si="77">M89+N89</f>
        <v>0</v>
      </c>
      <c r="P89" s="430"/>
    </row>
    <row r="90" spans="1:17" hidden="1" x14ac:dyDescent="0.25">
      <c r="A90" s="30">
        <v>2222</v>
      </c>
      <c r="B90" s="43" t="s">
        <v>87</v>
      </c>
      <c r="C90" s="134">
        <f t="shared" si="23"/>
        <v>0</v>
      </c>
      <c r="D90" s="45"/>
      <c r="E90" s="45"/>
      <c r="F90" s="45">
        <f t="shared" si="74"/>
        <v>0</v>
      </c>
      <c r="G90" s="45"/>
      <c r="H90" s="45"/>
      <c r="I90" s="45">
        <f t="shared" si="75"/>
        <v>0</v>
      </c>
      <c r="J90" s="45"/>
      <c r="K90" s="45"/>
      <c r="L90" s="45">
        <f t="shared" si="76"/>
        <v>0</v>
      </c>
      <c r="M90" s="45"/>
      <c r="N90" s="45"/>
      <c r="O90" s="359">
        <f t="shared" si="77"/>
        <v>0</v>
      </c>
      <c r="P90" s="430"/>
    </row>
    <row r="91" spans="1:17" hidden="1" x14ac:dyDescent="0.25">
      <c r="A91" s="30">
        <v>2223</v>
      </c>
      <c r="B91" s="43" t="s">
        <v>88</v>
      </c>
      <c r="C91" s="134">
        <f t="shared" si="23"/>
        <v>0</v>
      </c>
      <c r="D91" s="45"/>
      <c r="E91" s="45"/>
      <c r="F91" s="45">
        <f t="shared" si="74"/>
        <v>0</v>
      </c>
      <c r="G91" s="45"/>
      <c r="H91" s="45"/>
      <c r="I91" s="45">
        <f t="shared" si="75"/>
        <v>0</v>
      </c>
      <c r="J91" s="45"/>
      <c r="K91" s="45"/>
      <c r="L91" s="45">
        <f t="shared" si="76"/>
        <v>0</v>
      </c>
      <c r="M91" s="45"/>
      <c r="N91" s="45"/>
      <c r="O91" s="359">
        <f t="shared" si="77"/>
        <v>0</v>
      </c>
      <c r="P91" s="430"/>
    </row>
    <row r="92" spans="1:17" ht="48" hidden="1" x14ac:dyDescent="0.25">
      <c r="A92" s="30">
        <v>2224</v>
      </c>
      <c r="B92" s="43" t="s">
        <v>89</v>
      </c>
      <c r="C92" s="134">
        <f t="shared" si="23"/>
        <v>0</v>
      </c>
      <c r="D92" s="45"/>
      <c r="E92" s="45"/>
      <c r="F92" s="45">
        <f t="shared" si="74"/>
        <v>0</v>
      </c>
      <c r="G92" s="45"/>
      <c r="H92" s="45"/>
      <c r="I92" s="45">
        <f t="shared" si="75"/>
        <v>0</v>
      </c>
      <c r="J92" s="45"/>
      <c r="K92" s="45"/>
      <c r="L92" s="45">
        <f t="shared" si="76"/>
        <v>0</v>
      </c>
      <c r="M92" s="45"/>
      <c r="N92" s="45"/>
      <c r="O92" s="359">
        <f t="shared" si="77"/>
        <v>0</v>
      </c>
      <c r="P92" s="430"/>
    </row>
    <row r="93" spans="1:17" ht="24" hidden="1" x14ac:dyDescent="0.25">
      <c r="A93" s="30">
        <v>2229</v>
      </c>
      <c r="B93" s="43" t="s">
        <v>90</v>
      </c>
      <c r="C93" s="134">
        <f t="shared" si="23"/>
        <v>0</v>
      </c>
      <c r="D93" s="45"/>
      <c r="E93" s="45"/>
      <c r="F93" s="45">
        <f t="shared" si="74"/>
        <v>0</v>
      </c>
      <c r="G93" s="45"/>
      <c r="H93" s="45"/>
      <c r="I93" s="45">
        <f t="shared" si="75"/>
        <v>0</v>
      </c>
      <c r="J93" s="45"/>
      <c r="K93" s="45"/>
      <c r="L93" s="45">
        <f t="shared" si="76"/>
        <v>0</v>
      </c>
      <c r="M93" s="45"/>
      <c r="N93" s="45"/>
      <c r="O93" s="359">
        <f t="shared" si="77"/>
        <v>0</v>
      </c>
      <c r="P93" s="430"/>
    </row>
    <row r="94" spans="1:17" ht="36" hidden="1" x14ac:dyDescent="0.25">
      <c r="A94" s="75">
        <v>2230</v>
      </c>
      <c r="B94" s="43" t="s">
        <v>91</v>
      </c>
      <c r="C94" s="134">
        <f t="shared" si="23"/>
        <v>0</v>
      </c>
      <c r="D94" s="76">
        <f t="shared" ref="D94:E94" si="78">SUM(D95:D101)</f>
        <v>0</v>
      </c>
      <c r="E94" s="76">
        <f t="shared" si="78"/>
        <v>0</v>
      </c>
      <c r="F94" s="76">
        <f>SUM(F95:F101)</f>
        <v>0</v>
      </c>
      <c r="G94" s="76">
        <f t="shared" ref="G94:N94" si="79">SUM(G95:G101)</f>
        <v>0</v>
      </c>
      <c r="H94" s="76">
        <f t="shared" si="79"/>
        <v>0</v>
      </c>
      <c r="I94" s="76">
        <f t="shared" si="79"/>
        <v>0</v>
      </c>
      <c r="J94" s="76">
        <f t="shared" si="79"/>
        <v>0</v>
      </c>
      <c r="K94" s="76">
        <f t="shared" si="79"/>
        <v>0</v>
      </c>
      <c r="L94" s="76">
        <f t="shared" si="79"/>
        <v>0</v>
      </c>
      <c r="M94" s="76">
        <f t="shared" si="79"/>
        <v>0</v>
      </c>
      <c r="N94" s="76">
        <f t="shared" si="79"/>
        <v>0</v>
      </c>
      <c r="O94" s="91">
        <f>SUM(O95:O101)</f>
        <v>0</v>
      </c>
      <c r="P94" s="95"/>
    </row>
    <row r="95" spans="1:17" ht="24" hidden="1" x14ac:dyDescent="0.25">
      <c r="A95" s="30">
        <v>2231</v>
      </c>
      <c r="B95" s="43" t="s">
        <v>92</v>
      </c>
      <c r="C95" s="134">
        <f t="shared" si="23"/>
        <v>0</v>
      </c>
      <c r="D95" s="45"/>
      <c r="E95" s="45"/>
      <c r="F95" s="45">
        <f t="shared" ref="F95:F101" si="80">D95+E95</f>
        <v>0</v>
      </c>
      <c r="G95" s="45"/>
      <c r="H95" s="45"/>
      <c r="I95" s="45">
        <f t="shared" ref="I95:I101" si="81">G95+H95</f>
        <v>0</v>
      </c>
      <c r="J95" s="45"/>
      <c r="K95" s="45"/>
      <c r="L95" s="45">
        <f t="shared" ref="L95:L101" si="82">J95+K95</f>
        <v>0</v>
      </c>
      <c r="M95" s="45"/>
      <c r="N95" s="45"/>
      <c r="O95" s="359">
        <f t="shared" ref="O95:O101" si="83">M95+N95</f>
        <v>0</v>
      </c>
      <c r="P95" s="430"/>
    </row>
    <row r="96" spans="1:17" ht="36" hidden="1" x14ac:dyDescent="0.25">
      <c r="A96" s="30">
        <v>2232</v>
      </c>
      <c r="B96" s="43" t="s">
        <v>93</v>
      </c>
      <c r="C96" s="134">
        <f t="shared" si="23"/>
        <v>0</v>
      </c>
      <c r="D96" s="45"/>
      <c r="E96" s="45"/>
      <c r="F96" s="45">
        <f t="shared" si="80"/>
        <v>0</v>
      </c>
      <c r="G96" s="45"/>
      <c r="H96" s="45"/>
      <c r="I96" s="45">
        <f t="shared" si="81"/>
        <v>0</v>
      </c>
      <c r="J96" s="45"/>
      <c r="K96" s="45"/>
      <c r="L96" s="45">
        <f t="shared" si="82"/>
        <v>0</v>
      </c>
      <c r="M96" s="45"/>
      <c r="N96" s="45"/>
      <c r="O96" s="359">
        <f t="shared" si="83"/>
        <v>0</v>
      </c>
      <c r="P96" s="430"/>
    </row>
    <row r="97" spans="1:16" ht="24" hidden="1" x14ac:dyDescent="0.25">
      <c r="A97" s="27">
        <v>2233</v>
      </c>
      <c r="B97" s="40" t="s">
        <v>94</v>
      </c>
      <c r="C97" s="133">
        <f t="shared" si="23"/>
        <v>0</v>
      </c>
      <c r="D97" s="42"/>
      <c r="E97" s="42"/>
      <c r="F97" s="42">
        <f t="shared" si="80"/>
        <v>0</v>
      </c>
      <c r="G97" s="42"/>
      <c r="H97" s="42"/>
      <c r="I97" s="42">
        <f t="shared" si="81"/>
        <v>0</v>
      </c>
      <c r="J97" s="42"/>
      <c r="K97" s="42"/>
      <c r="L97" s="42">
        <f t="shared" si="82"/>
        <v>0</v>
      </c>
      <c r="M97" s="42"/>
      <c r="N97" s="42"/>
      <c r="O97" s="358">
        <f t="shared" si="83"/>
        <v>0</v>
      </c>
      <c r="P97" s="429"/>
    </row>
    <row r="98" spans="1:16" ht="36" hidden="1" x14ac:dyDescent="0.25">
      <c r="A98" s="30">
        <v>2234</v>
      </c>
      <c r="B98" s="43" t="s">
        <v>95</v>
      </c>
      <c r="C98" s="134">
        <f t="shared" si="23"/>
        <v>0</v>
      </c>
      <c r="D98" s="45"/>
      <c r="E98" s="45"/>
      <c r="F98" s="45">
        <f t="shared" si="80"/>
        <v>0</v>
      </c>
      <c r="G98" s="45"/>
      <c r="H98" s="45"/>
      <c r="I98" s="45">
        <f t="shared" si="81"/>
        <v>0</v>
      </c>
      <c r="J98" s="45"/>
      <c r="K98" s="45"/>
      <c r="L98" s="45">
        <f t="shared" si="82"/>
        <v>0</v>
      </c>
      <c r="M98" s="45"/>
      <c r="N98" s="45"/>
      <c r="O98" s="359">
        <f t="shared" si="83"/>
        <v>0</v>
      </c>
      <c r="P98" s="430"/>
    </row>
    <row r="99" spans="1:16" ht="24" hidden="1" x14ac:dyDescent="0.25">
      <c r="A99" s="30">
        <v>2235</v>
      </c>
      <c r="B99" s="43" t="s">
        <v>96</v>
      </c>
      <c r="C99" s="134">
        <f t="shared" si="23"/>
        <v>0</v>
      </c>
      <c r="D99" s="45"/>
      <c r="E99" s="45"/>
      <c r="F99" s="45">
        <f t="shared" si="80"/>
        <v>0</v>
      </c>
      <c r="G99" s="45"/>
      <c r="H99" s="45"/>
      <c r="I99" s="45">
        <f t="shared" si="81"/>
        <v>0</v>
      </c>
      <c r="J99" s="45"/>
      <c r="K99" s="45"/>
      <c r="L99" s="45">
        <f t="shared" si="82"/>
        <v>0</v>
      </c>
      <c r="M99" s="45"/>
      <c r="N99" s="45"/>
      <c r="O99" s="359">
        <f t="shared" si="83"/>
        <v>0</v>
      </c>
      <c r="P99" s="430"/>
    </row>
    <row r="100" spans="1:16" hidden="1" x14ac:dyDescent="0.25">
      <c r="A100" s="30">
        <v>2236</v>
      </c>
      <c r="B100" s="43" t="s">
        <v>97</v>
      </c>
      <c r="C100" s="134">
        <f t="shared" si="23"/>
        <v>0</v>
      </c>
      <c r="D100" s="45"/>
      <c r="E100" s="45"/>
      <c r="F100" s="45">
        <f t="shared" si="80"/>
        <v>0</v>
      </c>
      <c r="G100" s="45"/>
      <c r="H100" s="45"/>
      <c r="I100" s="45">
        <f t="shared" si="81"/>
        <v>0</v>
      </c>
      <c r="J100" s="45"/>
      <c r="K100" s="45"/>
      <c r="L100" s="45">
        <f t="shared" si="82"/>
        <v>0</v>
      </c>
      <c r="M100" s="45"/>
      <c r="N100" s="45"/>
      <c r="O100" s="359">
        <f t="shared" si="83"/>
        <v>0</v>
      </c>
      <c r="P100" s="430"/>
    </row>
    <row r="101" spans="1:16" ht="24" hidden="1" x14ac:dyDescent="0.25">
      <c r="A101" s="30">
        <v>2239</v>
      </c>
      <c r="B101" s="43" t="s">
        <v>98</v>
      </c>
      <c r="C101" s="134">
        <f t="shared" si="23"/>
        <v>0</v>
      </c>
      <c r="D101" s="45"/>
      <c r="E101" s="45"/>
      <c r="F101" s="45">
        <f t="shared" si="80"/>
        <v>0</v>
      </c>
      <c r="G101" s="45"/>
      <c r="H101" s="45"/>
      <c r="I101" s="45">
        <f t="shared" si="81"/>
        <v>0</v>
      </c>
      <c r="J101" s="45"/>
      <c r="K101" s="45"/>
      <c r="L101" s="45">
        <f t="shared" si="82"/>
        <v>0</v>
      </c>
      <c r="M101" s="45"/>
      <c r="N101" s="45"/>
      <c r="O101" s="359">
        <f t="shared" si="83"/>
        <v>0</v>
      </c>
      <c r="P101" s="430"/>
    </row>
    <row r="102" spans="1:16" ht="36" hidden="1" x14ac:dyDescent="0.25">
      <c r="A102" s="75">
        <v>2240</v>
      </c>
      <c r="B102" s="43" t="s">
        <v>99</v>
      </c>
      <c r="C102" s="134">
        <f t="shared" si="23"/>
        <v>0</v>
      </c>
      <c r="D102" s="76">
        <f t="shared" ref="D102:E102" si="84">SUM(D103:D110)</f>
        <v>0</v>
      </c>
      <c r="E102" s="76">
        <f t="shared" si="84"/>
        <v>0</v>
      </c>
      <c r="F102" s="76">
        <f>SUM(F103:F110)</f>
        <v>0</v>
      </c>
      <c r="G102" s="76">
        <f t="shared" ref="G102:N102" si="85">SUM(G103:G110)</f>
        <v>0</v>
      </c>
      <c r="H102" s="76">
        <f t="shared" si="85"/>
        <v>0</v>
      </c>
      <c r="I102" s="76">
        <f t="shared" si="85"/>
        <v>0</v>
      </c>
      <c r="J102" s="76">
        <f t="shared" si="85"/>
        <v>0</v>
      </c>
      <c r="K102" s="76">
        <f t="shared" si="85"/>
        <v>0</v>
      </c>
      <c r="L102" s="76">
        <f t="shared" si="85"/>
        <v>0</v>
      </c>
      <c r="M102" s="76">
        <f t="shared" si="85"/>
        <v>0</v>
      </c>
      <c r="N102" s="76">
        <f t="shared" si="85"/>
        <v>0</v>
      </c>
      <c r="O102" s="91">
        <f>SUM(O103:O110)</f>
        <v>0</v>
      </c>
      <c r="P102" s="95"/>
    </row>
    <row r="103" spans="1:16" hidden="1" x14ac:dyDescent="0.25">
      <c r="A103" s="30">
        <v>2241</v>
      </c>
      <c r="B103" s="43" t="s">
        <v>100</v>
      </c>
      <c r="C103" s="134">
        <f t="shared" si="23"/>
        <v>0</v>
      </c>
      <c r="D103" s="45"/>
      <c r="E103" s="45"/>
      <c r="F103" s="45">
        <f t="shared" ref="F103:F110" si="86">D103+E103</f>
        <v>0</v>
      </c>
      <c r="G103" s="45"/>
      <c r="H103" s="45"/>
      <c r="I103" s="45">
        <f t="shared" ref="I103:I110" si="87">G103+H103</f>
        <v>0</v>
      </c>
      <c r="J103" s="45"/>
      <c r="K103" s="45"/>
      <c r="L103" s="45">
        <f t="shared" ref="L103:L110" si="88">J103+K103</f>
        <v>0</v>
      </c>
      <c r="M103" s="45"/>
      <c r="N103" s="45"/>
      <c r="O103" s="359">
        <f t="shared" ref="O103:O110" si="89">M103+N103</f>
        <v>0</v>
      </c>
      <c r="P103" s="430"/>
    </row>
    <row r="104" spans="1:16" ht="24" hidden="1" x14ac:dyDescent="0.25">
      <c r="A104" s="30">
        <v>2242</v>
      </c>
      <c r="B104" s="43" t="s">
        <v>101</v>
      </c>
      <c r="C104" s="134">
        <f t="shared" si="23"/>
        <v>0</v>
      </c>
      <c r="D104" s="45"/>
      <c r="E104" s="45"/>
      <c r="F104" s="45">
        <f t="shared" si="86"/>
        <v>0</v>
      </c>
      <c r="G104" s="45"/>
      <c r="H104" s="45"/>
      <c r="I104" s="45">
        <f t="shared" si="87"/>
        <v>0</v>
      </c>
      <c r="J104" s="45"/>
      <c r="K104" s="45"/>
      <c r="L104" s="45">
        <f t="shared" si="88"/>
        <v>0</v>
      </c>
      <c r="M104" s="45"/>
      <c r="N104" s="45"/>
      <c r="O104" s="359">
        <f t="shared" si="89"/>
        <v>0</v>
      </c>
      <c r="P104" s="430"/>
    </row>
    <row r="105" spans="1:16" ht="24" hidden="1" x14ac:dyDescent="0.25">
      <c r="A105" s="30">
        <v>2243</v>
      </c>
      <c r="B105" s="43" t="s">
        <v>102</v>
      </c>
      <c r="C105" s="134">
        <f t="shared" si="23"/>
        <v>0</v>
      </c>
      <c r="D105" s="45"/>
      <c r="E105" s="45"/>
      <c r="F105" s="45">
        <f t="shared" si="86"/>
        <v>0</v>
      </c>
      <c r="G105" s="45"/>
      <c r="H105" s="45"/>
      <c r="I105" s="45">
        <f t="shared" si="87"/>
        <v>0</v>
      </c>
      <c r="J105" s="45"/>
      <c r="K105" s="45"/>
      <c r="L105" s="45">
        <f t="shared" si="88"/>
        <v>0</v>
      </c>
      <c r="M105" s="45"/>
      <c r="N105" s="45"/>
      <c r="O105" s="359">
        <f t="shared" si="89"/>
        <v>0</v>
      </c>
      <c r="P105" s="430"/>
    </row>
    <row r="106" spans="1:16" hidden="1" x14ac:dyDescent="0.25">
      <c r="A106" s="30">
        <v>2244</v>
      </c>
      <c r="B106" s="43" t="s">
        <v>103</v>
      </c>
      <c r="C106" s="134">
        <f t="shared" si="23"/>
        <v>0</v>
      </c>
      <c r="D106" s="45"/>
      <c r="E106" s="45"/>
      <c r="F106" s="45">
        <f t="shared" si="86"/>
        <v>0</v>
      </c>
      <c r="G106" s="45"/>
      <c r="H106" s="45"/>
      <c r="I106" s="45">
        <f t="shared" si="87"/>
        <v>0</v>
      </c>
      <c r="J106" s="45"/>
      <c r="K106" s="45"/>
      <c r="L106" s="45">
        <f t="shared" si="88"/>
        <v>0</v>
      </c>
      <c r="M106" s="45"/>
      <c r="N106" s="45"/>
      <c r="O106" s="359">
        <f t="shared" si="89"/>
        <v>0</v>
      </c>
      <c r="P106" s="430"/>
    </row>
    <row r="107" spans="1:16" ht="24" hidden="1" x14ac:dyDescent="0.25">
      <c r="A107" s="30">
        <v>2246</v>
      </c>
      <c r="B107" s="43" t="s">
        <v>104</v>
      </c>
      <c r="C107" s="134">
        <f t="shared" si="23"/>
        <v>0</v>
      </c>
      <c r="D107" s="45"/>
      <c r="E107" s="45"/>
      <c r="F107" s="45">
        <f t="shared" si="86"/>
        <v>0</v>
      </c>
      <c r="G107" s="45"/>
      <c r="H107" s="45"/>
      <c r="I107" s="45">
        <f t="shared" si="87"/>
        <v>0</v>
      </c>
      <c r="J107" s="45"/>
      <c r="K107" s="45"/>
      <c r="L107" s="45">
        <f t="shared" si="88"/>
        <v>0</v>
      </c>
      <c r="M107" s="45"/>
      <c r="N107" s="45"/>
      <c r="O107" s="359">
        <f t="shared" si="89"/>
        <v>0</v>
      </c>
      <c r="P107" s="430"/>
    </row>
    <row r="108" spans="1:16" hidden="1" x14ac:dyDescent="0.25">
      <c r="A108" s="30">
        <v>2247</v>
      </c>
      <c r="B108" s="43" t="s">
        <v>105</v>
      </c>
      <c r="C108" s="134">
        <f t="shared" si="23"/>
        <v>0</v>
      </c>
      <c r="D108" s="45"/>
      <c r="E108" s="45"/>
      <c r="F108" s="45">
        <f t="shared" si="86"/>
        <v>0</v>
      </c>
      <c r="G108" s="45"/>
      <c r="H108" s="45"/>
      <c r="I108" s="45">
        <f t="shared" si="87"/>
        <v>0</v>
      </c>
      <c r="J108" s="45"/>
      <c r="K108" s="45"/>
      <c r="L108" s="45">
        <f t="shared" si="88"/>
        <v>0</v>
      </c>
      <c r="M108" s="45"/>
      <c r="N108" s="45"/>
      <c r="O108" s="359">
        <f t="shared" si="89"/>
        <v>0</v>
      </c>
      <c r="P108" s="430"/>
    </row>
    <row r="109" spans="1:16" ht="24" hidden="1" x14ac:dyDescent="0.25">
      <c r="A109" s="30">
        <v>2248</v>
      </c>
      <c r="B109" s="43" t="s">
        <v>106</v>
      </c>
      <c r="C109" s="134">
        <f t="shared" si="23"/>
        <v>0</v>
      </c>
      <c r="D109" s="45"/>
      <c r="E109" s="45"/>
      <c r="F109" s="45">
        <f t="shared" si="86"/>
        <v>0</v>
      </c>
      <c r="G109" s="45"/>
      <c r="H109" s="45"/>
      <c r="I109" s="45">
        <f t="shared" si="87"/>
        <v>0</v>
      </c>
      <c r="J109" s="45"/>
      <c r="K109" s="45"/>
      <c r="L109" s="45">
        <f t="shared" si="88"/>
        <v>0</v>
      </c>
      <c r="M109" s="45"/>
      <c r="N109" s="45"/>
      <c r="O109" s="359">
        <f t="shared" si="89"/>
        <v>0</v>
      </c>
      <c r="P109" s="430"/>
    </row>
    <row r="110" spans="1:16" ht="24" hidden="1" x14ac:dyDescent="0.25">
      <c r="A110" s="30">
        <v>2249</v>
      </c>
      <c r="B110" s="43" t="s">
        <v>107</v>
      </c>
      <c r="C110" s="134">
        <f t="shared" si="23"/>
        <v>0</v>
      </c>
      <c r="D110" s="45"/>
      <c r="E110" s="45"/>
      <c r="F110" s="45">
        <f t="shared" si="86"/>
        <v>0</v>
      </c>
      <c r="G110" s="45"/>
      <c r="H110" s="45"/>
      <c r="I110" s="45">
        <f t="shared" si="87"/>
        <v>0</v>
      </c>
      <c r="J110" s="45"/>
      <c r="K110" s="45"/>
      <c r="L110" s="45">
        <f t="shared" si="88"/>
        <v>0</v>
      </c>
      <c r="M110" s="45"/>
      <c r="N110" s="45"/>
      <c r="O110" s="359">
        <f t="shared" si="89"/>
        <v>0</v>
      </c>
      <c r="P110" s="430"/>
    </row>
    <row r="111" spans="1:16" hidden="1" x14ac:dyDescent="0.25">
      <c r="A111" s="75">
        <v>2250</v>
      </c>
      <c r="B111" s="43" t="s">
        <v>108</v>
      </c>
      <c r="C111" s="134">
        <f t="shared" si="23"/>
        <v>0</v>
      </c>
      <c r="D111" s="76">
        <f t="shared" ref="D111:E111" si="90">SUM(D112:D114)</f>
        <v>0</v>
      </c>
      <c r="E111" s="76">
        <f t="shared" si="90"/>
        <v>0</v>
      </c>
      <c r="F111" s="76">
        <f>SUM(F112:F114)</f>
        <v>0</v>
      </c>
      <c r="G111" s="76">
        <f t="shared" ref="G111:N111" si="91">SUM(G112:G114)</f>
        <v>0</v>
      </c>
      <c r="H111" s="76">
        <f t="shared" si="91"/>
        <v>0</v>
      </c>
      <c r="I111" s="76">
        <f t="shared" si="91"/>
        <v>0</v>
      </c>
      <c r="J111" s="76">
        <f t="shared" si="91"/>
        <v>0</v>
      </c>
      <c r="K111" s="76">
        <f t="shared" si="91"/>
        <v>0</v>
      </c>
      <c r="L111" s="76">
        <f t="shared" si="91"/>
        <v>0</v>
      </c>
      <c r="M111" s="76">
        <f t="shared" si="91"/>
        <v>0</v>
      </c>
      <c r="N111" s="76">
        <f t="shared" si="91"/>
        <v>0</v>
      </c>
      <c r="O111" s="91">
        <f>SUM(O112:O114)</f>
        <v>0</v>
      </c>
      <c r="P111" s="95"/>
    </row>
    <row r="112" spans="1:16" hidden="1" x14ac:dyDescent="0.25">
      <c r="A112" s="30">
        <v>2251</v>
      </c>
      <c r="B112" s="43" t="s">
        <v>109</v>
      </c>
      <c r="C112" s="134">
        <f t="shared" si="23"/>
        <v>0</v>
      </c>
      <c r="D112" s="45"/>
      <c r="E112" s="45"/>
      <c r="F112" s="45">
        <f t="shared" ref="F112:F114" si="92">D112+E112</f>
        <v>0</v>
      </c>
      <c r="G112" s="45"/>
      <c r="H112" s="45"/>
      <c r="I112" s="45">
        <f t="shared" ref="I112:I114" si="93">G112+H112</f>
        <v>0</v>
      </c>
      <c r="J112" s="45"/>
      <c r="K112" s="45"/>
      <c r="L112" s="45">
        <f t="shared" ref="L112:L114" si="94">J112+K112</f>
        <v>0</v>
      </c>
      <c r="M112" s="45"/>
      <c r="N112" s="45"/>
      <c r="O112" s="359">
        <f t="shared" ref="O112:O114" si="95">M112+N112</f>
        <v>0</v>
      </c>
      <c r="P112" s="430"/>
    </row>
    <row r="113" spans="1:17" ht="24" hidden="1" x14ac:dyDescent="0.25">
      <c r="A113" s="30">
        <v>2252</v>
      </c>
      <c r="B113" s="43" t="s">
        <v>110</v>
      </c>
      <c r="C113" s="134">
        <f t="shared" ref="C113:C176" si="96">SUM(F113,I113,L113,O113)</f>
        <v>0</v>
      </c>
      <c r="D113" s="45"/>
      <c r="E113" s="45"/>
      <c r="F113" s="45">
        <f t="shared" si="92"/>
        <v>0</v>
      </c>
      <c r="G113" s="45"/>
      <c r="H113" s="45"/>
      <c r="I113" s="45">
        <f t="shared" si="93"/>
        <v>0</v>
      </c>
      <c r="J113" s="45"/>
      <c r="K113" s="45"/>
      <c r="L113" s="45">
        <f t="shared" si="94"/>
        <v>0</v>
      </c>
      <c r="M113" s="45"/>
      <c r="N113" s="45"/>
      <c r="O113" s="359">
        <f t="shared" si="95"/>
        <v>0</v>
      </c>
      <c r="P113" s="430"/>
    </row>
    <row r="114" spans="1:17" ht="24" hidden="1" x14ac:dyDescent="0.25">
      <c r="A114" s="30">
        <v>2259</v>
      </c>
      <c r="B114" s="43" t="s">
        <v>111</v>
      </c>
      <c r="C114" s="134">
        <f t="shared" si="96"/>
        <v>0</v>
      </c>
      <c r="D114" s="45"/>
      <c r="E114" s="45"/>
      <c r="F114" s="45">
        <f t="shared" si="92"/>
        <v>0</v>
      </c>
      <c r="G114" s="45"/>
      <c r="H114" s="45"/>
      <c r="I114" s="45">
        <f t="shared" si="93"/>
        <v>0</v>
      </c>
      <c r="J114" s="45"/>
      <c r="K114" s="45"/>
      <c r="L114" s="45">
        <f t="shared" si="94"/>
        <v>0</v>
      </c>
      <c r="M114" s="45"/>
      <c r="N114" s="45"/>
      <c r="O114" s="359">
        <f t="shared" si="95"/>
        <v>0</v>
      </c>
      <c r="P114" s="430"/>
    </row>
    <row r="115" spans="1:17" hidden="1" x14ac:dyDescent="0.25">
      <c r="A115" s="75">
        <v>2260</v>
      </c>
      <c r="B115" s="43" t="s">
        <v>112</v>
      </c>
      <c r="C115" s="134">
        <f t="shared" si="96"/>
        <v>0</v>
      </c>
      <c r="D115" s="76">
        <f t="shared" ref="D115:E115" si="97">SUM(D116:D120)</f>
        <v>0</v>
      </c>
      <c r="E115" s="76">
        <f t="shared" si="97"/>
        <v>0</v>
      </c>
      <c r="F115" s="76">
        <f>SUM(F116:F120)</f>
        <v>0</v>
      </c>
      <c r="G115" s="76">
        <f t="shared" ref="G115:N115" si="98">SUM(G116:G120)</f>
        <v>0</v>
      </c>
      <c r="H115" s="76">
        <f t="shared" si="98"/>
        <v>0</v>
      </c>
      <c r="I115" s="76">
        <f t="shared" si="98"/>
        <v>0</v>
      </c>
      <c r="J115" s="76">
        <f t="shared" si="98"/>
        <v>0</v>
      </c>
      <c r="K115" s="76">
        <f t="shared" si="98"/>
        <v>0</v>
      </c>
      <c r="L115" s="76">
        <f t="shared" si="98"/>
        <v>0</v>
      </c>
      <c r="M115" s="76">
        <f t="shared" si="98"/>
        <v>0</v>
      </c>
      <c r="N115" s="76">
        <f t="shared" si="98"/>
        <v>0</v>
      </c>
      <c r="O115" s="91">
        <f>SUM(O116:O120)</f>
        <v>0</v>
      </c>
      <c r="P115" s="95"/>
    </row>
    <row r="116" spans="1:17" hidden="1" x14ac:dyDescent="0.25">
      <c r="A116" s="30">
        <v>2261</v>
      </c>
      <c r="B116" s="43" t="s">
        <v>113</v>
      </c>
      <c r="C116" s="134">
        <f t="shared" si="96"/>
        <v>0</v>
      </c>
      <c r="D116" s="45"/>
      <c r="E116" s="45"/>
      <c r="F116" s="45">
        <f t="shared" ref="F116:F120" si="99">D116+E116</f>
        <v>0</v>
      </c>
      <c r="G116" s="45"/>
      <c r="H116" s="45"/>
      <c r="I116" s="45">
        <f t="shared" ref="I116:I120" si="100">G116+H116</f>
        <v>0</v>
      </c>
      <c r="J116" s="45"/>
      <c r="K116" s="45"/>
      <c r="L116" s="45">
        <f t="shared" ref="L116:L120" si="101">J116+K116</f>
        <v>0</v>
      </c>
      <c r="M116" s="45"/>
      <c r="N116" s="45"/>
      <c r="O116" s="359">
        <f t="shared" ref="O116:O120" si="102">M116+N116</f>
        <v>0</v>
      </c>
      <c r="P116" s="430"/>
    </row>
    <row r="117" spans="1:17" hidden="1" x14ac:dyDescent="0.25">
      <c r="A117" s="30">
        <v>2262</v>
      </c>
      <c r="B117" s="43" t="s">
        <v>114</v>
      </c>
      <c r="C117" s="134">
        <f t="shared" si="96"/>
        <v>0</v>
      </c>
      <c r="D117" s="45"/>
      <c r="E117" s="45"/>
      <c r="F117" s="45">
        <f t="shared" si="99"/>
        <v>0</v>
      </c>
      <c r="G117" s="45"/>
      <c r="H117" s="45"/>
      <c r="I117" s="45">
        <f t="shared" si="100"/>
        <v>0</v>
      </c>
      <c r="J117" s="45"/>
      <c r="K117" s="45"/>
      <c r="L117" s="45">
        <f t="shared" si="101"/>
        <v>0</v>
      </c>
      <c r="M117" s="45"/>
      <c r="N117" s="45"/>
      <c r="O117" s="359">
        <f t="shared" si="102"/>
        <v>0</v>
      </c>
      <c r="P117" s="430"/>
    </row>
    <row r="118" spans="1:17" hidden="1" x14ac:dyDescent="0.25">
      <c r="A118" s="30">
        <v>2263</v>
      </c>
      <c r="B118" s="43" t="s">
        <v>115</v>
      </c>
      <c r="C118" s="134">
        <f t="shared" si="96"/>
        <v>0</v>
      </c>
      <c r="D118" s="45"/>
      <c r="E118" s="45"/>
      <c r="F118" s="45">
        <f t="shared" si="99"/>
        <v>0</v>
      </c>
      <c r="G118" s="45"/>
      <c r="H118" s="45"/>
      <c r="I118" s="45">
        <f t="shared" si="100"/>
        <v>0</v>
      </c>
      <c r="J118" s="45"/>
      <c r="K118" s="45"/>
      <c r="L118" s="45">
        <f t="shared" si="101"/>
        <v>0</v>
      </c>
      <c r="M118" s="45"/>
      <c r="N118" s="45"/>
      <c r="O118" s="359">
        <f t="shared" si="102"/>
        <v>0</v>
      </c>
      <c r="P118" s="430"/>
    </row>
    <row r="119" spans="1:17" ht="24" hidden="1" x14ac:dyDescent="0.25">
      <c r="A119" s="30">
        <v>2264</v>
      </c>
      <c r="B119" s="43" t="s">
        <v>116</v>
      </c>
      <c r="C119" s="134">
        <f t="shared" si="96"/>
        <v>0</v>
      </c>
      <c r="D119" s="45"/>
      <c r="E119" s="45"/>
      <c r="F119" s="45">
        <f t="shared" si="99"/>
        <v>0</v>
      </c>
      <c r="G119" s="45"/>
      <c r="H119" s="45"/>
      <c r="I119" s="45">
        <f t="shared" si="100"/>
        <v>0</v>
      </c>
      <c r="J119" s="45"/>
      <c r="K119" s="45"/>
      <c r="L119" s="45">
        <f t="shared" si="101"/>
        <v>0</v>
      </c>
      <c r="M119" s="45"/>
      <c r="N119" s="45"/>
      <c r="O119" s="359">
        <f t="shared" si="102"/>
        <v>0</v>
      </c>
      <c r="P119" s="430"/>
    </row>
    <row r="120" spans="1:17" hidden="1" x14ac:dyDescent="0.25">
      <c r="A120" s="30">
        <v>2269</v>
      </c>
      <c r="B120" s="43" t="s">
        <v>117</v>
      </c>
      <c r="C120" s="134">
        <f t="shared" si="96"/>
        <v>0</v>
      </c>
      <c r="D120" s="45"/>
      <c r="E120" s="45"/>
      <c r="F120" s="45">
        <f t="shared" si="99"/>
        <v>0</v>
      </c>
      <c r="G120" s="45"/>
      <c r="H120" s="45"/>
      <c r="I120" s="45">
        <f t="shared" si="100"/>
        <v>0</v>
      </c>
      <c r="J120" s="45"/>
      <c r="K120" s="45"/>
      <c r="L120" s="45">
        <f t="shared" si="101"/>
        <v>0</v>
      </c>
      <c r="M120" s="45"/>
      <c r="N120" s="45"/>
      <c r="O120" s="359">
        <f t="shared" si="102"/>
        <v>0</v>
      </c>
      <c r="P120" s="430"/>
    </row>
    <row r="121" spans="1:17" x14ac:dyDescent="0.25">
      <c r="A121" s="75">
        <v>2270</v>
      </c>
      <c r="B121" s="43" t="s">
        <v>118</v>
      </c>
      <c r="C121" s="373">
        <f t="shared" si="96"/>
        <v>132496</v>
      </c>
      <c r="D121" s="240">
        <f t="shared" ref="D121:E121" si="103">SUM(D122:D126)</f>
        <v>133196</v>
      </c>
      <c r="E121" s="91">
        <f t="shared" si="103"/>
        <v>-700</v>
      </c>
      <c r="F121" s="373">
        <f>SUM(F122:F126)</f>
        <v>132496</v>
      </c>
      <c r="G121" s="240">
        <f t="shared" ref="G121:N121" si="104">SUM(G122:G126)</f>
        <v>0</v>
      </c>
      <c r="H121" s="91">
        <f t="shared" si="104"/>
        <v>0</v>
      </c>
      <c r="I121" s="373">
        <f t="shared" si="104"/>
        <v>0</v>
      </c>
      <c r="J121" s="240">
        <f t="shared" si="104"/>
        <v>0</v>
      </c>
      <c r="K121" s="91">
        <f t="shared" si="104"/>
        <v>0</v>
      </c>
      <c r="L121" s="373">
        <f t="shared" si="104"/>
        <v>0</v>
      </c>
      <c r="M121" s="240">
        <f t="shared" si="104"/>
        <v>0</v>
      </c>
      <c r="N121" s="91">
        <f t="shared" si="104"/>
        <v>0</v>
      </c>
      <c r="O121" s="373">
        <f>SUM(O122:O126)</f>
        <v>0</v>
      </c>
      <c r="P121" s="434"/>
      <c r="Q121" s="306"/>
    </row>
    <row r="122" spans="1:17" hidden="1" x14ac:dyDescent="0.25">
      <c r="A122" s="30">
        <v>2272</v>
      </c>
      <c r="B122" s="94" t="s">
        <v>119</v>
      </c>
      <c r="C122" s="134">
        <f t="shared" si="96"/>
        <v>0</v>
      </c>
      <c r="D122" s="45"/>
      <c r="E122" s="45"/>
      <c r="F122" s="45">
        <f t="shared" ref="F122:F126" si="105">D122+E122</f>
        <v>0</v>
      </c>
      <c r="G122" s="45"/>
      <c r="H122" s="45"/>
      <c r="I122" s="45">
        <f t="shared" ref="I122:I126" si="106">G122+H122</f>
        <v>0</v>
      </c>
      <c r="J122" s="45"/>
      <c r="K122" s="45"/>
      <c r="L122" s="45">
        <f t="shared" ref="L122:L126" si="107">J122+K122</f>
        <v>0</v>
      </c>
      <c r="M122" s="45"/>
      <c r="N122" s="45"/>
      <c r="O122" s="359">
        <f t="shared" ref="O122:O126" si="108">M122+N122</f>
        <v>0</v>
      </c>
      <c r="P122" s="430"/>
    </row>
    <row r="123" spans="1:17" ht="24" hidden="1" x14ac:dyDescent="0.25">
      <c r="A123" s="30">
        <v>2274</v>
      </c>
      <c r="B123" s="123" t="s">
        <v>308</v>
      </c>
      <c r="C123" s="134">
        <f t="shared" si="96"/>
        <v>0</v>
      </c>
      <c r="D123" s="45"/>
      <c r="E123" s="45"/>
      <c r="F123" s="45">
        <f t="shared" si="105"/>
        <v>0</v>
      </c>
      <c r="G123" s="45"/>
      <c r="H123" s="45"/>
      <c r="I123" s="45">
        <f t="shared" si="106"/>
        <v>0</v>
      </c>
      <c r="J123" s="45"/>
      <c r="K123" s="45"/>
      <c r="L123" s="45">
        <f t="shared" si="107"/>
        <v>0</v>
      </c>
      <c r="M123" s="45"/>
      <c r="N123" s="45"/>
      <c r="O123" s="359">
        <f t="shared" si="108"/>
        <v>0</v>
      </c>
      <c r="P123" s="430"/>
    </row>
    <row r="124" spans="1:17" ht="24" x14ac:dyDescent="0.25">
      <c r="A124" s="30">
        <v>2275</v>
      </c>
      <c r="B124" s="43" t="s">
        <v>120</v>
      </c>
      <c r="C124" s="373">
        <f t="shared" si="96"/>
        <v>132496</v>
      </c>
      <c r="D124" s="239">
        <f>98033-4235-1294+50000-792-516-8000</f>
        <v>133196</v>
      </c>
      <c r="E124" s="359">
        <v>-700</v>
      </c>
      <c r="F124" s="300">
        <f t="shared" si="105"/>
        <v>132496</v>
      </c>
      <c r="G124" s="239"/>
      <c r="H124" s="359"/>
      <c r="I124" s="300">
        <f t="shared" si="106"/>
        <v>0</v>
      </c>
      <c r="J124" s="239"/>
      <c r="K124" s="359"/>
      <c r="L124" s="300">
        <f t="shared" si="107"/>
        <v>0</v>
      </c>
      <c r="M124" s="239"/>
      <c r="N124" s="359"/>
      <c r="O124" s="300">
        <f t="shared" si="108"/>
        <v>0</v>
      </c>
      <c r="P124" s="394"/>
      <c r="Q124" s="306"/>
    </row>
    <row r="125" spans="1:17" ht="36" hidden="1" x14ac:dyDescent="0.25">
      <c r="A125" s="30">
        <v>2276</v>
      </c>
      <c r="B125" s="43" t="s">
        <v>121</v>
      </c>
      <c r="C125" s="134">
        <f t="shared" si="96"/>
        <v>0</v>
      </c>
      <c r="D125" s="45"/>
      <c r="E125" s="45"/>
      <c r="F125" s="45">
        <f t="shared" si="105"/>
        <v>0</v>
      </c>
      <c r="G125" s="45"/>
      <c r="H125" s="45"/>
      <c r="I125" s="45">
        <f t="shared" si="106"/>
        <v>0</v>
      </c>
      <c r="J125" s="45"/>
      <c r="K125" s="45"/>
      <c r="L125" s="45">
        <f t="shared" si="107"/>
        <v>0</v>
      </c>
      <c r="M125" s="45"/>
      <c r="N125" s="45"/>
      <c r="O125" s="359">
        <f t="shared" si="108"/>
        <v>0</v>
      </c>
      <c r="P125" s="430"/>
    </row>
    <row r="126" spans="1:17" ht="24" hidden="1" x14ac:dyDescent="0.25">
      <c r="A126" s="30">
        <v>2279</v>
      </c>
      <c r="B126" s="43" t="s">
        <v>122</v>
      </c>
      <c r="C126" s="134">
        <f t="shared" si="96"/>
        <v>0</v>
      </c>
      <c r="D126" s="45"/>
      <c r="E126" s="45"/>
      <c r="F126" s="45">
        <f t="shared" si="105"/>
        <v>0</v>
      </c>
      <c r="G126" s="45"/>
      <c r="H126" s="45"/>
      <c r="I126" s="45">
        <f t="shared" si="106"/>
        <v>0</v>
      </c>
      <c r="J126" s="45"/>
      <c r="K126" s="45"/>
      <c r="L126" s="45">
        <f t="shared" si="107"/>
        <v>0</v>
      </c>
      <c r="M126" s="45"/>
      <c r="N126" s="45"/>
      <c r="O126" s="359">
        <f t="shared" si="108"/>
        <v>0</v>
      </c>
      <c r="P126" s="430"/>
    </row>
    <row r="127" spans="1:17" ht="24" hidden="1" x14ac:dyDescent="0.25">
      <c r="A127" s="404">
        <v>2280</v>
      </c>
      <c r="B127" s="40" t="s">
        <v>123</v>
      </c>
      <c r="C127" s="133">
        <f t="shared" si="96"/>
        <v>0</v>
      </c>
      <c r="D127" s="79">
        <f t="shared" ref="D127:O127" si="109">SUM(D128)</f>
        <v>0</v>
      </c>
      <c r="E127" s="79">
        <f t="shared" si="109"/>
        <v>0</v>
      </c>
      <c r="F127" s="79">
        <f t="shared" si="109"/>
        <v>0</v>
      </c>
      <c r="G127" s="79">
        <f t="shared" si="109"/>
        <v>0</v>
      </c>
      <c r="H127" s="79">
        <f t="shared" si="109"/>
        <v>0</v>
      </c>
      <c r="I127" s="79">
        <f t="shared" si="109"/>
        <v>0</v>
      </c>
      <c r="J127" s="79">
        <f t="shared" si="109"/>
        <v>0</v>
      </c>
      <c r="K127" s="79">
        <f t="shared" si="109"/>
        <v>0</v>
      </c>
      <c r="L127" s="79">
        <f t="shared" si="109"/>
        <v>0</v>
      </c>
      <c r="M127" s="79">
        <f t="shared" si="109"/>
        <v>0</v>
      </c>
      <c r="N127" s="79">
        <f t="shared" si="109"/>
        <v>0</v>
      </c>
      <c r="O127" s="91">
        <f t="shared" si="109"/>
        <v>0</v>
      </c>
      <c r="P127" s="95"/>
    </row>
    <row r="128" spans="1:17" ht="24" hidden="1" x14ac:dyDescent="0.25">
      <c r="A128" s="30">
        <v>2283</v>
      </c>
      <c r="B128" s="43" t="s">
        <v>124</v>
      </c>
      <c r="C128" s="134">
        <f t="shared" si="96"/>
        <v>0</v>
      </c>
      <c r="D128" s="45"/>
      <c r="E128" s="45"/>
      <c r="F128" s="45">
        <f>D128+E128</f>
        <v>0</v>
      </c>
      <c r="G128" s="45"/>
      <c r="H128" s="45"/>
      <c r="I128" s="45">
        <f>G128+H128</f>
        <v>0</v>
      </c>
      <c r="J128" s="45"/>
      <c r="K128" s="45"/>
      <c r="L128" s="45">
        <f>J128+K128</f>
        <v>0</v>
      </c>
      <c r="M128" s="45"/>
      <c r="N128" s="45"/>
      <c r="O128" s="359">
        <f>M128+N128</f>
        <v>0</v>
      </c>
      <c r="P128" s="430"/>
    </row>
    <row r="129" spans="1:16" ht="38.25" hidden="1" customHeight="1" x14ac:dyDescent="0.25">
      <c r="A129" s="35">
        <v>2300</v>
      </c>
      <c r="B129" s="72" t="s">
        <v>125</v>
      </c>
      <c r="C129" s="132">
        <f t="shared" si="96"/>
        <v>0</v>
      </c>
      <c r="D129" s="38">
        <f t="shared" ref="D129:E129" si="110">SUM(D130,D135,D139,D140,D143,D150,D158,D159,D162)</f>
        <v>0</v>
      </c>
      <c r="E129" s="38">
        <f t="shared" si="110"/>
        <v>0</v>
      </c>
      <c r="F129" s="38">
        <f>SUM(F130,F135,F139,F140,F143,F150,F158,F159,F162)</f>
        <v>0</v>
      </c>
      <c r="G129" s="38">
        <f t="shared" ref="G129:N129" si="111">SUM(G130,G135,G139,G140,G143,G150,G158,G159,G162)</f>
        <v>0</v>
      </c>
      <c r="H129" s="38">
        <f t="shared" si="111"/>
        <v>0</v>
      </c>
      <c r="I129" s="38">
        <f t="shared" si="111"/>
        <v>0</v>
      </c>
      <c r="J129" s="38">
        <f t="shared" si="111"/>
        <v>0</v>
      </c>
      <c r="K129" s="38">
        <f t="shared" si="111"/>
        <v>0</v>
      </c>
      <c r="L129" s="38">
        <f t="shared" si="111"/>
        <v>0</v>
      </c>
      <c r="M129" s="38">
        <f t="shared" si="111"/>
        <v>0</v>
      </c>
      <c r="N129" s="38">
        <f t="shared" si="111"/>
        <v>0</v>
      </c>
      <c r="O129" s="125">
        <f>SUM(O130,O135,O139,O140,O143,O150,O158,O159,O162)</f>
        <v>0</v>
      </c>
      <c r="P129" s="184"/>
    </row>
    <row r="130" spans="1:16" ht="24" hidden="1" x14ac:dyDescent="0.25">
      <c r="A130" s="404">
        <v>2310</v>
      </c>
      <c r="B130" s="40" t="s">
        <v>126</v>
      </c>
      <c r="C130" s="133">
        <f t="shared" si="96"/>
        <v>0</v>
      </c>
      <c r="D130" s="79">
        <f t="shared" ref="D130:O130" si="112">SUM(D131:D134)</f>
        <v>0</v>
      </c>
      <c r="E130" s="79">
        <f t="shared" si="112"/>
        <v>0</v>
      </c>
      <c r="F130" s="79">
        <f t="shared" si="112"/>
        <v>0</v>
      </c>
      <c r="G130" s="79">
        <f t="shared" si="112"/>
        <v>0</v>
      </c>
      <c r="H130" s="79">
        <f t="shared" si="112"/>
        <v>0</v>
      </c>
      <c r="I130" s="79">
        <f t="shared" si="112"/>
        <v>0</v>
      </c>
      <c r="J130" s="79">
        <f t="shared" si="112"/>
        <v>0</v>
      </c>
      <c r="K130" s="79">
        <f t="shared" si="112"/>
        <v>0</v>
      </c>
      <c r="L130" s="79">
        <f t="shared" si="112"/>
        <v>0</v>
      </c>
      <c r="M130" s="79">
        <f t="shared" si="112"/>
        <v>0</v>
      </c>
      <c r="N130" s="79">
        <f t="shared" si="112"/>
        <v>0</v>
      </c>
      <c r="O130" s="90">
        <f t="shared" si="112"/>
        <v>0</v>
      </c>
      <c r="P130" s="185"/>
    </row>
    <row r="131" spans="1:16" hidden="1" x14ac:dyDescent="0.25">
      <c r="A131" s="30">
        <v>2311</v>
      </c>
      <c r="B131" s="43" t="s">
        <v>127</v>
      </c>
      <c r="C131" s="134">
        <f t="shared" si="96"/>
        <v>0</v>
      </c>
      <c r="D131" s="45"/>
      <c r="E131" s="45"/>
      <c r="F131" s="45">
        <f t="shared" ref="F131:F134" si="113">D131+E131</f>
        <v>0</v>
      </c>
      <c r="G131" s="45"/>
      <c r="H131" s="45"/>
      <c r="I131" s="45">
        <f t="shared" ref="I131:I134" si="114">G131+H131</f>
        <v>0</v>
      </c>
      <c r="J131" s="45"/>
      <c r="K131" s="45"/>
      <c r="L131" s="45">
        <f t="shared" ref="L131:L134" si="115">J131+K131</f>
        <v>0</v>
      </c>
      <c r="M131" s="45"/>
      <c r="N131" s="45"/>
      <c r="O131" s="359">
        <f t="shared" ref="O131:O134" si="116">M131+N131</f>
        <v>0</v>
      </c>
      <c r="P131" s="430"/>
    </row>
    <row r="132" spans="1:16" hidden="1" x14ac:dyDescent="0.25">
      <c r="A132" s="30">
        <v>2312</v>
      </c>
      <c r="B132" s="43" t="s">
        <v>128</v>
      </c>
      <c r="C132" s="134">
        <f t="shared" si="96"/>
        <v>0</v>
      </c>
      <c r="D132" s="45"/>
      <c r="E132" s="45"/>
      <c r="F132" s="45">
        <f t="shared" si="113"/>
        <v>0</v>
      </c>
      <c r="G132" s="45"/>
      <c r="H132" s="45"/>
      <c r="I132" s="45">
        <f t="shared" si="114"/>
        <v>0</v>
      </c>
      <c r="J132" s="45"/>
      <c r="K132" s="45"/>
      <c r="L132" s="45">
        <f t="shared" si="115"/>
        <v>0</v>
      </c>
      <c r="M132" s="45"/>
      <c r="N132" s="45"/>
      <c r="O132" s="359">
        <f t="shared" si="116"/>
        <v>0</v>
      </c>
      <c r="P132" s="430"/>
    </row>
    <row r="133" spans="1:16" hidden="1" x14ac:dyDescent="0.25">
      <c r="A133" s="30">
        <v>2313</v>
      </c>
      <c r="B133" s="43" t="s">
        <v>129</v>
      </c>
      <c r="C133" s="134">
        <f t="shared" si="96"/>
        <v>0</v>
      </c>
      <c r="D133" s="45"/>
      <c r="E133" s="45"/>
      <c r="F133" s="45">
        <f t="shared" si="113"/>
        <v>0</v>
      </c>
      <c r="G133" s="45"/>
      <c r="H133" s="45"/>
      <c r="I133" s="45">
        <f t="shared" si="114"/>
        <v>0</v>
      </c>
      <c r="J133" s="45"/>
      <c r="K133" s="45"/>
      <c r="L133" s="45">
        <f t="shared" si="115"/>
        <v>0</v>
      </c>
      <c r="M133" s="45"/>
      <c r="N133" s="45"/>
      <c r="O133" s="359">
        <f t="shared" si="116"/>
        <v>0</v>
      </c>
      <c r="P133" s="430"/>
    </row>
    <row r="134" spans="1:16" ht="47.25" hidden="1" customHeight="1" x14ac:dyDescent="0.25">
      <c r="A134" s="30">
        <v>2314</v>
      </c>
      <c r="B134" s="43" t="s">
        <v>309</v>
      </c>
      <c r="C134" s="134">
        <f t="shared" si="96"/>
        <v>0</v>
      </c>
      <c r="D134" s="45"/>
      <c r="E134" s="45"/>
      <c r="F134" s="45">
        <f t="shared" si="113"/>
        <v>0</v>
      </c>
      <c r="G134" s="45"/>
      <c r="H134" s="45"/>
      <c r="I134" s="45">
        <f t="shared" si="114"/>
        <v>0</v>
      </c>
      <c r="J134" s="45"/>
      <c r="K134" s="45"/>
      <c r="L134" s="45">
        <f t="shared" si="115"/>
        <v>0</v>
      </c>
      <c r="M134" s="45"/>
      <c r="N134" s="45"/>
      <c r="O134" s="359">
        <f t="shared" si="116"/>
        <v>0</v>
      </c>
      <c r="P134" s="430"/>
    </row>
    <row r="135" spans="1:16" hidden="1" x14ac:dyDescent="0.25">
      <c r="A135" s="75">
        <v>2320</v>
      </c>
      <c r="B135" s="43" t="s">
        <v>130</v>
      </c>
      <c r="C135" s="134">
        <f t="shared" si="96"/>
        <v>0</v>
      </c>
      <c r="D135" s="76">
        <f t="shared" ref="D135:E135" si="117">SUM(D136:D138)</f>
        <v>0</v>
      </c>
      <c r="E135" s="76">
        <f t="shared" si="117"/>
        <v>0</v>
      </c>
      <c r="F135" s="76">
        <f>SUM(F136:F138)</f>
        <v>0</v>
      </c>
      <c r="G135" s="76">
        <f t="shared" ref="G135:N135" si="118">SUM(G136:G138)</f>
        <v>0</v>
      </c>
      <c r="H135" s="76">
        <f t="shared" si="118"/>
        <v>0</v>
      </c>
      <c r="I135" s="76">
        <f t="shared" si="118"/>
        <v>0</v>
      </c>
      <c r="J135" s="76">
        <f t="shared" si="118"/>
        <v>0</v>
      </c>
      <c r="K135" s="76">
        <f t="shared" si="118"/>
        <v>0</v>
      </c>
      <c r="L135" s="76">
        <f t="shared" si="118"/>
        <v>0</v>
      </c>
      <c r="M135" s="76">
        <f t="shared" si="118"/>
        <v>0</v>
      </c>
      <c r="N135" s="76">
        <f t="shared" si="118"/>
        <v>0</v>
      </c>
      <c r="O135" s="91">
        <f>SUM(O136:O138)</f>
        <v>0</v>
      </c>
      <c r="P135" s="95"/>
    </row>
    <row r="136" spans="1:16" hidden="1" x14ac:dyDescent="0.25">
      <c r="A136" s="30">
        <v>2321</v>
      </c>
      <c r="B136" s="43" t="s">
        <v>131</v>
      </c>
      <c r="C136" s="134">
        <f t="shared" si="96"/>
        <v>0</v>
      </c>
      <c r="D136" s="45"/>
      <c r="E136" s="45"/>
      <c r="F136" s="45">
        <f t="shared" ref="F136:F139" si="119">D136+E136</f>
        <v>0</v>
      </c>
      <c r="G136" s="45"/>
      <c r="H136" s="45"/>
      <c r="I136" s="45">
        <f t="shared" ref="I136:I139" si="120">G136+H136</f>
        <v>0</v>
      </c>
      <c r="J136" s="45"/>
      <c r="K136" s="45"/>
      <c r="L136" s="45">
        <f t="shared" ref="L136:L139" si="121">J136+K136</f>
        <v>0</v>
      </c>
      <c r="M136" s="45"/>
      <c r="N136" s="45"/>
      <c r="O136" s="359">
        <f t="shared" ref="O136:O139" si="122">M136+N136</f>
        <v>0</v>
      </c>
      <c r="P136" s="430"/>
    </row>
    <row r="137" spans="1:16" hidden="1" x14ac:dyDescent="0.25">
      <c r="A137" s="30">
        <v>2322</v>
      </c>
      <c r="B137" s="43" t="s">
        <v>132</v>
      </c>
      <c r="C137" s="134">
        <f t="shared" si="96"/>
        <v>0</v>
      </c>
      <c r="D137" s="45"/>
      <c r="E137" s="45"/>
      <c r="F137" s="45">
        <f t="shared" si="119"/>
        <v>0</v>
      </c>
      <c r="G137" s="45"/>
      <c r="H137" s="45"/>
      <c r="I137" s="45">
        <f t="shared" si="120"/>
        <v>0</v>
      </c>
      <c r="J137" s="45"/>
      <c r="K137" s="45"/>
      <c r="L137" s="45">
        <f t="shared" si="121"/>
        <v>0</v>
      </c>
      <c r="M137" s="45"/>
      <c r="N137" s="45"/>
      <c r="O137" s="359">
        <f t="shared" si="122"/>
        <v>0</v>
      </c>
      <c r="P137" s="430"/>
    </row>
    <row r="138" spans="1:16" ht="10.5" hidden="1" customHeight="1" x14ac:dyDescent="0.25">
      <c r="A138" s="30">
        <v>2329</v>
      </c>
      <c r="B138" s="43" t="s">
        <v>133</v>
      </c>
      <c r="C138" s="134">
        <f t="shared" si="96"/>
        <v>0</v>
      </c>
      <c r="D138" s="45"/>
      <c r="E138" s="45"/>
      <c r="F138" s="45">
        <f t="shared" si="119"/>
        <v>0</v>
      </c>
      <c r="G138" s="45"/>
      <c r="H138" s="45"/>
      <c r="I138" s="45">
        <f t="shared" si="120"/>
        <v>0</v>
      </c>
      <c r="J138" s="45"/>
      <c r="K138" s="45"/>
      <c r="L138" s="45">
        <f t="shared" si="121"/>
        <v>0</v>
      </c>
      <c r="M138" s="45"/>
      <c r="N138" s="45"/>
      <c r="O138" s="359">
        <f t="shared" si="122"/>
        <v>0</v>
      </c>
      <c r="P138" s="430"/>
    </row>
    <row r="139" spans="1:16" hidden="1" x14ac:dyDescent="0.25">
      <c r="A139" s="75">
        <v>2330</v>
      </c>
      <c r="B139" s="43" t="s">
        <v>134</v>
      </c>
      <c r="C139" s="134">
        <f t="shared" si="96"/>
        <v>0</v>
      </c>
      <c r="D139" s="45"/>
      <c r="E139" s="45"/>
      <c r="F139" s="45">
        <f t="shared" si="119"/>
        <v>0</v>
      </c>
      <c r="G139" s="45"/>
      <c r="H139" s="45"/>
      <c r="I139" s="45">
        <f t="shared" si="120"/>
        <v>0</v>
      </c>
      <c r="J139" s="45"/>
      <c r="K139" s="45"/>
      <c r="L139" s="45">
        <f t="shared" si="121"/>
        <v>0</v>
      </c>
      <c r="M139" s="45"/>
      <c r="N139" s="45"/>
      <c r="O139" s="359">
        <f t="shared" si="122"/>
        <v>0</v>
      </c>
      <c r="P139" s="430"/>
    </row>
    <row r="140" spans="1:16" ht="48" hidden="1" x14ac:dyDescent="0.25">
      <c r="A140" s="75">
        <v>2340</v>
      </c>
      <c r="B140" s="43" t="s">
        <v>135</v>
      </c>
      <c r="C140" s="134">
        <f t="shared" si="96"/>
        <v>0</v>
      </c>
      <c r="D140" s="76">
        <f t="shared" ref="D140:E140" si="123">SUM(D141:D142)</f>
        <v>0</v>
      </c>
      <c r="E140" s="76">
        <f t="shared" si="123"/>
        <v>0</v>
      </c>
      <c r="F140" s="76">
        <f>SUM(F141:F142)</f>
        <v>0</v>
      </c>
      <c r="G140" s="76">
        <f t="shared" ref="G140:N140" si="124">SUM(G141:G142)</f>
        <v>0</v>
      </c>
      <c r="H140" s="76">
        <f t="shared" si="124"/>
        <v>0</v>
      </c>
      <c r="I140" s="76">
        <f t="shared" si="124"/>
        <v>0</v>
      </c>
      <c r="J140" s="76">
        <f t="shared" si="124"/>
        <v>0</v>
      </c>
      <c r="K140" s="76">
        <f t="shared" si="124"/>
        <v>0</v>
      </c>
      <c r="L140" s="76">
        <f t="shared" si="124"/>
        <v>0</v>
      </c>
      <c r="M140" s="76">
        <f t="shared" si="124"/>
        <v>0</v>
      </c>
      <c r="N140" s="76">
        <f t="shared" si="124"/>
        <v>0</v>
      </c>
      <c r="O140" s="91">
        <f>SUM(O141:O142)</f>
        <v>0</v>
      </c>
      <c r="P140" s="95"/>
    </row>
    <row r="141" spans="1:16" hidden="1" x14ac:dyDescent="0.25">
      <c r="A141" s="30">
        <v>2341</v>
      </c>
      <c r="B141" s="43" t="s">
        <v>136</v>
      </c>
      <c r="C141" s="134">
        <f t="shared" si="96"/>
        <v>0</v>
      </c>
      <c r="D141" s="45"/>
      <c r="E141" s="45"/>
      <c r="F141" s="45">
        <f t="shared" ref="F141:F142" si="125">D141+E141</f>
        <v>0</v>
      </c>
      <c r="G141" s="45"/>
      <c r="H141" s="45"/>
      <c r="I141" s="45">
        <f t="shared" ref="I141:I142" si="126">G141+H141</f>
        <v>0</v>
      </c>
      <c r="J141" s="45"/>
      <c r="K141" s="45"/>
      <c r="L141" s="45">
        <f t="shared" ref="L141:L142" si="127">J141+K141</f>
        <v>0</v>
      </c>
      <c r="M141" s="45"/>
      <c r="N141" s="45"/>
      <c r="O141" s="359">
        <f t="shared" ref="O141:O142" si="128">M141+N141</f>
        <v>0</v>
      </c>
      <c r="P141" s="430"/>
    </row>
    <row r="142" spans="1:16" ht="24" hidden="1" x14ac:dyDescent="0.25">
      <c r="A142" s="30">
        <v>2344</v>
      </c>
      <c r="B142" s="43" t="s">
        <v>137</v>
      </c>
      <c r="C142" s="134">
        <f t="shared" si="96"/>
        <v>0</v>
      </c>
      <c r="D142" s="45"/>
      <c r="E142" s="45"/>
      <c r="F142" s="45">
        <f t="shared" si="125"/>
        <v>0</v>
      </c>
      <c r="G142" s="45"/>
      <c r="H142" s="45"/>
      <c r="I142" s="45">
        <f t="shared" si="126"/>
        <v>0</v>
      </c>
      <c r="J142" s="45"/>
      <c r="K142" s="45"/>
      <c r="L142" s="45">
        <f t="shared" si="127"/>
        <v>0</v>
      </c>
      <c r="M142" s="45"/>
      <c r="N142" s="45"/>
      <c r="O142" s="359">
        <f t="shared" si="128"/>
        <v>0</v>
      </c>
      <c r="P142" s="430"/>
    </row>
    <row r="143" spans="1:16" ht="24" hidden="1" x14ac:dyDescent="0.25">
      <c r="A143" s="73">
        <v>2350</v>
      </c>
      <c r="B143" s="58" t="s">
        <v>138</v>
      </c>
      <c r="C143" s="86">
        <f t="shared" si="96"/>
        <v>0</v>
      </c>
      <c r="D143" s="74">
        <f t="shared" ref="D143:E143" si="129">SUM(D144:D149)</f>
        <v>0</v>
      </c>
      <c r="E143" s="74">
        <f t="shared" si="129"/>
        <v>0</v>
      </c>
      <c r="F143" s="74">
        <f>SUM(F144:F149)</f>
        <v>0</v>
      </c>
      <c r="G143" s="74">
        <f t="shared" ref="G143:N143" si="130">SUM(G144:G149)</f>
        <v>0</v>
      </c>
      <c r="H143" s="74">
        <f t="shared" si="130"/>
        <v>0</v>
      </c>
      <c r="I143" s="74">
        <f t="shared" si="130"/>
        <v>0</v>
      </c>
      <c r="J143" s="74">
        <f t="shared" si="130"/>
        <v>0</v>
      </c>
      <c r="K143" s="74">
        <f t="shared" si="130"/>
        <v>0</v>
      </c>
      <c r="L143" s="74">
        <f t="shared" si="130"/>
        <v>0</v>
      </c>
      <c r="M143" s="74">
        <f t="shared" si="130"/>
        <v>0</v>
      </c>
      <c r="N143" s="74">
        <f t="shared" si="130"/>
        <v>0</v>
      </c>
      <c r="O143" s="156">
        <f>SUM(O144:O149)</f>
        <v>0</v>
      </c>
      <c r="P143" s="183"/>
    </row>
    <row r="144" spans="1:16" hidden="1" x14ac:dyDescent="0.25">
      <c r="A144" s="27">
        <v>2351</v>
      </c>
      <c r="B144" s="40" t="s">
        <v>139</v>
      </c>
      <c r="C144" s="133">
        <f t="shared" si="96"/>
        <v>0</v>
      </c>
      <c r="D144" s="42"/>
      <c r="E144" s="42"/>
      <c r="F144" s="42">
        <f t="shared" ref="F144:F149" si="131">D144+E144</f>
        <v>0</v>
      </c>
      <c r="G144" s="42"/>
      <c r="H144" s="42"/>
      <c r="I144" s="42">
        <f t="shared" ref="I144:I149" si="132">G144+H144</f>
        <v>0</v>
      </c>
      <c r="J144" s="42"/>
      <c r="K144" s="42"/>
      <c r="L144" s="42">
        <f t="shared" ref="L144:L149" si="133">J144+K144</f>
        <v>0</v>
      </c>
      <c r="M144" s="42"/>
      <c r="N144" s="42"/>
      <c r="O144" s="358">
        <f t="shared" ref="O144:O149" si="134">M144+N144</f>
        <v>0</v>
      </c>
      <c r="P144" s="429"/>
    </row>
    <row r="145" spans="1:16" hidden="1" x14ac:dyDescent="0.25">
      <c r="A145" s="30">
        <v>2352</v>
      </c>
      <c r="B145" s="43" t="s">
        <v>140</v>
      </c>
      <c r="C145" s="134">
        <f t="shared" si="96"/>
        <v>0</v>
      </c>
      <c r="D145" s="45"/>
      <c r="E145" s="45"/>
      <c r="F145" s="45">
        <f t="shared" si="131"/>
        <v>0</v>
      </c>
      <c r="G145" s="45"/>
      <c r="H145" s="45"/>
      <c r="I145" s="45">
        <f t="shared" si="132"/>
        <v>0</v>
      </c>
      <c r="J145" s="45"/>
      <c r="K145" s="45"/>
      <c r="L145" s="45">
        <f t="shared" si="133"/>
        <v>0</v>
      </c>
      <c r="M145" s="45"/>
      <c r="N145" s="45"/>
      <c r="O145" s="359">
        <f t="shared" si="134"/>
        <v>0</v>
      </c>
      <c r="P145" s="430"/>
    </row>
    <row r="146" spans="1:16" ht="24" hidden="1" x14ac:dyDescent="0.25">
      <c r="A146" s="30">
        <v>2353</v>
      </c>
      <c r="B146" s="43" t="s">
        <v>141</v>
      </c>
      <c r="C146" s="134">
        <f t="shared" si="96"/>
        <v>0</v>
      </c>
      <c r="D146" s="45"/>
      <c r="E146" s="45"/>
      <c r="F146" s="45">
        <f t="shared" si="131"/>
        <v>0</v>
      </c>
      <c r="G146" s="45"/>
      <c r="H146" s="45"/>
      <c r="I146" s="45">
        <f t="shared" si="132"/>
        <v>0</v>
      </c>
      <c r="J146" s="45"/>
      <c r="K146" s="45"/>
      <c r="L146" s="45">
        <f t="shared" si="133"/>
        <v>0</v>
      </c>
      <c r="M146" s="45"/>
      <c r="N146" s="45"/>
      <c r="O146" s="359">
        <f t="shared" si="134"/>
        <v>0</v>
      </c>
      <c r="P146" s="430"/>
    </row>
    <row r="147" spans="1:16" ht="24" hidden="1" x14ac:dyDescent="0.25">
      <c r="A147" s="30">
        <v>2354</v>
      </c>
      <c r="B147" s="43" t="s">
        <v>142</v>
      </c>
      <c r="C147" s="134">
        <f t="shared" si="96"/>
        <v>0</v>
      </c>
      <c r="D147" s="45"/>
      <c r="E147" s="45"/>
      <c r="F147" s="45">
        <f t="shared" si="131"/>
        <v>0</v>
      </c>
      <c r="G147" s="45"/>
      <c r="H147" s="45"/>
      <c r="I147" s="45">
        <f t="shared" si="132"/>
        <v>0</v>
      </c>
      <c r="J147" s="45"/>
      <c r="K147" s="45"/>
      <c r="L147" s="45">
        <f t="shared" si="133"/>
        <v>0</v>
      </c>
      <c r="M147" s="45"/>
      <c r="N147" s="45"/>
      <c r="O147" s="359">
        <f t="shared" si="134"/>
        <v>0</v>
      </c>
      <c r="P147" s="430"/>
    </row>
    <row r="148" spans="1:16" ht="24" hidden="1" x14ac:dyDescent="0.25">
      <c r="A148" s="30">
        <v>2355</v>
      </c>
      <c r="B148" s="43" t="s">
        <v>143</v>
      </c>
      <c r="C148" s="134">
        <f t="shared" si="96"/>
        <v>0</v>
      </c>
      <c r="D148" s="45"/>
      <c r="E148" s="45"/>
      <c r="F148" s="45">
        <f t="shared" si="131"/>
        <v>0</v>
      </c>
      <c r="G148" s="45"/>
      <c r="H148" s="45"/>
      <c r="I148" s="45">
        <f t="shared" si="132"/>
        <v>0</v>
      </c>
      <c r="J148" s="45"/>
      <c r="K148" s="45"/>
      <c r="L148" s="45">
        <f t="shared" si="133"/>
        <v>0</v>
      </c>
      <c r="M148" s="45"/>
      <c r="N148" s="45"/>
      <c r="O148" s="359">
        <f t="shared" si="134"/>
        <v>0</v>
      </c>
      <c r="P148" s="430"/>
    </row>
    <row r="149" spans="1:16" ht="24" hidden="1" x14ac:dyDescent="0.25">
      <c r="A149" s="30">
        <v>2359</v>
      </c>
      <c r="B149" s="43" t="s">
        <v>144</v>
      </c>
      <c r="C149" s="134">
        <f t="shared" si="96"/>
        <v>0</v>
      </c>
      <c r="D149" s="45"/>
      <c r="E149" s="45"/>
      <c r="F149" s="45">
        <f t="shared" si="131"/>
        <v>0</v>
      </c>
      <c r="G149" s="45"/>
      <c r="H149" s="45"/>
      <c r="I149" s="45">
        <f t="shared" si="132"/>
        <v>0</v>
      </c>
      <c r="J149" s="45"/>
      <c r="K149" s="45"/>
      <c r="L149" s="45">
        <f t="shared" si="133"/>
        <v>0</v>
      </c>
      <c r="M149" s="45"/>
      <c r="N149" s="45"/>
      <c r="O149" s="359">
        <f t="shared" si="134"/>
        <v>0</v>
      </c>
      <c r="P149" s="430"/>
    </row>
    <row r="150" spans="1:16" ht="24.75" hidden="1" customHeight="1" x14ac:dyDescent="0.25">
      <c r="A150" s="75">
        <v>2360</v>
      </c>
      <c r="B150" s="43" t="s">
        <v>145</v>
      </c>
      <c r="C150" s="134">
        <f t="shared" si="96"/>
        <v>0</v>
      </c>
      <c r="D150" s="76">
        <f t="shared" ref="D150:E150" si="135">SUM(D151:D157)</f>
        <v>0</v>
      </c>
      <c r="E150" s="76">
        <f t="shared" si="135"/>
        <v>0</v>
      </c>
      <c r="F150" s="76">
        <f>SUM(F151:F157)</f>
        <v>0</v>
      </c>
      <c r="G150" s="76">
        <f t="shared" ref="G150:N150" si="136">SUM(G151:G157)</f>
        <v>0</v>
      </c>
      <c r="H150" s="76">
        <f t="shared" si="136"/>
        <v>0</v>
      </c>
      <c r="I150" s="76">
        <f t="shared" si="136"/>
        <v>0</v>
      </c>
      <c r="J150" s="76">
        <f t="shared" si="136"/>
        <v>0</v>
      </c>
      <c r="K150" s="76">
        <f t="shared" si="136"/>
        <v>0</v>
      </c>
      <c r="L150" s="76">
        <f t="shared" si="136"/>
        <v>0</v>
      </c>
      <c r="M150" s="76">
        <f t="shared" si="136"/>
        <v>0</v>
      </c>
      <c r="N150" s="76">
        <f t="shared" si="136"/>
        <v>0</v>
      </c>
      <c r="O150" s="91">
        <f>SUM(O151:O157)</f>
        <v>0</v>
      </c>
      <c r="P150" s="95"/>
    </row>
    <row r="151" spans="1:16" hidden="1" x14ac:dyDescent="0.25">
      <c r="A151" s="29">
        <v>2361</v>
      </c>
      <c r="B151" s="43" t="s">
        <v>146</v>
      </c>
      <c r="C151" s="134">
        <f t="shared" si="96"/>
        <v>0</v>
      </c>
      <c r="D151" s="45"/>
      <c r="E151" s="45"/>
      <c r="F151" s="45">
        <f t="shared" ref="F151:F158" si="137">D151+E151</f>
        <v>0</v>
      </c>
      <c r="G151" s="45"/>
      <c r="H151" s="45"/>
      <c r="I151" s="45">
        <f t="shared" ref="I151:I158" si="138">G151+H151</f>
        <v>0</v>
      </c>
      <c r="J151" s="45"/>
      <c r="K151" s="45"/>
      <c r="L151" s="45">
        <f t="shared" ref="L151:L158" si="139">J151+K151</f>
        <v>0</v>
      </c>
      <c r="M151" s="45"/>
      <c r="N151" s="45"/>
      <c r="O151" s="359">
        <f t="shared" ref="O151:O158" si="140">M151+N151</f>
        <v>0</v>
      </c>
      <c r="P151" s="430"/>
    </row>
    <row r="152" spans="1:16" ht="24" hidden="1" x14ac:dyDescent="0.25">
      <c r="A152" s="29">
        <v>2362</v>
      </c>
      <c r="B152" s="43" t="s">
        <v>147</v>
      </c>
      <c r="C152" s="134">
        <f t="shared" si="96"/>
        <v>0</v>
      </c>
      <c r="D152" s="45"/>
      <c r="E152" s="45"/>
      <c r="F152" s="45">
        <f t="shared" si="137"/>
        <v>0</v>
      </c>
      <c r="G152" s="45"/>
      <c r="H152" s="45"/>
      <c r="I152" s="45">
        <f t="shared" si="138"/>
        <v>0</v>
      </c>
      <c r="J152" s="45"/>
      <c r="K152" s="45"/>
      <c r="L152" s="45">
        <f t="shared" si="139"/>
        <v>0</v>
      </c>
      <c r="M152" s="45"/>
      <c r="N152" s="45"/>
      <c r="O152" s="359">
        <f t="shared" si="140"/>
        <v>0</v>
      </c>
      <c r="P152" s="430"/>
    </row>
    <row r="153" spans="1:16" hidden="1" x14ac:dyDescent="0.25">
      <c r="A153" s="29">
        <v>2363</v>
      </c>
      <c r="B153" s="43" t="s">
        <v>148</v>
      </c>
      <c r="C153" s="134">
        <f t="shared" si="96"/>
        <v>0</v>
      </c>
      <c r="D153" s="45"/>
      <c r="E153" s="45"/>
      <c r="F153" s="45">
        <f t="shared" si="137"/>
        <v>0</v>
      </c>
      <c r="G153" s="45"/>
      <c r="H153" s="45"/>
      <c r="I153" s="45">
        <f t="shared" si="138"/>
        <v>0</v>
      </c>
      <c r="J153" s="45"/>
      <c r="K153" s="45"/>
      <c r="L153" s="45">
        <f t="shared" si="139"/>
        <v>0</v>
      </c>
      <c r="M153" s="45"/>
      <c r="N153" s="45"/>
      <c r="O153" s="359">
        <f t="shared" si="140"/>
        <v>0</v>
      </c>
      <c r="P153" s="430"/>
    </row>
    <row r="154" spans="1:16" hidden="1" x14ac:dyDescent="0.25">
      <c r="A154" s="29">
        <v>2364</v>
      </c>
      <c r="B154" s="43" t="s">
        <v>149</v>
      </c>
      <c r="C154" s="134">
        <f t="shared" si="96"/>
        <v>0</v>
      </c>
      <c r="D154" s="45"/>
      <c r="E154" s="45"/>
      <c r="F154" s="45">
        <f t="shared" si="137"/>
        <v>0</v>
      </c>
      <c r="G154" s="45"/>
      <c r="H154" s="45"/>
      <c r="I154" s="45">
        <f t="shared" si="138"/>
        <v>0</v>
      </c>
      <c r="J154" s="45"/>
      <c r="K154" s="45"/>
      <c r="L154" s="45">
        <f t="shared" si="139"/>
        <v>0</v>
      </c>
      <c r="M154" s="45"/>
      <c r="N154" s="45"/>
      <c r="O154" s="359">
        <f t="shared" si="140"/>
        <v>0</v>
      </c>
      <c r="P154" s="430"/>
    </row>
    <row r="155" spans="1:16" ht="12.75" hidden="1" customHeight="1" x14ac:dyDescent="0.25">
      <c r="A155" s="29">
        <v>2365</v>
      </c>
      <c r="B155" s="43" t="s">
        <v>150</v>
      </c>
      <c r="C155" s="134">
        <f t="shared" si="96"/>
        <v>0</v>
      </c>
      <c r="D155" s="45"/>
      <c r="E155" s="45"/>
      <c r="F155" s="45">
        <f t="shared" si="137"/>
        <v>0</v>
      </c>
      <c r="G155" s="45"/>
      <c r="H155" s="45"/>
      <c r="I155" s="45">
        <f t="shared" si="138"/>
        <v>0</v>
      </c>
      <c r="J155" s="45"/>
      <c r="K155" s="45"/>
      <c r="L155" s="45">
        <f t="shared" si="139"/>
        <v>0</v>
      </c>
      <c r="M155" s="45"/>
      <c r="N155" s="45"/>
      <c r="O155" s="359">
        <f t="shared" si="140"/>
        <v>0</v>
      </c>
      <c r="P155" s="430"/>
    </row>
    <row r="156" spans="1:16" ht="36" hidden="1" x14ac:dyDescent="0.25">
      <c r="A156" s="29">
        <v>2366</v>
      </c>
      <c r="B156" s="43" t="s">
        <v>151</v>
      </c>
      <c r="C156" s="134">
        <f t="shared" si="96"/>
        <v>0</v>
      </c>
      <c r="D156" s="45"/>
      <c r="E156" s="45"/>
      <c r="F156" s="45">
        <f t="shared" si="137"/>
        <v>0</v>
      </c>
      <c r="G156" s="45"/>
      <c r="H156" s="45"/>
      <c r="I156" s="45">
        <f t="shared" si="138"/>
        <v>0</v>
      </c>
      <c r="J156" s="45"/>
      <c r="K156" s="45"/>
      <c r="L156" s="45">
        <f t="shared" si="139"/>
        <v>0</v>
      </c>
      <c r="M156" s="45"/>
      <c r="N156" s="45"/>
      <c r="O156" s="359">
        <f t="shared" si="140"/>
        <v>0</v>
      </c>
      <c r="P156" s="430"/>
    </row>
    <row r="157" spans="1:16" ht="48" hidden="1" x14ac:dyDescent="0.25">
      <c r="A157" s="29">
        <v>2369</v>
      </c>
      <c r="B157" s="43" t="s">
        <v>152</v>
      </c>
      <c r="C157" s="134">
        <f t="shared" si="96"/>
        <v>0</v>
      </c>
      <c r="D157" s="45"/>
      <c r="E157" s="45"/>
      <c r="F157" s="45">
        <f t="shared" si="137"/>
        <v>0</v>
      </c>
      <c r="G157" s="45"/>
      <c r="H157" s="45"/>
      <c r="I157" s="45">
        <f t="shared" si="138"/>
        <v>0</v>
      </c>
      <c r="J157" s="45"/>
      <c r="K157" s="45"/>
      <c r="L157" s="45">
        <f t="shared" si="139"/>
        <v>0</v>
      </c>
      <c r="M157" s="45"/>
      <c r="N157" s="45"/>
      <c r="O157" s="359">
        <f t="shared" si="140"/>
        <v>0</v>
      </c>
      <c r="P157" s="430"/>
    </row>
    <row r="158" spans="1:16" hidden="1" x14ac:dyDescent="0.25">
      <c r="A158" s="73">
        <v>2370</v>
      </c>
      <c r="B158" s="58" t="s">
        <v>153</v>
      </c>
      <c r="C158" s="86">
        <f t="shared" si="96"/>
        <v>0</v>
      </c>
      <c r="D158" s="77"/>
      <c r="E158" s="77"/>
      <c r="F158" s="77">
        <f t="shared" si="137"/>
        <v>0</v>
      </c>
      <c r="G158" s="77"/>
      <c r="H158" s="77"/>
      <c r="I158" s="77">
        <f t="shared" si="138"/>
        <v>0</v>
      </c>
      <c r="J158" s="77"/>
      <c r="K158" s="77"/>
      <c r="L158" s="77">
        <f t="shared" si="139"/>
        <v>0</v>
      </c>
      <c r="M158" s="77"/>
      <c r="N158" s="77"/>
      <c r="O158" s="356">
        <f t="shared" si="140"/>
        <v>0</v>
      </c>
      <c r="P158" s="431"/>
    </row>
    <row r="159" spans="1:16" hidden="1" x14ac:dyDescent="0.25">
      <c r="A159" s="73">
        <v>2380</v>
      </c>
      <c r="B159" s="58" t="s">
        <v>154</v>
      </c>
      <c r="C159" s="86">
        <f t="shared" si="96"/>
        <v>0</v>
      </c>
      <c r="D159" s="74">
        <f t="shared" ref="D159:E159" si="141">SUM(D160:D161)</f>
        <v>0</v>
      </c>
      <c r="E159" s="74">
        <f t="shared" si="141"/>
        <v>0</v>
      </c>
      <c r="F159" s="74">
        <f>SUM(F160:F161)</f>
        <v>0</v>
      </c>
      <c r="G159" s="74">
        <f t="shared" ref="G159:N159" si="142">SUM(G160:G161)</f>
        <v>0</v>
      </c>
      <c r="H159" s="74">
        <f t="shared" si="142"/>
        <v>0</v>
      </c>
      <c r="I159" s="74">
        <f t="shared" si="142"/>
        <v>0</v>
      </c>
      <c r="J159" s="74">
        <f t="shared" si="142"/>
        <v>0</v>
      </c>
      <c r="K159" s="74">
        <f t="shared" si="142"/>
        <v>0</v>
      </c>
      <c r="L159" s="74">
        <f t="shared" si="142"/>
        <v>0</v>
      </c>
      <c r="M159" s="74">
        <f t="shared" si="142"/>
        <v>0</v>
      </c>
      <c r="N159" s="74">
        <f t="shared" si="142"/>
        <v>0</v>
      </c>
      <c r="O159" s="156">
        <f>SUM(O160:O161)</f>
        <v>0</v>
      </c>
      <c r="P159" s="183"/>
    </row>
    <row r="160" spans="1:16" hidden="1" x14ac:dyDescent="0.25">
      <c r="A160" s="26">
        <v>2381</v>
      </c>
      <c r="B160" s="40" t="s">
        <v>155</v>
      </c>
      <c r="C160" s="133">
        <f t="shared" si="96"/>
        <v>0</v>
      </c>
      <c r="D160" s="42"/>
      <c r="E160" s="42"/>
      <c r="F160" s="42">
        <f t="shared" ref="F160:F163" si="143">D160+E160</f>
        <v>0</v>
      </c>
      <c r="G160" s="42"/>
      <c r="H160" s="42"/>
      <c r="I160" s="42">
        <f t="shared" ref="I160:I163" si="144">G160+H160</f>
        <v>0</v>
      </c>
      <c r="J160" s="42"/>
      <c r="K160" s="42"/>
      <c r="L160" s="42">
        <f t="shared" ref="L160:L163" si="145">J160+K160</f>
        <v>0</v>
      </c>
      <c r="M160" s="42"/>
      <c r="N160" s="42"/>
      <c r="O160" s="358">
        <f t="shared" ref="O160:O163" si="146">M160+N160</f>
        <v>0</v>
      </c>
      <c r="P160" s="429"/>
    </row>
    <row r="161" spans="1:16" ht="24" hidden="1" x14ac:dyDescent="0.25">
      <c r="A161" s="29">
        <v>2389</v>
      </c>
      <c r="B161" s="43" t="s">
        <v>156</v>
      </c>
      <c r="C161" s="134">
        <f t="shared" si="96"/>
        <v>0</v>
      </c>
      <c r="D161" s="45"/>
      <c r="E161" s="45"/>
      <c r="F161" s="45">
        <f t="shared" si="143"/>
        <v>0</v>
      </c>
      <c r="G161" s="45"/>
      <c r="H161" s="45"/>
      <c r="I161" s="45">
        <f t="shared" si="144"/>
        <v>0</v>
      </c>
      <c r="J161" s="45"/>
      <c r="K161" s="45"/>
      <c r="L161" s="45">
        <f t="shared" si="145"/>
        <v>0</v>
      </c>
      <c r="M161" s="45"/>
      <c r="N161" s="45"/>
      <c r="O161" s="359">
        <f t="shared" si="146"/>
        <v>0</v>
      </c>
      <c r="P161" s="430"/>
    </row>
    <row r="162" spans="1:16" hidden="1" x14ac:dyDescent="0.25">
      <c r="A162" s="73">
        <v>2390</v>
      </c>
      <c r="B162" s="58" t="s">
        <v>157</v>
      </c>
      <c r="C162" s="86">
        <f t="shared" si="96"/>
        <v>0</v>
      </c>
      <c r="D162" s="77"/>
      <c r="E162" s="77"/>
      <c r="F162" s="77">
        <f t="shared" si="143"/>
        <v>0</v>
      </c>
      <c r="G162" s="77"/>
      <c r="H162" s="77"/>
      <c r="I162" s="77">
        <f t="shared" si="144"/>
        <v>0</v>
      </c>
      <c r="J162" s="77"/>
      <c r="K162" s="77"/>
      <c r="L162" s="77">
        <f t="shared" si="145"/>
        <v>0</v>
      </c>
      <c r="M162" s="77"/>
      <c r="N162" s="77"/>
      <c r="O162" s="356">
        <f t="shared" si="146"/>
        <v>0</v>
      </c>
      <c r="P162" s="431"/>
    </row>
    <row r="163" spans="1:16" hidden="1" x14ac:dyDescent="0.25">
      <c r="A163" s="35">
        <v>2400</v>
      </c>
      <c r="B163" s="72" t="s">
        <v>158</v>
      </c>
      <c r="C163" s="132">
        <f t="shared" si="96"/>
        <v>0</v>
      </c>
      <c r="D163" s="80"/>
      <c r="E163" s="80"/>
      <c r="F163" s="80">
        <f t="shared" si="143"/>
        <v>0</v>
      </c>
      <c r="G163" s="80"/>
      <c r="H163" s="80"/>
      <c r="I163" s="80">
        <f t="shared" si="144"/>
        <v>0</v>
      </c>
      <c r="J163" s="80"/>
      <c r="K163" s="80"/>
      <c r="L163" s="80">
        <f t="shared" si="145"/>
        <v>0</v>
      </c>
      <c r="M163" s="80"/>
      <c r="N163" s="80"/>
      <c r="O163" s="355">
        <f t="shared" si="146"/>
        <v>0</v>
      </c>
      <c r="P163" s="435"/>
    </row>
    <row r="164" spans="1:16" ht="24" hidden="1" x14ac:dyDescent="0.25">
      <c r="A164" s="35">
        <v>2500</v>
      </c>
      <c r="B164" s="72" t="s">
        <v>159</v>
      </c>
      <c r="C164" s="132">
        <f t="shared" si="96"/>
        <v>0</v>
      </c>
      <c r="D164" s="38">
        <f t="shared" ref="D164:E164" si="147">SUM(D165,D170)</f>
        <v>0</v>
      </c>
      <c r="E164" s="38">
        <f t="shared" si="147"/>
        <v>0</v>
      </c>
      <c r="F164" s="38">
        <f>SUM(F165,F170)</f>
        <v>0</v>
      </c>
      <c r="G164" s="38">
        <f t="shared" ref="G164:O164" si="148">SUM(G165,G170)</f>
        <v>0</v>
      </c>
      <c r="H164" s="38">
        <f t="shared" si="148"/>
        <v>0</v>
      </c>
      <c r="I164" s="38">
        <f t="shared" si="148"/>
        <v>0</v>
      </c>
      <c r="J164" s="38">
        <f t="shared" si="148"/>
        <v>0</v>
      </c>
      <c r="K164" s="38">
        <f t="shared" si="148"/>
        <v>0</v>
      </c>
      <c r="L164" s="38">
        <f t="shared" si="148"/>
        <v>0</v>
      </c>
      <c r="M164" s="38">
        <f t="shared" si="148"/>
        <v>0</v>
      </c>
      <c r="N164" s="38">
        <f t="shared" si="148"/>
        <v>0</v>
      </c>
      <c r="O164" s="38">
        <f t="shared" si="148"/>
        <v>0</v>
      </c>
      <c r="P164" s="182"/>
    </row>
    <row r="165" spans="1:16" ht="16.5" hidden="1" customHeight="1" x14ac:dyDescent="0.25">
      <c r="A165" s="404">
        <v>2510</v>
      </c>
      <c r="B165" s="40" t="s">
        <v>160</v>
      </c>
      <c r="C165" s="133">
        <f t="shared" si="96"/>
        <v>0</v>
      </c>
      <c r="D165" s="79">
        <f t="shared" ref="D165:E165" si="149">SUM(D166:D169)</f>
        <v>0</v>
      </c>
      <c r="E165" s="79">
        <f t="shared" si="149"/>
        <v>0</v>
      </c>
      <c r="F165" s="79">
        <f>SUM(F166:F169)</f>
        <v>0</v>
      </c>
      <c r="G165" s="79">
        <f t="shared" ref="G165:O165" si="150">SUM(G166:G169)</f>
        <v>0</v>
      </c>
      <c r="H165" s="79">
        <f t="shared" si="150"/>
        <v>0</v>
      </c>
      <c r="I165" s="79">
        <f t="shared" si="150"/>
        <v>0</v>
      </c>
      <c r="J165" s="79">
        <f t="shared" si="150"/>
        <v>0</v>
      </c>
      <c r="K165" s="79">
        <f t="shared" si="150"/>
        <v>0</v>
      </c>
      <c r="L165" s="79">
        <f t="shared" si="150"/>
        <v>0</v>
      </c>
      <c r="M165" s="79">
        <f t="shared" si="150"/>
        <v>0</v>
      </c>
      <c r="N165" s="79">
        <f t="shared" si="150"/>
        <v>0</v>
      </c>
      <c r="O165" s="157">
        <f t="shared" si="150"/>
        <v>0</v>
      </c>
      <c r="P165" s="344"/>
    </row>
    <row r="166" spans="1:16" ht="24" hidden="1" x14ac:dyDescent="0.25">
      <c r="A166" s="30">
        <v>2512</v>
      </c>
      <c r="B166" s="43" t="s">
        <v>161</v>
      </c>
      <c r="C166" s="134">
        <f t="shared" si="96"/>
        <v>0</v>
      </c>
      <c r="D166" s="45"/>
      <c r="E166" s="45"/>
      <c r="F166" s="45">
        <f t="shared" ref="F166:F171" si="151">D166+E166</f>
        <v>0</v>
      </c>
      <c r="G166" s="45"/>
      <c r="H166" s="45"/>
      <c r="I166" s="45">
        <f t="shared" ref="I166:I171" si="152">G166+H166</f>
        <v>0</v>
      </c>
      <c r="J166" s="45"/>
      <c r="K166" s="45"/>
      <c r="L166" s="45">
        <f t="shared" ref="L166:L171" si="153">J166+K166</f>
        <v>0</v>
      </c>
      <c r="M166" s="45"/>
      <c r="N166" s="45"/>
      <c r="O166" s="359">
        <f t="shared" ref="O166:O171" si="154">M166+N166</f>
        <v>0</v>
      </c>
      <c r="P166" s="430"/>
    </row>
    <row r="167" spans="1:16" ht="36" hidden="1" x14ac:dyDescent="0.25">
      <c r="A167" s="30">
        <v>2513</v>
      </c>
      <c r="B167" s="43" t="s">
        <v>162</v>
      </c>
      <c r="C167" s="134">
        <f t="shared" si="96"/>
        <v>0</v>
      </c>
      <c r="D167" s="45"/>
      <c r="E167" s="45"/>
      <c r="F167" s="45">
        <f t="shared" si="151"/>
        <v>0</v>
      </c>
      <c r="G167" s="45"/>
      <c r="H167" s="45"/>
      <c r="I167" s="45">
        <f t="shared" si="152"/>
        <v>0</v>
      </c>
      <c r="J167" s="45"/>
      <c r="K167" s="45"/>
      <c r="L167" s="45">
        <f t="shared" si="153"/>
        <v>0</v>
      </c>
      <c r="M167" s="45"/>
      <c r="N167" s="45"/>
      <c r="O167" s="359">
        <f t="shared" si="154"/>
        <v>0</v>
      </c>
      <c r="P167" s="430"/>
    </row>
    <row r="168" spans="1:16" ht="24" hidden="1" x14ac:dyDescent="0.25">
      <c r="A168" s="30">
        <v>2515</v>
      </c>
      <c r="B168" s="43" t="s">
        <v>163</v>
      </c>
      <c r="C168" s="134">
        <f t="shared" si="96"/>
        <v>0</v>
      </c>
      <c r="D168" s="45"/>
      <c r="E168" s="45"/>
      <c r="F168" s="45">
        <f t="shared" si="151"/>
        <v>0</v>
      </c>
      <c r="G168" s="45"/>
      <c r="H168" s="45"/>
      <c r="I168" s="45">
        <f t="shared" si="152"/>
        <v>0</v>
      </c>
      <c r="J168" s="45"/>
      <c r="K168" s="45"/>
      <c r="L168" s="45">
        <f t="shared" si="153"/>
        <v>0</v>
      </c>
      <c r="M168" s="45"/>
      <c r="N168" s="45"/>
      <c r="O168" s="359">
        <f t="shared" si="154"/>
        <v>0</v>
      </c>
      <c r="P168" s="430"/>
    </row>
    <row r="169" spans="1:16" ht="24" hidden="1" x14ac:dyDescent="0.25">
      <c r="A169" s="30">
        <v>2519</v>
      </c>
      <c r="B169" s="43" t="s">
        <v>164</v>
      </c>
      <c r="C169" s="134">
        <f t="shared" si="96"/>
        <v>0</v>
      </c>
      <c r="D169" s="45"/>
      <c r="E169" s="45"/>
      <c r="F169" s="45">
        <f t="shared" si="151"/>
        <v>0</v>
      </c>
      <c r="G169" s="45"/>
      <c r="H169" s="45"/>
      <c r="I169" s="45">
        <f t="shared" si="152"/>
        <v>0</v>
      </c>
      <c r="J169" s="45"/>
      <c r="K169" s="45"/>
      <c r="L169" s="45">
        <f t="shared" si="153"/>
        <v>0</v>
      </c>
      <c r="M169" s="45"/>
      <c r="N169" s="45"/>
      <c r="O169" s="359">
        <f t="shared" si="154"/>
        <v>0</v>
      </c>
      <c r="P169" s="430"/>
    </row>
    <row r="170" spans="1:16" ht="24" hidden="1" x14ac:dyDescent="0.25">
      <c r="A170" s="75">
        <v>2520</v>
      </c>
      <c r="B170" s="43" t="s">
        <v>165</v>
      </c>
      <c r="C170" s="134">
        <f t="shared" si="96"/>
        <v>0</v>
      </c>
      <c r="D170" s="45"/>
      <c r="E170" s="45"/>
      <c r="F170" s="45">
        <f t="shared" si="151"/>
        <v>0</v>
      </c>
      <c r="G170" s="45"/>
      <c r="H170" s="45"/>
      <c r="I170" s="45">
        <f t="shared" si="152"/>
        <v>0</v>
      </c>
      <c r="J170" s="45"/>
      <c r="K170" s="45"/>
      <c r="L170" s="45">
        <f t="shared" si="153"/>
        <v>0</v>
      </c>
      <c r="M170" s="45"/>
      <c r="N170" s="45"/>
      <c r="O170" s="359">
        <f t="shared" si="154"/>
        <v>0</v>
      </c>
      <c r="P170" s="430"/>
    </row>
    <row r="171" spans="1:16" s="81" customFormat="1" ht="48" hidden="1" x14ac:dyDescent="0.25">
      <c r="A171" s="17">
        <v>2800</v>
      </c>
      <c r="B171" s="40" t="s">
        <v>166</v>
      </c>
      <c r="C171" s="133">
        <f t="shared" si="96"/>
        <v>0</v>
      </c>
      <c r="D171" s="42"/>
      <c r="E171" s="42"/>
      <c r="F171" s="28">
        <f t="shared" si="151"/>
        <v>0</v>
      </c>
      <c r="G171" s="28"/>
      <c r="H171" s="28"/>
      <c r="I171" s="28">
        <f t="shared" si="152"/>
        <v>0</v>
      </c>
      <c r="J171" s="28"/>
      <c r="K171" s="28"/>
      <c r="L171" s="28">
        <f t="shared" si="153"/>
        <v>0</v>
      </c>
      <c r="M171" s="28"/>
      <c r="N171" s="28"/>
      <c r="O171" s="411">
        <f t="shared" si="154"/>
        <v>0</v>
      </c>
      <c r="P171" s="412"/>
    </row>
    <row r="172" spans="1:16" hidden="1" x14ac:dyDescent="0.25">
      <c r="A172" s="70">
        <v>3000</v>
      </c>
      <c r="B172" s="70" t="s">
        <v>167</v>
      </c>
      <c r="C172" s="139">
        <f t="shared" si="96"/>
        <v>0</v>
      </c>
      <c r="D172" s="71">
        <f t="shared" ref="D172:E172" si="155">SUM(D173,D183)</f>
        <v>0</v>
      </c>
      <c r="E172" s="71">
        <f t="shared" si="155"/>
        <v>0</v>
      </c>
      <c r="F172" s="71">
        <f>SUM(F173,F183)</f>
        <v>0</v>
      </c>
      <c r="G172" s="71">
        <f t="shared" ref="G172:N172" si="156">SUM(G173,G183)</f>
        <v>0</v>
      </c>
      <c r="H172" s="71">
        <f t="shared" si="156"/>
        <v>0</v>
      </c>
      <c r="I172" s="71">
        <f t="shared" si="156"/>
        <v>0</v>
      </c>
      <c r="J172" s="71">
        <f t="shared" si="156"/>
        <v>0</v>
      </c>
      <c r="K172" s="71">
        <f t="shared" si="156"/>
        <v>0</v>
      </c>
      <c r="L172" s="71">
        <f t="shared" si="156"/>
        <v>0</v>
      </c>
      <c r="M172" s="71">
        <f t="shared" si="156"/>
        <v>0</v>
      </c>
      <c r="N172" s="71">
        <f t="shared" si="156"/>
        <v>0</v>
      </c>
      <c r="O172" s="127">
        <f>SUM(O173,O183)</f>
        <v>0</v>
      </c>
      <c r="P172" s="181"/>
    </row>
    <row r="173" spans="1:16" ht="24" hidden="1" x14ac:dyDescent="0.25">
      <c r="A173" s="35">
        <v>3200</v>
      </c>
      <c r="B173" s="82" t="s">
        <v>168</v>
      </c>
      <c r="C173" s="132">
        <f t="shared" si="96"/>
        <v>0</v>
      </c>
      <c r="D173" s="38">
        <f t="shared" ref="D173:E173" si="157">SUM(D174,D178)</f>
        <v>0</v>
      </c>
      <c r="E173" s="38">
        <f t="shared" si="157"/>
        <v>0</v>
      </c>
      <c r="F173" s="38">
        <f>SUM(F174,F178)</f>
        <v>0</v>
      </c>
      <c r="G173" s="38">
        <f t="shared" ref="G173:O173" si="158">SUM(G174,G178)</f>
        <v>0</v>
      </c>
      <c r="H173" s="38">
        <f t="shared" si="158"/>
        <v>0</v>
      </c>
      <c r="I173" s="38">
        <f t="shared" si="158"/>
        <v>0</v>
      </c>
      <c r="J173" s="38">
        <f t="shared" si="158"/>
        <v>0</v>
      </c>
      <c r="K173" s="38">
        <f t="shared" si="158"/>
        <v>0</v>
      </c>
      <c r="L173" s="38">
        <f t="shared" si="158"/>
        <v>0</v>
      </c>
      <c r="M173" s="38">
        <f t="shared" si="158"/>
        <v>0</v>
      </c>
      <c r="N173" s="38">
        <f t="shared" si="158"/>
        <v>0</v>
      </c>
      <c r="O173" s="126">
        <f t="shared" si="158"/>
        <v>0</v>
      </c>
      <c r="P173" s="182"/>
    </row>
    <row r="174" spans="1:16" ht="36" hidden="1" x14ac:dyDescent="0.25">
      <c r="A174" s="404">
        <v>3260</v>
      </c>
      <c r="B174" s="40" t="s">
        <v>169</v>
      </c>
      <c r="C174" s="133">
        <f t="shared" si="96"/>
        <v>0</v>
      </c>
      <c r="D174" s="79">
        <f t="shared" ref="D174:E174" si="159">SUM(D175:D177)</f>
        <v>0</v>
      </c>
      <c r="E174" s="79">
        <f t="shared" si="159"/>
        <v>0</v>
      </c>
      <c r="F174" s="79">
        <f>SUM(F175:F177)</f>
        <v>0</v>
      </c>
      <c r="G174" s="79">
        <f t="shared" ref="G174:N174" si="160">SUM(G175:G177)</f>
        <v>0</v>
      </c>
      <c r="H174" s="79">
        <f t="shared" si="160"/>
        <v>0</v>
      </c>
      <c r="I174" s="79">
        <f t="shared" si="160"/>
        <v>0</v>
      </c>
      <c r="J174" s="79">
        <f t="shared" si="160"/>
        <v>0</v>
      </c>
      <c r="K174" s="79">
        <f t="shared" si="160"/>
        <v>0</v>
      </c>
      <c r="L174" s="79">
        <f t="shared" si="160"/>
        <v>0</v>
      </c>
      <c r="M174" s="79">
        <f t="shared" si="160"/>
        <v>0</v>
      </c>
      <c r="N174" s="79">
        <f t="shared" si="160"/>
        <v>0</v>
      </c>
      <c r="O174" s="90">
        <f>SUM(O175:O177)</f>
        <v>0</v>
      </c>
      <c r="P174" s="185"/>
    </row>
    <row r="175" spans="1:16" ht="24" hidden="1" x14ac:dyDescent="0.25">
      <c r="A175" s="30">
        <v>3261</v>
      </c>
      <c r="B175" s="43" t="s">
        <v>170</v>
      </c>
      <c r="C175" s="134">
        <f t="shared" si="96"/>
        <v>0</v>
      </c>
      <c r="D175" s="45"/>
      <c r="E175" s="45"/>
      <c r="F175" s="45">
        <f t="shared" ref="F175:F177" si="161">D175+E175</f>
        <v>0</v>
      </c>
      <c r="G175" s="45"/>
      <c r="H175" s="45"/>
      <c r="I175" s="45">
        <f t="shared" ref="I175:I177" si="162">G175+H175</f>
        <v>0</v>
      </c>
      <c r="J175" s="45"/>
      <c r="K175" s="45"/>
      <c r="L175" s="45">
        <f t="shared" ref="L175:L177" si="163">J175+K175</f>
        <v>0</v>
      </c>
      <c r="M175" s="45"/>
      <c r="N175" s="45"/>
      <c r="O175" s="359">
        <f t="shared" ref="O175:O177" si="164">M175+N175</f>
        <v>0</v>
      </c>
      <c r="P175" s="430"/>
    </row>
    <row r="176" spans="1:16" ht="36" hidden="1" x14ac:dyDescent="0.25">
      <c r="A176" s="30">
        <v>3262</v>
      </c>
      <c r="B176" s="43" t="s">
        <v>171</v>
      </c>
      <c r="C176" s="134">
        <f t="shared" si="96"/>
        <v>0</v>
      </c>
      <c r="D176" s="45"/>
      <c r="E176" s="45"/>
      <c r="F176" s="45">
        <f t="shared" si="161"/>
        <v>0</v>
      </c>
      <c r="G176" s="45"/>
      <c r="H176" s="45"/>
      <c r="I176" s="45">
        <f t="shared" si="162"/>
        <v>0</v>
      </c>
      <c r="J176" s="45"/>
      <c r="K176" s="45"/>
      <c r="L176" s="45">
        <f t="shared" si="163"/>
        <v>0</v>
      </c>
      <c r="M176" s="45"/>
      <c r="N176" s="45"/>
      <c r="O176" s="359">
        <f t="shared" si="164"/>
        <v>0</v>
      </c>
      <c r="P176" s="430"/>
    </row>
    <row r="177" spans="1:16" ht="24" hidden="1" x14ac:dyDescent="0.25">
      <c r="A177" s="30">
        <v>3263</v>
      </c>
      <c r="B177" s="43" t="s">
        <v>172</v>
      </c>
      <c r="C177" s="134">
        <f t="shared" ref="C177:C240" si="165">SUM(F177,I177,L177,O177)</f>
        <v>0</v>
      </c>
      <c r="D177" s="45"/>
      <c r="E177" s="45"/>
      <c r="F177" s="45">
        <f t="shared" si="161"/>
        <v>0</v>
      </c>
      <c r="G177" s="45"/>
      <c r="H177" s="45"/>
      <c r="I177" s="45">
        <f t="shared" si="162"/>
        <v>0</v>
      </c>
      <c r="J177" s="45"/>
      <c r="K177" s="45"/>
      <c r="L177" s="45">
        <f t="shared" si="163"/>
        <v>0</v>
      </c>
      <c r="M177" s="45"/>
      <c r="N177" s="45"/>
      <c r="O177" s="359">
        <f t="shared" si="164"/>
        <v>0</v>
      </c>
      <c r="P177" s="430"/>
    </row>
    <row r="178" spans="1:16" ht="84" hidden="1" x14ac:dyDescent="0.25">
      <c r="A178" s="404">
        <v>3290</v>
      </c>
      <c r="B178" s="40" t="s">
        <v>302</v>
      </c>
      <c r="C178" s="436">
        <f t="shared" si="165"/>
        <v>0</v>
      </c>
      <c r="D178" s="79">
        <f t="shared" ref="D178:E178" si="166">SUM(D179:D182)</f>
        <v>0</v>
      </c>
      <c r="E178" s="79">
        <f t="shared" si="166"/>
        <v>0</v>
      </c>
      <c r="F178" s="79">
        <f>SUM(F179:F182)</f>
        <v>0</v>
      </c>
      <c r="G178" s="79">
        <f t="shared" ref="G178:O178" si="167">SUM(G179:G182)</f>
        <v>0</v>
      </c>
      <c r="H178" s="79">
        <f t="shared" si="167"/>
        <v>0</v>
      </c>
      <c r="I178" s="79">
        <f t="shared" si="167"/>
        <v>0</v>
      </c>
      <c r="J178" s="79">
        <f t="shared" si="167"/>
        <v>0</v>
      </c>
      <c r="K178" s="79">
        <f t="shared" si="167"/>
        <v>0</v>
      </c>
      <c r="L178" s="79">
        <f t="shared" si="167"/>
        <v>0</v>
      </c>
      <c r="M178" s="79">
        <f t="shared" si="167"/>
        <v>0</v>
      </c>
      <c r="N178" s="79">
        <f t="shared" si="167"/>
        <v>0</v>
      </c>
      <c r="O178" s="158">
        <f t="shared" si="167"/>
        <v>0</v>
      </c>
      <c r="P178" s="343"/>
    </row>
    <row r="179" spans="1:16" ht="72" hidden="1" x14ac:dyDescent="0.25">
      <c r="A179" s="30">
        <v>3291</v>
      </c>
      <c r="B179" s="43" t="s">
        <v>173</v>
      </c>
      <c r="C179" s="134">
        <f t="shared" si="165"/>
        <v>0</v>
      </c>
      <c r="D179" s="45"/>
      <c r="E179" s="45"/>
      <c r="F179" s="45">
        <f t="shared" ref="F179:F182" si="168">D179+E179</f>
        <v>0</v>
      </c>
      <c r="G179" s="45"/>
      <c r="H179" s="45"/>
      <c r="I179" s="45">
        <f t="shared" ref="I179:I182" si="169">G179+H179</f>
        <v>0</v>
      </c>
      <c r="J179" s="45"/>
      <c r="K179" s="45"/>
      <c r="L179" s="45">
        <f t="shared" ref="L179:L182" si="170">J179+K179</f>
        <v>0</v>
      </c>
      <c r="M179" s="45"/>
      <c r="N179" s="45"/>
      <c r="O179" s="359">
        <f t="shared" ref="O179:O182" si="171">M179+N179</f>
        <v>0</v>
      </c>
      <c r="P179" s="430"/>
    </row>
    <row r="180" spans="1:16" ht="72" hidden="1" x14ac:dyDescent="0.25">
      <c r="A180" s="30">
        <v>3292</v>
      </c>
      <c r="B180" s="43" t="s">
        <v>174</v>
      </c>
      <c r="C180" s="134">
        <f t="shared" si="165"/>
        <v>0</v>
      </c>
      <c r="D180" s="45"/>
      <c r="E180" s="45"/>
      <c r="F180" s="45">
        <f t="shared" si="168"/>
        <v>0</v>
      </c>
      <c r="G180" s="45"/>
      <c r="H180" s="45"/>
      <c r="I180" s="45">
        <f t="shared" si="169"/>
        <v>0</v>
      </c>
      <c r="J180" s="45"/>
      <c r="K180" s="45"/>
      <c r="L180" s="45">
        <f t="shared" si="170"/>
        <v>0</v>
      </c>
      <c r="M180" s="45"/>
      <c r="N180" s="45"/>
      <c r="O180" s="359">
        <f t="shared" si="171"/>
        <v>0</v>
      </c>
      <c r="P180" s="430"/>
    </row>
    <row r="181" spans="1:16" ht="72" hidden="1" x14ac:dyDescent="0.25">
      <c r="A181" s="30">
        <v>3293</v>
      </c>
      <c r="B181" s="43" t="s">
        <v>175</v>
      </c>
      <c r="C181" s="134">
        <f t="shared" si="165"/>
        <v>0</v>
      </c>
      <c r="D181" s="45"/>
      <c r="E181" s="45"/>
      <c r="F181" s="45">
        <f t="shared" si="168"/>
        <v>0</v>
      </c>
      <c r="G181" s="45"/>
      <c r="H181" s="45"/>
      <c r="I181" s="45">
        <f t="shared" si="169"/>
        <v>0</v>
      </c>
      <c r="J181" s="45"/>
      <c r="K181" s="45"/>
      <c r="L181" s="45">
        <f t="shared" si="170"/>
        <v>0</v>
      </c>
      <c r="M181" s="45"/>
      <c r="N181" s="45"/>
      <c r="O181" s="359">
        <f t="shared" si="171"/>
        <v>0</v>
      </c>
      <c r="P181" s="430"/>
    </row>
    <row r="182" spans="1:16" ht="60" hidden="1" x14ac:dyDescent="0.25">
      <c r="A182" s="83">
        <v>3294</v>
      </c>
      <c r="B182" s="43" t="s">
        <v>176</v>
      </c>
      <c r="C182" s="436">
        <f t="shared" si="165"/>
        <v>0</v>
      </c>
      <c r="D182" s="84"/>
      <c r="E182" s="84"/>
      <c r="F182" s="84">
        <f t="shared" si="168"/>
        <v>0</v>
      </c>
      <c r="G182" s="84"/>
      <c r="H182" s="84"/>
      <c r="I182" s="84">
        <f t="shared" si="169"/>
        <v>0</v>
      </c>
      <c r="J182" s="84"/>
      <c r="K182" s="84"/>
      <c r="L182" s="84">
        <f t="shared" si="170"/>
        <v>0</v>
      </c>
      <c r="M182" s="84"/>
      <c r="N182" s="84"/>
      <c r="O182" s="437">
        <f t="shared" si="171"/>
        <v>0</v>
      </c>
      <c r="P182" s="438"/>
    </row>
    <row r="183" spans="1:16" ht="48" hidden="1" x14ac:dyDescent="0.25">
      <c r="A183" s="51">
        <v>3300</v>
      </c>
      <c r="B183" s="82" t="s">
        <v>177</v>
      </c>
      <c r="C183" s="140">
        <f t="shared" si="165"/>
        <v>0</v>
      </c>
      <c r="D183" s="85">
        <f t="shared" ref="D183:E183" si="172">SUM(D184:D185)</f>
        <v>0</v>
      </c>
      <c r="E183" s="85">
        <f t="shared" si="172"/>
        <v>0</v>
      </c>
      <c r="F183" s="85">
        <f>SUM(F184:F185)</f>
        <v>0</v>
      </c>
      <c r="G183" s="85">
        <f t="shared" ref="G183:O183" si="173">SUM(G184:G185)</f>
        <v>0</v>
      </c>
      <c r="H183" s="85">
        <f t="shared" si="173"/>
        <v>0</v>
      </c>
      <c r="I183" s="85">
        <f t="shared" si="173"/>
        <v>0</v>
      </c>
      <c r="J183" s="85">
        <f t="shared" si="173"/>
        <v>0</v>
      </c>
      <c r="K183" s="85">
        <f t="shared" si="173"/>
        <v>0</v>
      </c>
      <c r="L183" s="85">
        <f t="shared" si="173"/>
        <v>0</v>
      </c>
      <c r="M183" s="85">
        <f t="shared" si="173"/>
        <v>0</v>
      </c>
      <c r="N183" s="85">
        <f t="shared" si="173"/>
        <v>0</v>
      </c>
      <c r="O183" s="126">
        <f t="shared" si="173"/>
        <v>0</v>
      </c>
      <c r="P183" s="182"/>
    </row>
    <row r="184" spans="1:16" ht="48" hidden="1" x14ac:dyDescent="0.25">
      <c r="A184" s="57">
        <v>3310</v>
      </c>
      <c r="B184" s="58" t="s">
        <v>178</v>
      </c>
      <c r="C184" s="86">
        <f t="shared" si="165"/>
        <v>0</v>
      </c>
      <c r="D184" s="77"/>
      <c r="E184" s="77"/>
      <c r="F184" s="77">
        <f t="shared" ref="F184:F185" si="174">D184+E184</f>
        <v>0</v>
      </c>
      <c r="G184" s="77"/>
      <c r="H184" s="77"/>
      <c r="I184" s="77">
        <f t="shared" ref="I184:I185" si="175">G184+H184</f>
        <v>0</v>
      </c>
      <c r="J184" s="77"/>
      <c r="K184" s="77"/>
      <c r="L184" s="77">
        <f t="shared" ref="L184:L185" si="176">J184+K184</f>
        <v>0</v>
      </c>
      <c r="M184" s="77"/>
      <c r="N184" s="77"/>
      <c r="O184" s="356">
        <f t="shared" ref="O184:O185" si="177">M184+N184</f>
        <v>0</v>
      </c>
      <c r="P184" s="431"/>
    </row>
    <row r="185" spans="1:16" ht="60" hidden="1" x14ac:dyDescent="0.25">
      <c r="A185" s="27">
        <v>3320</v>
      </c>
      <c r="B185" s="40" t="s">
        <v>179</v>
      </c>
      <c r="C185" s="133">
        <f t="shared" si="165"/>
        <v>0</v>
      </c>
      <c r="D185" s="42"/>
      <c r="E185" s="42"/>
      <c r="F185" s="42">
        <f t="shared" si="174"/>
        <v>0</v>
      </c>
      <c r="G185" s="42"/>
      <c r="H185" s="42"/>
      <c r="I185" s="42">
        <f t="shared" si="175"/>
        <v>0</v>
      </c>
      <c r="J185" s="42"/>
      <c r="K185" s="42"/>
      <c r="L185" s="42">
        <f t="shared" si="176"/>
        <v>0</v>
      </c>
      <c r="M185" s="42"/>
      <c r="N185" s="42"/>
      <c r="O185" s="358">
        <f t="shared" si="177"/>
        <v>0</v>
      </c>
      <c r="P185" s="429"/>
    </row>
    <row r="186" spans="1:16" hidden="1" x14ac:dyDescent="0.25">
      <c r="A186" s="87">
        <v>4000</v>
      </c>
      <c r="B186" s="70" t="s">
        <v>180</v>
      </c>
      <c r="C186" s="139">
        <f t="shared" si="165"/>
        <v>0</v>
      </c>
      <c r="D186" s="71">
        <f t="shared" ref="D186:E186" si="178">SUM(D187,D190)</f>
        <v>0</v>
      </c>
      <c r="E186" s="71">
        <f t="shared" si="178"/>
        <v>0</v>
      </c>
      <c r="F186" s="71">
        <f>SUM(F187,F190)</f>
        <v>0</v>
      </c>
      <c r="G186" s="71">
        <f t="shared" ref="G186:N186" si="179">SUM(G187,G190)</f>
        <v>0</v>
      </c>
      <c r="H186" s="71">
        <f t="shared" si="179"/>
        <v>0</v>
      </c>
      <c r="I186" s="71">
        <f t="shared" si="179"/>
        <v>0</v>
      </c>
      <c r="J186" s="71">
        <f t="shared" si="179"/>
        <v>0</v>
      </c>
      <c r="K186" s="71">
        <f t="shared" si="179"/>
        <v>0</v>
      </c>
      <c r="L186" s="71">
        <f t="shared" si="179"/>
        <v>0</v>
      </c>
      <c r="M186" s="71">
        <f t="shared" si="179"/>
        <v>0</v>
      </c>
      <c r="N186" s="71">
        <f t="shared" si="179"/>
        <v>0</v>
      </c>
      <c r="O186" s="127">
        <f>SUM(O187,O190)</f>
        <v>0</v>
      </c>
      <c r="P186" s="181"/>
    </row>
    <row r="187" spans="1:16" ht="24" hidden="1" x14ac:dyDescent="0.25">
      <c r="A187" s="88">
        <v>4200</v>
      </c>
      <c r="B187" s="72" t="s">
        <v>181</v>
      </c>
      <c r="C187" s="132">
        <f t="shared" si="165"/>
        <v>0</v>
      </c>
      <c r="D187" s="38">
        <f t="shared" ref="D187:E187" si="180">SUM(D188,D189)</f>
        <v>0</v>
      </c>
      <c r="E187" s="38">
        <f t="shared" si="180"/>
        <v>0</v>
      </c>
      <c r="F187" s="38">
        <f>SUM(F188,F189)</f>
        <v>0</v>
      </c>
      <c r="G187" s="38">
        <f t="shared" ref="G187:N187" si="181">SUM(G188,G189)</f>
        <v>0</v>
      </c>
      <c r="H187" s="38">
        <f t="shared" si="181"/>
        <v>0</v>
      </c>
      <c r="I187" s="38">
        <f t="shared" si="181"/>
        <v>0</v>
      </c>
      <c r="J187" s="38">
        <f t="shared" si="181"/>
        <v>0</v>
      </c>
      <c r="K187" s="38">
        <f t="shared" si="181"/>
        <v>0</v>
      </c>
      <c r="L187" s="38">
        <f t="shared" si="181"/>
        <v>0</v>
      </c>
      <c r="M187" s="38">
        <f t="shared" si="181"/>
        <v>0</v>
      </c>
      <c r="N187" s="38">
        <f t="shared" si="181"/>
        <v>0</v>
      </c>
      <c r="O187" s="125">
        <f>SUM(O188,O189)</f>
        <v>0</v>
      </c>
      <c r="P187" s="184"/>
    </row>
    <row r="188" spans="1:16" ht="36" hidden="1" x14ac:dyDescent="0.25">
      <c r="A188" s="404">
        <v>4240</v>
      </c>
      <c r="B188" s="40" t="s">
        <v>182</v>
      </c>
      <c r="C188" s="133">
        <f t="shared" si="165"/>
        <v>0</v>
      </c>
      <c r="D188" s="42"/>
      <c r="E188" s="42"/>
      <c r="F188" s="42">
        <f t="shared" ref="F188:F189" si="182">D188+E188</f>
        <v>0</v>
      </c>
      <c r="G188" s="42"/>
      <c r="H188" s="42"/>
      <c r="I188" s="42">
        <f t="shared" ref="I188:I189" si="183">G188+H188</f>
        <v>0</v>
      </c>
      <c r="J188" s="42"/>
      <c r="K188" s="42"/>
      <c r="L188" s="42">
        <f t="shared" ref="L188:L189" si="184">J188+K188</f>
        <v>0</v>
      </c>
      <c r="M188" s="42"/>
      <c r="N188" s="42"/>
      <c r="O188" s="358">
        <f t="shared" ref="O188:O189" si="185">M188+N188</f>
        <v>0</v>
      </c>
      <c r="P188" s="429"/>
    </row>
    <row r="189" spans="1:16" ht="24" hidden="1" x14ac:dyDescent="0.25">
      <c r="A189" s="75">
        <v>4250</v>
      </c>
      <c r="B189" s="43" t="s">
        <v>183</v>
      </c>
      <c r="C189" s="134">
        <f t="shared" si="165"/>
        <v>0</v>
      </c>
      <c r="D189" s="45"/>
      <c r="E189" s="45"/>
      <c r="F189" s="45">
        <f t="shared" si="182"/>
        <v>0</v>
      </c>
      <c r="G189" s="45"/>
      <c r="H189" s="45"/>
      <c r="I189" s="45">
        <f t="shared" si="183"/>
        <v>0</v>
      </c>
      <c r="J189" s="45"/>
      <c r="K189" s="45"/>
      <c r="L189" s="45">
        <f t="shared" si="184"/>
        <v>0</v>
      </c>
      <c r="M189" s="45"/>
      <c r="N189" s="45"/>
      <c r="O189" s="359">
        <f t="shared" si="185"/>
        <v>0</v>
      </c>
      <c r="P189" s="430"/>
    </row>
    <row r="190" spans="1:16" hidden="1" x14ac:dyDescent="0.25">
      <c r="A190" s="35">
        <v>4300</v>
      </c>
      <c r="B190" s="72" t="s">
        <v>184</v>
      </c>
      <c r="C190" s="132">
        <f t="shared" si="165"/>
        <v>0</v>
      </c>
      <c r="D190" s="38">
        <f t="shared" ref="D190:E190" si="186">SUM(D191)</f>
        <v>0</v>
      </c>
      <c r="E190" s="38">
        <f t="shared" si="186"/>
        <v>0</v>
      </c>
      <c r="F190" s="38">
        <f>SUM(F191)</f>
        <v>0</v>
      </c>
      <c r="G190" s="38">
        <f t="shared" ref="G190:N190" si="187">SUM(G191)</f>
        <v>0</v>
      </c>
      <c r="H190" s="38">
        <f t="shared" si="187"/>
        <v>0</v>
      </c>
      <c r="I190" s="38">
        <f t="shared" si="187"/>
        <v>0</v>
      </c>
      <c r="J190" s="38">
        <f t="shared" si="187"/>
        <v>0</v>
      </c>
      <c r="K190" s="38">
        <f t="shared" si="187"/>
        <v>0</v>
      </c>
      <c r="L190" s="38">
        <f t="shared" si="187"/>
        <v>0</v>
      </c>
      <c r="M190" s="38">
        <f t="shared" si="187"/>
        <v>0</v>
      </c>
      <c r="N190" s="38">
        <f t="shared" si="187"/>
        <v>0</v>
      </c>
      <c r="O190" s="125">
        <f>SUM(O191)</f>
        <v>0</v>
      </c>
      <c r="P190" s="184"/>
    </row>
    <row r="191" spans="1:16" ht="24" hidden="1" x14ac:dyDescent="0.25">
      <c r="A191" s="404">
        <v>4310</v>
      </c>
      <c r="B191" s="40" t="s">
        <v>185</v>
      </c>
      <c r="C191" s="133">
        <f t="shared" si="165"/>
        <v>0</v>
      </c>
      <c r="D191" s="79">
        <f t="shared" ref="D191:E191" si="188">SUM(D192:D192)</f>
        <v>0</v>
      </c>
      <c r="E191" s="79">
        <f t="shared" si="188"/>
        <v>0</v>
      </c>
      <c r="F191" s="79">
        <f>SUM(F192:F192)</f>
        <v>0</v>
      </c>
      <c r="G191" s="79">
        <f t="shared" ref="G191:N191" si="189">SUM(G192:G192)</f>
        <v>0</v>
      </c>
      <c r="H191" s="79">
        <f t="shared" si="189"/>
        <v>0</v>
      </c>
      <c r="I191" s="79">
        <f t="shared" si="189"/>
        <v>0</v>
      </c>
      <c r="J191" s="79">
        <f t="shared" si="189"/>
        <v>0</v>
      </c>
      <c r="K191" s="79">
        <f t="shared" si="189"/>
        <v>0</v>
      </c>
      <c r="L191" s="79">
        <f t="shared" si="189"/>
        <v>0</v>
      </c>
      <c r="M191" s="79">
        <f t="shared" si="189"/>
        <v>0</v>
      </c>
      <c r="N191" s="79">
        <f t="shared" si="189"/>
        <v>0</v>
      </c>
      <c r="O191" s="90">
        <f>SUM(O192:O192)</f>
        <v>0</v>
      </c>
      <c r="P191" s="185"/>
    </row>
    <row r="192" spans="1:16" ht="36" hidden="1" x14ac:dyDescent="0.25">
      <c r="A192" s="30">
        <v>4311</v>
      </c>
      <c r="B192" s="43" t="s">
        <v>186</v>
      </c>
      <c r="C192" s="134">
        <f t="shared" si="165"/>
        <v>0</v>
      </c>
      <c r="D192" s="45"/>
      <c r="E192" s="45"/>
      <c r="F192" s="45">
        <f>D192+E192</f>
        <v>0</v>
      </c>
      <c r="G192" s="45"/>
      <c r="H192" s="45"/>
      <c r="I192" s="45">
        <f>G192+H192</f>
        <v>0</v>
      </c>
      <c r="J192" s="45"/>
      <c r="K192" s="45"/>
      <c r="L192" s="45">
        <f>J192+K192</f>
        <v>0</v>
      </c>
      <c r="M192" s="45"/>
      <c r="N192" s="45"/>
      <c r="O192" s="359">
        <f>M192+N192</f>
        <v>0</v>
      </c>
      <c r="P192" s="430"/>
    </row>
    <row r="193" spans="1:16" s="19" customFormat="1" ht="24" hidden="1" x14ac:dyDescent="0.25">
      <c r="A193" s="89"/>
      <c r="B193" s="17" t="s">
        <v>187</v>
      </c>
      <c r="C193" s="138">
        <f t="shared" si="165"/>
        <v>0</v>
      </c>
      <c r="D193" s="69">
        <f t="shared" ref="D193:E193" si="190">SUM(D194,D229,D268)</f>
        <v>0</v>
      </c>
      <c r="E193" s="69">
        <f t="shared" si="190"/>
        <v>0</v>
      </c>
      <c r="F193" s="69">
        <f>SUM(F194,F229,F268)</f>
        <v>0</v>
      </c>
      <c r="G193" s="69">
        <f t="shared" ref="G193:N193" si="191">SUM(G194,G229,G268)</f>
        <v>0</v>
      </c>
      <c r="H193" s="69">
        <f t="shared" si="191"/>
        <v>0</v>
      </c>
      <c r="I193" s="69">
        <f t="shared" si="191"/>
        <v>0</v>
      </c>
      <c r="J193" s="69">
        <f t="shared" si="191"/>
        <v>0</v>
      </c>
      <c r="K193" s="69">
        <f t="shared" si="191"/>
        <v>0</v>
      </c>
      <c r="L193" s="69">
        <f t="shared" si="191"/>
        <v>0</v>
      </c>
      <c r="M193" s="69">
        <f t="shared" si="191"/>
        <v>0</v>
      </c>
      <c r="N193" s="69">
        <f t="shared" si="191"/>
        <v>0</v>
      </c>
      <c r="O193" s="159">
        <f>SUM(O194,O229,O268)</f>
        <v>0</v>
      </c>
      <c r="P193" s="403"/>
    </row>
    <row r="194" spans="1:16" hidden="1" x14ac:dyDescent="0.25">
      <c r="A194" s="70">
        <v>5000</v>
      </c>
      <c r="B194" s="70" t="s">
        <v>188</v>
      </c>
      <c r="C194" s="139">
        <f t="shared" si="165"/>
        <v>0</v>
      </c>
      <c r="D194" s="71">
        <f t="shared" ref="D194:E194" si="192">D195+D203</f>
        <v>0</v>
      </c>
      <c r="E194" s="71">
        <f t="shared" si="192"/>
        <v>0</v>
      </c>
      <c r="F194" s="71">
        <f>F195+F203</f>
        <v>0</v>
      </c>
      <c r="G194" s="71">
        <f t="shared" ref="G194:N194" si="193">G195+G203</f>
        <v>0</v>
      </c>
      <c r="H194" s="71">
        <f t="shared" si="193"/>
        <v>0</v>
      </c>
      <c r="I194" s="71">
        <f t="shared" si="193"/>
        <v>0</v>
      </c>
      <c r="J194" s="71">
        <f t="shared" si="193"/>
        <v>0</v>
      </c>
      <c r="K194" s="71">
        <f t="shared" si="193"/>
        <v>0</v>
      </c>
      <c r="L194" s="71">
        <f t="shared" si="193"/>
        <v>0</v>
      </c>
      <c r="M194" s="71">
        <f t="shared" si="193"/>
        <v>0</v>
      </c>
      <c r="N194" s="71">
        <f t="shared" si="193"/>
        <v>0</v>
      </c>
      <c r="O194" s="127">
        <f>O195+O203</f>
        <v>0</v>
      </c>
      <c r="P194" s="181"/>
    </row>
    <row r="195" spans="1:16" hidden="1" x14ac:dyDescent="0.25">
      <c r="A195" s="35">
        <v>5100</v>
      </c>
      <c r="B195" s="72" t="s">
        <v>189</v>
      </c>
      <c r="C195" s="132">
        <f t="shared" si="165"/>
        <v>0</v>
      </c>
      <c r="D195" s="38">
        <f t="shared" ref="D195:E195" si="194">D196+D197+D200+D201+D202</f>
        <v>0</v>
      </c>
      <c r="E195" s="38">
        <f t="shared" si="194"/>
        <v>0</v>
      </c>
      <c r="F195" s="38">
        <f>F196+F197+F200+F201+F202</f>
        <v>0</v>
      </c>
      <c r="G195" s="38">
        <f t="shared" ref="G195:N195" si="195">G196+G197+G200+G201+G202</f>
        <v>0</v>
      </c>
      <c r="H195" s="38">
        <f t="shared" si="195"/>
        <v>0</v>
      </c>
      <c r="I195" s="38">
        <f t="shared" si="195"/>
        <v>0</v>
      </c>
      <c r="J195" s="38">
        <f t="shared" si="195"/>
        <v>0</v>
      </c>
      <c r="K195" s="38">
        <f t="shared" si="195"/>
        <v>0</v>
      </c>
      <c r="L195" s="38">
        <f t="shared" si="195"/>
        <v>0</v>
      </c>
      <c r="M195" s="38">
        <f t="shared" si="195"/>
        <v>0</v>
      </c>
      <c r="N195" s="38">
        <f t="shared" si="195"/>
        <v>0</v>
      </c>
      <c r="O195" s="125">
        <f>O196+O197+O200+O201+O202</f>
        <v>0</v>
      </c>
      <c r="P195" s="184"/>
    </row>
    <row r="196" spans="1:16" hidden="1" x14ac:dyDescent="0.25">
      <c r="A196" s="404">
        <v>5110</v>
      </c>
      <c r="B196" s="40" t="s">
        <v>190</v>
      </c>
      <c r="C196" s="133">
        <f t="shared" si="165"/>
        <v>0</v>
      </c>
      <c r="D196" s="42"/>
      <c r="E196" s="42"/>
      <c r="F196" s="42">
        <f>D196+E196</f>
        <v>0</v>
      </c>
      <c r="G196" s="42"/>
      <c r="H196" s="42"/>
      <c r="I196" s="42">
        <f>G196+H196</f>
        <v>0</v>
      </c>
      <c r="J196" s="42"/>
      <c r="K196" s="42"/>
      <c r="L196" s="42">
        <f>J196+K196</f>
        <v>0</v>
      </c>
      <c r="M196" s="42"/>
      <c r="N196" s="42"/>
      <c r="O196" s="358">
        <f>M196+N196</f>
        <v>0</v>
      </c>
      <c r="P196" s="429"/>
    </row>
    <row r="197" spans="1:16" ht="24" hidden="1" x14ac:dyDescent="0.25">
      <c r="A197" s="75">
        <v>5120</v>
      </c>
      <c r="B197" s="43" t="s">
        <v>191</v>
      </c>
      <c r="C197" s="134">
        <f t="shared" si="165"/>
        <v>0</v>
      </c>
      <c r="D197" s="76">
        <f t="shared" ref="D197:E197" si="196">D198+D199</f>
        <v>0</v>
      </c>
      <c r="E197" s="76">
        <f t="shared" si="196"/>
        <v>0</v>
      </c>
      <c r="F197" s="76">
        <f>F198+F199</f>
        <v>0</v>
      </c>
      <c r="G197" s="76">
        <f t="shared" ref="G197:O197" si="197">G198+G199</f>
        <v>0</v>
      </c>
      <c r="H197" s="76">
        <f t="shared" si="197"/>
        <v>0</v>
      </c>
      <c r="I197" s="76">
        <f t="shared" si="197"/>
        <v>0</v>
      </c>
      <c r="J197" s="76">
        <f t="shared" si="197"/>
        <v>0</v>
      </c>
      <c r="K197" s="76">
        <f t="shared" si="197"/>
        <v>0</v>
      </c>
      <c r="L197" s="76">
        <f t="shared" si="197"/>
        <v>0</v>
      </c>
      <c r="M197" s="76">
        <f t="shared" si="197"/>
        <v>0</v>
      </c>
      <c r="N197" s="76">
        <f t="shared" si="197"/>
        <v>0</v>
      </c>
      <c r="O197" s="76">
        <f t="shared" si="197"/>
        <v>0</v>
      </c>
      <c r="P197" s="95"/>
    </row>
    <row r="198" spans="1:16" hidden="1" x14ac:dyDescent="0.25">
      <c r="A198" s="30">
        <v>5121</v>
      </c>
      <c r="B198" s="43" t="s">
        <v>192</v>
      </c>
      <c r="C198" s="134">
        <f t="shared" si="165"/>
        <v>0</v>
      </c>
      <c r="D198" s="45"/>
      <c r="E198" s="45"/>
      <c r="F198" s="45">
        <f t="shared" ref="F198:F202" si="198">D198+E198</f>
        <v>0</v>
      </c>
      <c r="G198" s="45"/>
      <c r="H198" s="45"/>
      <c r="I198" s="45">
        <f t="shared" ref="I198:I202" si="199">G198+H198</f>
        <v>0</v>
      </c>
      <c r="J198" s="45"/>
      <c r="K198" s="45"/>
      <c r="L198" s="45">
        <f t="shared" ref="L198:L202" si="200">J198+K198</f>
        <v>0</v>
      </c>
      <c r="M198" s="45"/>
      <c r="N198" s="45"/>
      <c r="O198" s="359">
        <f t="shared" ref="O198:O202" si="201">M198+N198</f>
        <v>0</v>
      </c>
      <c r="P198" s="430"/>
    </row>
    <row r="199" spans="1:16" ht="24" hidden="1" x14ac:dyDescent="0.25">
      <c r="A199" s="30">
        <v>5129</v>
      </c>
      <c r="B199" s="43" t="s">
        <v>193</v>
      </c>
      <c r="C199" s="134">
        <f t="shared" si="165"/>
        <v>0</v>
      </c>
      <c r="D199" s="45"/>
      <c r="E199" s="45"/>
      <c r="F199" s="45">
        <f t="shared" si="198"/>
        <v>0</v>
      </c>
      <c r="G199" s="45"/>
      <c r="H199" s="45"/>
      <c r="I199" s="45">
        <f t="shared" si="199"/>
        <v>0</v>
      </c>
      <c r="J199" s="45"/>
      <c r="K199" s="45"/>
      <c r="L199" s="45">
        <f t="shared" si="200"/>
        <v>0</v>
      </c>
      <c r="M199" s="45"/>
      <c r="N199" s="45"/>
      <c r="O199" s="359">
        <f t="shared" si="201"/>
        <v>0</v>
      </c>
      <c r="P199" s="430"/>
    </row>
    <row r="200" spans="1:16" hidden="1" x14ac:dyDescent="0.25">
      <c r="A200" s="75">
        <v>5130</v>
      </c>
      <c r="B200" s="43" t="s">
        <v>194</v>
      </c>
      <c r="C200" s="134">
        <f t="shared" si="165"/>
        <v>0</v>
      </c>
      <c r="D200" s="45"/>
      <c r="E200" s="45"/>
      <c r="F200" s="45">
        <f t="shared" si="198"/>
        <v>0</v>
      </c>
      <c r="G200" s="45"/>
      <c r="H200" s="45"/>
      <c r="I200" s="45">
        <f t="shared" si="199"/>
        <v>0</v>
      </c>
      <c r="J200" s="45"/>
      <c r="K200" s="45"/>
      <c r="L200" s="45">
        <f t="shared" si="200"/>
        <v>0</v>
      </c>
      <c r="M200" s="45"/>
      <c r="N200" s="45"/>
      <c r="O200" s="359">
        <f t="shared" si="201"/>
        <v>0</v>
      </c>
      <c r="P200" s="430"/>
    </row>
    <row r="201" spans="1:16" hidden="1" x14ac:dyDescent="0.25">
      <c r="A201" s="75">
        <v>5140</v>
      </c>
      <c r="B201" s="43" t="s">
        <v>195</v>
      </c>
      <c r="C201" s="134">
        <f t="shared" si="165"/>
        <v>0</v>
      </c>
      <c r="D201" s="45"/>
      <c r="E201" s="45"/>
      <c r="F201" s="45">
        <f t="shared" si="198"/>
        <v>0</v>
      </c>
      <c r="G201" s="45"/>
      <c r="H201" s="45"/>
      <c r="I201" s="45">
        <f t="shared" si="199"/>
        <v>0</v>
      </c>
      <c r="J201" s="45"/>
      <c r="K201" s="45"/>
      <c r="L201" s="45">
        <f t="shared" si="200"/>
        <v>0</v>
      </c>
      <c r="M201" s="45"/>
      <c r="N201" s="45"/>
      <c r="O201" s="359">
        <f t="shared" si="201"/>
        <v>0</v>
      </c>
      <c r="P201" s="430"/>
    </row>
    <row r="202" spans="1:16" ht="24" hidden="1" x14ac:dyDescent="0.25">
      <c r="A202" s="75">
        <v>5170</v>
      </c>
      <c r="B202" s="43" t="s">
        <v>196</v>
      </c>
      <c r="C202" s="134">
        <f t="shared" si="165"/>
        <v>0</v>
      </c>
      <c r="D202" s="45"/>
      <c r="E202" s="45"/>
      <c r="F202" s="45">
        <f t="shared" si="198"/>
        <v>0</v>
      </c>
      <c r="G202" s="45"/>
      <c r="H202" s="45"/>
      <c r="I202" s="45">
        <f t="shared" si="199"/>
        <v>0</v>
      </c>
      <c r="J202" s="45"/>
      <c r="K202" s="45"/>
      <c r="L202" s="45">
        <f t="shared" si="200"/>
        <v>0</v>
      </c>
      <c r="M202" s="45"/>
      <c r="N202" s="45"/>
      <c r="O202" s="359">
        <f t="shared" si="201"/>
        <v>0</v>
      </c>
      <c r="P202" s="430"/>
    </row>
    <row r="203" spans="1:16" hidden="1" x14ac:dyDescent="0.25">
      <c r="A203" s="35">
        <v>5200</v>
      </c>
      <c r="B203" s="72" t="s">
        <v>197</v>
      </c>
      <c r="C203" s="132">
        <f t="shared" si="165"/>
        <v>0</v>
      </c>
      <c r="D203" s="38">
        <f t="shared" ref="D203:E203" si="202">D204+D214+D215+D224+D225+D226+D228</f>
        <v>0</v>
      </c>
      <c r="E203" s="38">
        <f t="shared" si="202"/>
        <v>0</v>
      </c>
      <c r="F203" s="38">
        <f>F204+F214+F215+F224+F225+F226+F228</f>
        <v>0</v>
      </c>
      <c r="G203" s="38">
        <f t="shared" ref="G203:O203" si="203">G204+G214+G215+G224+G225+G226+G228</f>
        <v>0</v>
      </c>
      <c r="H203" s="38">
        <f t="shared" si="203"/>
        <v>0</v>
      </c>
      <c r="I203" s="38">
        <f t="shared" si="203"/>
        <v>0</v>
      </c>
      <c r="J203" s="38">
        <f t="shared" si="203"/>
        <v>0</v>
      </c>
      <c r="K203" s="38">
        <f t="shared" si="203"/>
        <v>0</v>
      </c>
      <c r="L203" s="38">
        <f t="shared" si="203"/>
        <v>0</v>
      </c>
      <c r="M203" s="38">
        <f t="shared" si="203"/>
        <v>0</v>
      </c>
      <c r="N203" s="38">
        <f t="shared" si="203"/>
        <v>0</v>
      </c>
      <c r="O203" s="38">
        <f t="shared" si="203"/>
        <v>0</v>
      </c>
      <c r="P203" s="184"/>
    </row>
    <row r="204" spans="1:16" hidden="1" x14ac:dyDescent="0.25">
      <c r="A204" s="73">
        <v>5210</v>
      </c>
      <c r="B204" s="58" t="s">
        <v>198</v>
      </c>
      <c r="C204" s="86">
        <f t="shared" si="165"/>
        <v>0</v>
      </c>
      <c r="D204" s="74">
        <f>SUM(D205:D213)</f>
        <v>0</v>
      </c>
      <c r="E204" s="74">
        <f>SUM(E205:E213)</f>
        <v>0</v>
      </c>
      <c r="F204" s="74">
        <f t="shared" ref="F204:N204" si="204">SUM(F205:F213)</f>
        <v>0</v>
      </c>
      <c r="G204" s="74">
        <f t="shared" si="204"/>
        <v>0</v>
      </c>
      <c r="H204" s="74">
        <f t="shared" si="204"/>
        <v>0</v>
      </c>
      <c r="I204" s="74">
        <f t="shared" si="204"/>
        <v>0</v>
      </c>
      <c r="J204" s="74">
        <f t="shared" si="204"/>
        <v>0</v>
      </c>
      <c r="K204" s="74">
        <f t="shared" si="204"/>
        <v>0</v>
      </c>
      <c r="L204" s="74">
        <f t="shared" si="204"/>
        <v>0</v>
      </c>
      <c r="M204" s="74">
        <f t="shared" si="204"/>
        <v>0</v>
      </c>
      <c r="N204" s="74">
        <f t="shared" si="204"/>
        <v>0</v>
      </c>
      <c r="O204" s="156">
        <f>SUM(O205:O213)</f>
        <v>0</v>
      </c>
      <c r="P204" s="183"/>
    </row>
    <row r="205" spans="1:16" hidden="1" x14ac:dyDescent="0.25">
      <c r="A205" s="27">
        <v>5211</v>
      </c>
      <c r="B205" s="40" t="s">
        <v>199</v>
      </c>
      <c r="C205" s="133">
        <f t="shared" si="165"/>
        <v>0</v>
      </c>
      <c r="D205" s="42"/>
      <c r="E205" s="42"/>
      <c r="F205" s="42">
        <f t="shared" ref="F205:F214" si="205">D205+E205</f>
        <v>0</v>
      </c>
      <c r="G205" s="42"/>
      <c r="H205" s="42"/>
      <c r="I205" s="42">
        <f t="shared" ref="I205:I214" si="206">G205+H205</f>
        <v>0</v>
      </c>
      <c r="J205" s="42"/>
      <c r="K205" s="42"/>
      <c r="L205" s="42">
        <f t="shared" ref="L205:L214" si="207">J205+K205</f>
        <v>0</v>
      </c>
      <c r="M205" s="42"/>
      <c r="N205" s="42"/>
      <c r="O205" s="358">
        <f t="shared" ref="O205:O214" si="208">M205+N205</f>
        <v>0</v>
      </c>
      <c r="P205" s="429"/>
    </row>
    <row r="206" spans="1:16" hidden="1" x14ac:dyDescent="0.25">
      <c r="A206" s="30">
        <v>5212</v>
      </c>
      <c r="B206" s="43" t="s">
        <v>200</v>
      </c>
      <c r="C206" s="134">
        <f t="shared" si="165"/>
        <v>0</v>
      </c>
      <c r="D206" s="45"/>
      <c r="E206" s="45"/>
      <c r="F206" s="45">
        <f t="shared" si="205"/>
        <v>0</v>
      </c>
      <c r="G206" s="45"/>
      <c r="H206" s="45"/>
      <c r="I206" s="45">
        <f t="shared" si="206"/>
        <v>0</v>
      </c>
      <c r="J206" s="45"/>
      <c r="K206" s="45"/>
      <c r="L206" s="45">
        <f t="shared" si="207"/>
        <v>0</v>
      </c>
      <c r="M206" s="45"/>
      <c r="N206" s="45"/>
      <c r="O206" s="359">
        <f t="shared" si="208"/>
        <v>0</v>
      </c>
      <c r="P206" s="430"/>
    </row>
    <row r="207" spans="1:16" hidden="1" x14ac:dyDescent="0.25">
      <c r="A207" s="30">
        <v>5213</v>
      </c>
      <c r="B207" s="43" t="s">
        <v>201</v>
      </c>
      <c r="C207" s="134">
        <f t="shared" si="165"/>
        <v>0</v>
      </c>
      <c r="D207" s="45"/>
      <c r="E207" s="45"/>
      <c r="F207" s="45">
        <f t="shared" si="205"/>
        <v>0</v>
      </c>
      <c r="G207" s="45"/>
      <c r="H207" s="45"/>
      <c r="I207" s="45">
        <f t="shared" si="206"/>
        <v>0</v>
      </c>
      <c r="J207" s="45"/>
      <c r="K207" s="45"/>
      <c r="L207" s="45">
        <f t="shared" si="207"/>
        <v>0</v>
      </c>
      <c r="M207" s="45"/>
      <c r="N207" s="45"/>
      <c r="O207" s="359">
        <f t="shared" si="208"/>
        <v>0</v>
      </c>
      <c r="P207" s="430"/>
    </row>
    <row r="208" spans="1:16" hidden="1" x14ac:dyDescent="0.25">
      <c r="A208" s="30">
        <v>5214</v>
      </c>
      <c r="B208" s="43" t="s">
        <v>202</v>
      </c>
      <c r="C208" s="134">
        <f t="shared" si="165"/>
        <v>0</v>
      </c>
      <c r="D208" s="45"/>
      <c r="E208" s="45"/>
      <c r="F208" s="45">
        <f t="shared" si="205"/>
        <v>0</v>
      </c>
      <c r="G208" s="45"/>
      <c r="H208" s="45"/>
      <c r="I208" s="45">
        <f t="shared" si="206"/>
        <v>0</v>
      </c>
      <c r="J208" s="45"/>
      <c r="K208" s="45"/>
      <c r="L208" s="45">
        <f t="shared" si="207"/>
        <v>0</v>
      </c>
      <c r="M208" s="45"/>
      <c r="N208" s="45"/>
      <c r="O208" s="359">
        <f t="shared" si="208"/>
        <v>0</v>
      </c>
      <c r="P208" s="430"/>
    </row>
    <row r="209" spans="1:16" hidden="1" x14ac:dyDescent="0.25">
      <c r="A209" s="30">
        <v>5215</v>
      </c>
      <c r="B209" s="43" t="s">
        <v>203</v>
      </c>
      <c r="C209" s="134">
        <f t="shared" si="165"/>
        <v>0</v>
      </c>
      <c r="D209" s="45"/>
      <c r="E209" s="45"/>
      <c r="F209" s="45">
        <f t="shared" si="205"/>
        <v>0</v>
      </c>
      <c r="G209" s="45"/>
      <c r="H209" s="45"/>
      <c r="I209" s="45">
        <f t="shared" si="206"/>
        <v>0</v>
      </c>
      <c r="J209" s="45"/>
      <c r="K209" s="45"/>
      <c r="L209" s="45">
        <f t="shared" si="207"/>
        <v>0</v>
      </c>
      <c r="M209" s="45"/>
      <c r="N209" s="45"/>
      <c r="O209" s="359">
        <f t="shared" si="208"/>
        <v>0</v>
      </c>
      <c r="P209" s="430"/>
    </row>
    <row r="210" spans="1:16" ht="24" hidden="1" x14ac:dyDescent="0.25">
      <c r="A210" s="30">
        <v>5216</v>
      </c>
      <c r="B210" s="43" t="s">
        <v>204</v>
      </c>
      <c r="C210" s="134">
        <f t="shared" si="165"/>
        <v>0</v>
      </c>
      <c r="D210" s="45"/>
      <c r="E210" s="45"/>
      <c r="F210" s="45">
        <f t="shared" si="205"/>
        <v>0</v>
      </c>
      <c r="G210" s="45"/>
      <c r="H210" s="45"/>
      <c r="I210" s="45">
        <f t="shared" si="206"/>
        <v>0</v>
      </c>
      <c r="J210" s="45"/>
      <c r="K210" s="45"/>
      <c r="L210" s="45">
        <f t="shared" si="207"/>
        <v>0</v>
      </c>
      <c r="M210" s="45"/>
      <c r="N210" s="45"/>
      <c r="O210" s="359">
        <f t="shared" si="208"/>
        <v>0</v>
      </c>
      <c r="P210" s="430"/>
    </row>
    <row r="211" spans="1:16" hidden="1" x14ac:dyDescent="0.25">
      <c r="A211" s="30">
        <v>5217</v>
      </c>
      <c r="B211" s="43" t="s">
        <v>205</v>
      </c>
      <c r="C211" s="134">
        <f t="shared" si="165"/>
        <v>0</v>
      </c>
      <c r="D211" s="45"/>
      <c r="E211" s="45"/>
      <c r="F211" s="45">
        <f t="shared" si="205"/>
        <v>0</v>
      </c>
      <c r="G211" s="45"/>
      <c r="H211" s="45"/>
      <c r="I211" s="45">
        <f t="shared" si="206"/>
        <v>0</v>
      </c>
      <c r="J211" s="45"/>
      <c r="K211" s="45"/>
      <c r="L211" s="45">
        <f t="shared" si="207"/>
        <v>0</v>
      </c>
      <c r="M211" s="45"/>
      <c r="N211" s="45"/>
      <c r="O211" s="359">
        <f t="shared" si="208"/>
        <v>0</v>
      </c>
      <c r="P211" s="430"/>
    </row>
    <row r="212" spans="1:16" hidden="1" x14ac:dyDescent="0.25">
      <c r="A212" s="30">
        <v>5218</v>
      </c>
      <c r="B212" s="43" t="s">
        <v>206</v>
      </c>
      <c r="C212" s="134">
        <f t="shared" si="165"/>
        <v>0</v>
      </c>
      <c r="D212" s="45"/>
      <c r="E212" s="45"/>
      <c r="F212" s="45">
        <f t="shared" si="205"/>
        <v>0</v>
      </c>
      <c r="G212" s="45"/>
      <c r="H212" s="45"/>
      <c r="I212" s="45">
        <f t="shared" si="206"/>
        <v>0</v>
      </c>
      <c r="J212" s="45"/>
      <c r="K212" s="45"/>
      <c r="L212" s="45">
        <f t="shared" si="207"/>
        <v>0</v>
      </c>
      <c r="M212" s="45"/>
      <c r="N212" s="45"/>
      <c r="O212" s="359">
        <f t="shared" si="208"/>
        <v>0</v>
      </c>
      <c r="P212" s="430"/>
    </row>
    <row r="213" spans="1:16" hidden="1" x14ac:dyDescent="0.25">
      <c r="A213" s="30">
        <v>5219</v>
      </c>
      <c r="B213" s="43" t="s">
        <v>207</v>
      </c>
      <c r="C213" s="134">
        <f t="shared" si="165"/>
        <v>0</v>
      </c>
      <c r="D213" s="45"/>
      <c r="E213" s="45"/>
      <c r="F213" s="45">
        <f t="shared" si="205"/>
        <v>0</v>
      </c>
      <c r="G213" s="45"/>
      <c r="H213" s="45"/>
      <c r="I213" s="45">
        <f t="shared" si="206"/>
        <v>0</v>
      </c>
      <c r="J213" s="45"/>
      <c r="K213" s="45"/>
      <c r="L213" s="45">
        <f t="shared" si="207"/>
        <v>0</v>
      </c>
      <c r="M213" s="45"/>
      <c r="N213" s="45"/>
      <c r="O213" s="359">
        <f t="shared" si="208"/>
        <v>0</v>
      </c>
      <c r="P213" s="430"/>
    </row>
    <row r="214" spans="1:16" ht="13.5" hidden="1" customHeight="1" x14ac:dyDescent="0.25">
      <c r="A214" s="75">
        <v>5220</v>
      </c>
      <c r="B214" s="43" t="s">
        <v>208</v>
      </c>
      <c r="C214" s="134">
        <f t="shared" si="165"/>
        <v>0</v>
      </c>
      <c r="D214" s="45"/>
      <c r="E214" s="45"/>
      <c r="F214" s="45">
        <f t="shared" si="205"/>
        <v>0</v>
      </c>
      <c r="G214" s="45"/>
      <c r="H214" s="45"/>
      <c r="I214" s="45">
        <f t="shared" si="206"/>
        <v>0</v>
      </c>
      <c r="J214" s="45"/>
      <c r="K214" s="45"/>
      <c r="L214" s="45">
        <f t="shared" si="207"/>
        <v>0</v>
      </c>
      <c r="M214" s="45"/>
      <c r="N214" s="45"/>
      <c r="O214" s="359">
        <f t="shared" si="208"/>
        <v>0</v>
      </c>
      <c r="P214" s="430"/>
    </row>
    <row r="215" spans="1:16" hidden="1" x14ac:dyDescent="0.25">
      <c r="A215" s="75">
        <v>5230</v>
      </c>
      <c r="B215" s="43" t="s">
        <v>209</v>
      </c>
      <c r="C215" s="134">
        <f t="shared" si="165"/>
        <v>0</v>
      </c>
      <c r="D215" s="76">
        <f t="shared" ref="D215:E215" si="209">SUM(D216:D223)</f>
        <v>0</v>
      </c>
      <c r="E215" s="76">
        <f t="shared" si="209"/>
        <v>0</v>
      </c>
      <c r="F215" s="76">
        <f>SUM(F216:F223)</f>
        <v>0</v>
      </c>
      <c r="G215" s="76">
        <f t="shared" ref="G215:N215" si="210">SUM(G216:G223)</f>
        <v>0</v>
      </c>
      <c r="H215" s="76">
        <f t="shared" si="210"/>
        <v>0</v>
      </c>
      <c r="I215" s="76">
        <f t="shared" si="210"/>
        <v>0</v>
      </c>
      <c r="J215" s="76">
        <f t="shared" si="210"/>
        <v>0</v>
      </c>
      <c r="K215" s="76">
        <f t="shared" si="210"/>
        <v>0</v>
      </c>
      <c r="L215" s="76">
        <f t="shared" si="210"/>
        <v>0</v>
      </c>
      <c r="M215" s="76">
        <f t="shared" si="210"/>
        <v>0</v>
      </c>
      <c r="N215" s="76">
        <f t="shared" si="210"/>
        <v>0</v>
      </c>
      <c r="O215" s="91">
        <f>SUM(O216:O223)</f>
        <v>0</v>
      </c>
      <c r="P215" s="95"/>
    </row>
    <row r="216" spans="1:16" hidden="1" x14ac:dyDescent="0.25">
      <c r="A216" s="30">
        <v>5231</v>
      </c>
      <c r="B216" s="43" t="s">
        <v>210</v>
      </c>
      <c r="C216" s="134">
        <f t="shared" si="165"/>
        <v>0</v>
      </c>
      <c r="D216" s="45"/>
      <c r="E216" s="45"/>
      <c r="F216" s="45">
        <f t="shared" ref="F216:F225" si="211">D216+E216</f>
        <v>0</v>
      </c>
      <c r="G216" s="45"/>
      <c r="H216" s="45"/>
      <c r="I216" s="45">
        <f t="shared" ref="I216:I225" si="212">G216+H216</f>
        <v>0</v>
      </c>
      <c r="J216" s="45"/>
      <c r="K216" s="45"/>
      <c r="L216" s="45">
        <f t="shared" ref="L216:L225" si="213">J216+K216</f>
        <v>0</v>
      </c>
      <c r="M216" s="45"/>
      <c r="N216" s="45"/>
      <c r="O216" s="359">
        <f t="shared" ref="O216:O225" si="214">M216+N216</f>
        <v>0</v>
      </c>
      <c r="P216" s="430"/>
    </row>
    <row r="217" spans="1:16" hidden="1" x14ac:dyDescent="0.25">
      <c r="A217" s="30">
        <v>5232</v>
      </c>
      <c r="B217" s="43" t="s">
        <v>211</v>
      </c>
      <c r="C217" s="134">
        <f t="shared" si="165"/>
        <v>0</v>
      </c>
      <c r="D217" s="45"/>
      <c r="E217" s="45"/>
      <c r="F217" s="45">
        <f t="shared" si="211"/>
        <v>0</v>
      </c>
      <c r="G217" s="45"/>
      <c r="H217" s="45"/>
      <c r="I217" s="45">
        <f t="shared" si="212"/>
        <v>0</v>
      </c>
      <c r="J217" s="45"/>
      <c r="K217" s="45"/>
      <c r="L217" s="45">
        <f t="shared" si="213"/>
        <v>0</v>
      </c>
      <c r="M217" s="45"/>
      <c r="N217" s="45"/>
      <c r="O217" s="359">
        <f t="shared" si="214"/>
        <v>0</v>
      </c>
      <c r="P217" s="430"/>
    </row>
    <row r="218" spans="1:16" hidden="1" x14ac:dyDescent="0.25">
      <c r="A218" s="30">
        <v>5233</v>
      </c>
      <c r="B218" s="43" t="s">
        <v>212</v>
      </c>
      <c r="C218" s="134">
        <f t="shared" si="165"/>
        <v>0</v>
      </c>
      <c r="D218" s="45"/>
      <c r="E218" s="45"/>
      <c r="F218" s="45">
        <f t="shared" si="211"/>
        <v>0</v>
      </c>
      <c r="G218" s="45"/>
      <c r="H218" s="45"/>
      <c r="I218" s="45">
        <f t="shared" si="212"/>
        <v>0</v>
      </c>
      <c r="J218" s="45"/>
      <c r="K218" s="45"/>
      <c r="L218" s="45">
        <f t="shared" si="213"/>
        <v>0</v>
      </c>
      <c r="M218" s="45"/>
      <c r="N218" s="45"/>
      <c r="O218" s="359">
        <f t="shared" si="214"/>
        <v>0</v>
      </c>
      <c r="P218" s="430"/>
    </row>
    <row r="219" spans="1:16" ht="24" hidden="1" x14ac:dyDescent="0.25">
      <c r="A219" s="30">
        <v>5234</v>
      </c>
      <c r="B219" s="43" t="s">
        <v>213</v>
      </c>
      <c r="C219" s="134">
        <f t="shared" si="165"/>
        <v>0</v>
      </c>
      <c r="D219" s="45"/>
      <c r="E219" s="45"/>
      <c r="F219" s="45">
        <f t="shared" si="211"/>
        <v>0</v>
      </c>
      <c r="G219" s="45"/>
      <c r="H219" s="45"/>
      <c r="I219" s="45">
        <f t="shared" si="212"/>
        <v>0</v>
      </c>
      <c r="J219" s="45"/>
      <c r="K219" s="45"/>
      <c r="L219" s="45">
        <f t="shared" si="213"/>
        <v>0</v>
      </c>
      <c r="M219" s="45"/>
      <c r="N219" s="45"/>
      <c r="O219" s="359">
        <f t="shared" si="214"/>
        <v>0</v>
      </c>
      <c r="P219" s="430"/>
    </row>
    <row r="220" spans="1:16" ht="14.25" hidden="1" customHeight="1" x14ac:dyDescent="0.25">
      <c r="A220" s="30">
        <v>5236</v>
      </c>
      <c r="B220" s="43" t="s">
        <v>214</v>
      </c>
      <c r="C220" s="134">
        <f t="shared" si="165"/>
        <v>0</v>
      </c>
      <c r="D220" s="45"/>
      <c r="E220" s="45"/>
      <c r="F220" s="45">
        <f t="shared" si="211"/>
        <v>0</v>
      </c>
      <c r="G220" s="45"/>
      <c r="H220" s="45"/>
      <c r="I220" s="45">
        <f t="shared" si="212"/>
        <v>0</v>
      </c>
      <c r="J220" s="45"/>
      <c r="K220" s="45"/>
      <c r="L220" s="45">
        <f t="shared" si="213"/>
        <v>0</v>
      </c>
      <c r="M220" s="45"/>
      <c r="N220" s="45"/>
      <c r="O220" s="359">
        <f t="shared" si="214"/>
        <v>0</v>
      </c>
      <c r="P220" s="430"/>
    </row>
    <row r="221" spans="1:16" ht="14.25" hidden="1" customHeight="1" x14ac:dyDescent="0.25">
      <c r="A221" s="30">
        <v>5237</v>
      </c>
      <c r="B221" s="43" t="s">
        <v>215</v>
      </c>
      <c r="C221" s="134">
        <f t="shared" si="165"/>
        <v>0</v>
      </c>
      <c r="D221" s="45"/>
      <c r="E221" s="45"/>
      <c r="F221" s="45">
        <f t="shared" si="211"/>
        <v>0</v>
      </c>
      <c r="G221" s="45"/>
      <c r="H221" s="45"/>
      <c r="I221" s="45">
        <f t="shared" si="212"/>
        <v>0</v>
      </c>
      <c r="J221" s="45"/>
      <c r="K221" s="45"/>
      <c r="L221" s="45">
        <f t="shared" si="213"/>
        <v>0</v>
      </c>
      <c r="M221" s="45"/>
      <c r="N221" s="45"/>
      <c r="O221" s="359">
        <f t="shared" si="214"/>
        <v>0</v>
      </c>
      <c r="P221" s="430"/>
    </row>
    <row r="222" spans="1:16" ht="24" hidden="1" x14ac:dyDescent="0.25">
      <c r="A222" s="30">
        <v>5238</v>
      </c>
      <c r="B222" s="43" t="s">
        <v>216</v>
      </c>
      <c r="C222" s="134">
        <f t="shared" si="165"/>
        <v>0</v>
      </c>
      <c r="D222" s="45"/>
      <c r="E222" s="45"/>
      <c r="F222" s="45">
        <f t="shared" si="211"/>
        <v>0</v>
      </c>
      <c r="G222" s="45"/>
      <c r="H222" s="45"/>
      <c r="I222" s="45">
        <f t="shared" si="212"/>
        <v>0</v>
      </c>
      <c r="J222" s="45"/>
      <c r="K222" s="45"/>
      <c r="L222" s="45">
        <f t="shared" si="213"/>
        <v>0</v>
      </c>
      <c r="M222" s="45"/>
      <c r="N222" s="45"/>
      <c r="O222" s="359">
        <f t="shared" si="214"/>
        <v>0</v>
      </c>
      <c r="P222" s="430"/>
    </row>
    <row r="223" spans="1:16" ht="24" hidden="1" x14ac:dyDescent="0.25">
      <c r="A223" s="30">
        <v>5239</v>
      </c>
      <c r="B223" s="43" t="s">
        <v>217</v>
      </c>
      <c r="C223" s="134">
        <f t="shared" si="165"/>
        <v>0</v>
      </c>
      <c r="D223" s="45"/>
      <c r="E223" s="45"/>
      <c r="F223" s="45">
        <f t="shared" si="211"/>
        <v>0</v>
      </c>
      <c r="G223" s="45"/>
      <c r="H223" s="45"/>
      <c r="I223" s="45">
        <f t="shared" si="212"/>
        <v>0</v>
      </c>
      <c r="J223" s="45"/>
      <c r="K223" s="45"/>
      <c r="L223" s="45">
        <f t="shared" si="213"/>
        <v>0</v>
      </c>
      <c r="M223" s="45"/>
      <c r="N223" s="45"/>
      <c r="O223" s="359">
        <f t="shared" si="214"/>
        <v>0</v>
      </c>
      <c r="P223" s="430"/>
    </row>
    <row r="224" spans="1:16" ht="24" hidden="1" x14ac:dyDescent="0.25">
      <c r="A224" s="75">
        <v>5240</v>
      </c>
      <c r="B224" s="43" t="s">
        <v>218</v>
      </c>
      <c r="C224" s="134">
        <f t="shared" si="165"/>
        <v>0</v>
      </c>
      <c r="D224" s="45"/>
      <c r="E224" s="45"/>
      <c r="F224" s="45">
        <f t="shared" si="211"/>
        <v>0</v>
      </c>
      <c r="G224" s="45"/>
      <c r="H224" s="45"/>
      <c r="I224" s="45">
        <f t="shared" si="212"/>
        <v>0</v>
      </c>
      <c r="J224" s="45"/>
      <c r="K224" s="45"/>
      <c r="L224" s="45">
        <f t="shared" si="213"/>
        <v>0</v>
      </c>
      <c r="M224" s="45"/>
      <c r="N224" s="45"/>
      <c r="O224" s="359">
        <f t="shared" si="214"/>
        <v>0</v>
      </c>
      <c r="P224" s="430"/>
    </row>
    <row r="225" spans="1:16" hidden="1" x14ac:dyDescent="0.25">
      <c r="A225" s="75">
        <v>5250</v>
      </c>
      <c r="B225" s="43" t="s">
        <v>219</v>
      </c>
      <c r="C225" s="134">
        <f t="shared" si="165"/>
        <v>0</v>
      </c>
      <c r="D225" s="45"/>
      <c r="E225" s="45"/>
      <c r="F225" s="45">
        <f t="shared" si="211"/>
        <v>0</v>
      </c>
      <c r="G225" s="45"/>
      <c r="H225" s="45"/>
      <c r="I225" s="45">
        <f t="shared" si="212"/>
        <v>0</v>
      </c>
      <c r="J225" s="45"/>
      <c r="K225" s="45"/>
      <c r="L225" s="45">
        <f t="shared" si="213"/>
        <v>0</v>
      </c>
      <c r="M225" s="45"/>
      <c r="N225" s="45"/>
      <c r="O225" s="359">
        <f t="shared" si="214"/>
        <v>0</v>
      </c>
      <c r="P225" s="430"/>
    </row>
    <row r="226" spans="1:16" hidden="1" x14ac:dyDescent="0.25">
      <c r="A226" s="75">
        <v>5260</v>
      </c>
      <c r="B226" s="43" t="s">
        <v>220</v>
      </c>
      <c r="C226" s="134">
        <f t="shared" si="165"/>
        <v>0</v>
      </c>
      <c r="D226" s="76">
        <f t="shared" ref="D226:E226" si="215">SUM(D227)</f>
        <v>0</v>
      </c>
      <c r="E226" s="76">
        <f t="shared" si="215"/>
        <v>0</v>
      </c>
      <c r="F226" s="76">
        <f>SUM(F227)</f>
        <v>0</v>
      </c>
      <c r="G226" s="76">
        <f t="shared" ref="G226:N226" si="216">SUM(G227)</f>
        <v>0</v>
      </c>
      <c r="H226" s="76">
        <f t="shared" si="216"/>
        <v>0</v>
      </c>
      <c r="I226" s="76">
        <f t="shared" si="216"/>
        <v>0</v>
      </c>
      <c r="J226" s="76">
        <f t="shared" si="216"/>
        <v>0</v>
      </c>
      <c r="K226" s="76">
        <f t="shared" si="216"/>
        <v>0</v>
      </c>
      <c r="L226" s="76">
        <f t="shared" si="216"/>
        <v>0</v>
      </c>
      <c r="M226" s="76">
        <f t="shared" si="216"/>
        <v>0</v>
      </c>
      <c r="N226" s="76">
        <f t="shared" si="216"/>
        <v>0</v>
      </c>
      <c r="O226" s="91">
        <f>SUM(O227)</f>
        <v>0</v>
      </c>
      <c r="P226" s="95"/>
    </row>
    <row r="227" spans="1:16" ht="24" hidden="1" x14ac:dyDescent="0.25">
      <c r="A227" s="30">
        <v>5269</v>
      </c>
      <c r="B227" s="43" t="s">
        <v>221</v>
      </c>
      <c r="C227" s="134">
        <f t="shared" si="165"/>
        <v>0</v>
      </c>
      <c r="D227" s="45"/>
      <c r="E227" s="45"/>
      <c r="F227" s="45">
        <f t="shared" ref="F227:F228" si="217">D227+E227</f>
        <v>0</v>
      </c>
      <c r="G227" s="45"/>
      <c r="H227" s="45"/>
      <c r="I227" s="45">
        <f t="shared" ref="I227:I228" si="218">G227+H227</f>
        <v>0</v>
      </c>
      <c r="J227" s="45"/>
      <c r="K227" s="45"/>
      <c r="L227" s="45">
        <f t="shared" ref="L227:L228" si="219">J227+K227</f>
        <v>0</v>
      </c>
      <c r="M227" s="45"/>
      <c r="N227" s="45"/>
      <c r="O227" s="359">
        <f t="shared" ref="O227:O228" si="220">M227+N227</f>
        <v>0</v>
      </c>
      <c r="P227" s="430"/>
    </row>
    <row r="228" spans="1:16" ht="24" hidden="1" x14ac:dyDescent="0.25">
      <c r="A228" s="73">
        <v>5270</v>
      </c>
      <c r="B228" s="58" t="s">
        <v>222</v>
      </c>
      <c r="C228" s="86">
        <f t="shared" si="165"/>
        <v>0</v>
      </c>
      <c r="D228" s="77"/>
      <c r="E228" s="77"/>
      <c r="F228" s="77">
        <f t="shared" si="217"/>
        <v>0</v>
      </c>
      <c r="G228" s="77"/>
      <c r="H228" s="77"/>
      <c r="I228" s="77">
        <f t="shared" si="218"/>
        <v>0</v>
      </c>
      <c r="J228" s="77"/>
      <c r="K228" s="77"/>
      <c r="L228" s="77">
        <f t="shared" si="219"/>
        <v>0</v>
      </c>
      <c r="M228" s="77"/>
      <c r="N228" s="77"/>
      <c r="O228" s="356">
        <f t="shared" si="220"/>
        <v>0</v>
      </c>
      <c r="P228" s="431"/>
    </row>
    <row r="229" spans="1:16" hidden="1" x14ac:dyDescent="0.25">
      <c r="A229" s="70">
        <v>6000</v>
      </c>
      <c r="B229" s="70" t="s">
        <v>223</v>
      </c>
      <c r="C229" s="139">
        <f t="shared" si="165"/>
        <v>0</v>
      </c>
      <c r="D229" s="71">
        <f t="shared" ref="D229:E229" si="221">D230+D250+D258</f>
        <v>0</v>
      </c>
      <c r="E229" s="71">
        <f t="shared" si="221"/>
        <v>0</v>
      </c>
      <c r="F229" s="71">
        <f>F230+F250+F258</f>
        <v>0</v>
      </c>
      <c r="G229" s="71">
        <f t="shared" ref="G229:N229" si="222">G230+G250+G258</f>
        <v>0</v>
      </c>
      <c r="H229" s="71">
        <f t="shared" si="222"/>
        <v>0</v>
      </c>
      <c r="I229" s="71">
        <f t="shared" si="222"/>
        <v>0</v>
      </c>
      <c r="J229" s="71">
        <f t="shared" si="222"/>
        <v>0</v>
      </c>
      <c r="K229" s="71">
        <f t="shared" si="222"/>
        <v>0</v>
      </c>
      <c r="L229" s="71">
        <f t="shared" si="222"/>
        <v>0</v>
      </c>
      <c r="M229" s="71">
        <f t="shared" si="222"/>
        <v>0</v>
      </c>
      <c r="N229" s="71">
        <f t="shared" si="222"/>
        <v>0</v>
      </c>
      <c r="O229" s="127">
        <f>O230+O250+O258</f>
        <v>0</v>
      </c>
      <c r="P229" s="181"/>
    </row>
    <row r="230" spans="1:16" ht="14.25" hidden="1" customHeight="1" x14ac:dyDescent="0.25">
      <c r="A230" s="51">
        <v>6200</v>
      </c>
      <c r="B230" s="82" t="s">
        <v>224</v>
      </c>
      <c r="C230" s="140">
        <f t="shared" si="165"/>
        <v>0</v>
      </c>
      <c r="D230" s="85">
        <f t="shared" ref="D230:E230" si="223">SUM(D231,D232,D234,D237,D243,D244,D245)</f>
        <v>0</v>
      </c>
      <c r="E230" s="85">
        <f t="shared" si="223"/>
        <v>0</v>
      </c>
      <c r="F230" s="85">
        <f>SUM(F231,F232,F234,F237,F243,F244,F245)</f>
        <v>0</v>
      </c>
      <c r="G230" s="85">
        <f t="shared" ref="G230:N230" si="224">SUM(G231,G232,G234,G237,G243,G244,G245)</f>
        <v>0</v>
      </c>
      <c r="H230" s="85">
        <f t="shared" si="224"/>
        <v>0</v>
      </c>
      <c r="I230" s="85">
        <f t="shared" si="224"/>
        <v>0</v>
      </c>
      <c r="J230" s="85">
        <f t="shared" si="224"/>
        <v>0</v>
      </c>
      <c r="K230" s="85">
        <f t="shared" si="224"/>
        <v>0</v>
      </c>
      <c r="L230" s="85">
        <f t="shared" si="224"/>
        <v>0</v>
      </c>
      <c r="M230" s="85">
        <f t="shared" si="224"/>
        <v>0</v>
      </c>
      <c r="N230" s="85">
        <f t="shared" si="224"/>
        <v>0</v>
      </c>
      <c r="O230" s="126">
        <f>SUM(O231,O232,O234,O237,O243,O244,O245)</f>
        <v>0</v>
      </c>
      <c r="P230" s="182"/>
    </row>
    <row r="231" spans="1:16" ht="24" hidden="1" x14ac:dyDescent="0.25">
      <c r="A231" s="404">
        <v>6220</v>
      </c>
      <c r="B231" s="40" t="s">
        <v>225</v>
      </c>
      <c r="C231" s="133">
        <f t="shared" si="165"/>
        <v>0</v>
      </c>
      <c r="D231" s="42"/>
      <c r="E231" s="42"/>
      <c r="F231" s="42">
        <f>D231+E231</f>
        <v>0</v>
      </c>
      <c r="G231" s="42"/>
      <c r="H231" s="42"/>
      <c r="I231" s="42">
        <f>G231+H231</f>
        <v>0</v>
      </c>
      <c r="J231" s="42"/>
      <c r="K231" s="42"/>
      <c r="L231" s="42">
        <f>J231+K231</f>
        <v>0</v>
      </c>
      <c r="M231" s="42"/>
      <c r="N231" s="42"/>
      <c r="O231" s="358">
        <f>M231+N231</f>
        <v>0</v>
      </c>
      <c r="P231" s="429"/>
    </row>
    <row r="232" spans="1:16" hidden="1" x14ac:dyDescent="0.25">
      <c r="A232" s="75">
        <v>6230</v>
      </c>
      <c r="B232" s="43" t="s">
        <v>226</v>
      </c>
      <c r="C232" s="134">
        <f t="shared" si="165"/>
        <v>0</v>
      </c>
      <c r="D232" s="76">
        <f t="shared" ref="D232:O232" si="225">SUM(D233)</f>
        <v>0</v>
      </c>
      <c r="E232" s="76">
        <f t="shared" si="225"/>
        <v>0</v>
      </c>
      <c r="F232" s="76">
        <f t="shared" si="225"/>
        <v>0</v>
      </c>
      <c r="G232" s="76">
        <f t="shared" si="225"/>
        <v>0</v>
      </c>
      <c r="H232" s="76">
        <f t="shared" si="225"/>
        <v>0</v>
      </c>
      <c r="I232" s="76">
        <f t="shared" si="225"/>
        <v>0</v>
      </c>
      <c r="J232" s="76">
        <f t="shared" si="225"/>
        <v>0</v>
      </c>
      <c r="K232" s="76">
        <f t="shared" si="225"/>
        <v>0</v>
      </c>
      <c r="L232" s="76">
        <f t="shared" si="225"/>
        <v>0</v>
      </c>
      <c r="M232" s="76">
        <f t="shared" si="225"/>
        <v>0</v>
      </c>
      <c r="N232" s="76">
        <f t="shared" si="225"/>
        <v>0</v>
      </c>
      <c r="O232" s="91">
        <f t="shared" si="225"/>
        <v>0</v>
      </c>
      <c r="P232" s="95"/>
    </row>
    <row r="233" spans="1:16" ht="24" hidden="1" x14ac:dyDescent="0.25">
      <c r="A233" s="30">
        <v>6239</v>
      </c>
      <c r="B233" s="40" t="s">
        <v>227</v>
      </c>
      <c r="C233" s="134">
        <f t="shared" si="165"/>
        <v>0</v>
      </c>
      <c r="D233" s="42"/>
      <c r="E233" s="42"/>
      <c r="F233" s="42">
        <f>D233+E233</f>
        <v>0</v>
      </c>
      <c r="G233" s="42"/>
      <c r="H233" s="42"/>
      <c r="I233" s="42">
        <f>G233+H233</f>
        <v>0</v>
      </c>
      <c r="J233" s="42"/>
      <c r="K233" s="42"/>
      <c r="L233" s="42">
        <f>J233+K233</f>
        <v>0</v>
      </c>
      <c r="M233" s="42"/>
      <c r="N233" s="42"/>
      <c r="O233" s="358">
        <f>M233+N233</f>
        <v>0</v>
      </c>
      <c r="P233" s="429"/>
    </row>
    <row r="234" spans="1:16" ht="24" hidden="1" x14ac:dyDescent="0.25">
      <c r="A234" s="75">
        <v>6240</v>
      </c>
      <c r="B234" s="43" t="s">
        <v>228</v>
      </c>
      <c r="C234" s="134">
        <f t="shared" si="165"/>
        <v>0</v>
      </c>
      <c r="D234" s="76">
        <f t="shared" ref="D234:E234" si="226">SUM(D235:D236)</f>
        <v>0</v>
      </c>
      <c r="E234" s="76">
        <f t="shared" si="226"/>
        <v>0</v>
      </c>
      <c r="F234" s="76">
        <f>SUM(F235:F236)</f>
        <v>0</v>
      </c>
      <c r="G234" s="76">
        <f t="shared" ref="G234:N234" si="227">SUM(G235:G236)</f>
        <v>0</v>
      </c>
      <c r="H234" s="76">
        <f t="shared" si="227"/>
        <v>0</v>
      </c>
      <c r="I234" s="76">
        <f t="shared" si="227"/>
        <v>0</v>
      </c>
      <c r="J234" s="76">
        <f t="shared" si="227"/>
        <v>0</v>
      </c>
      <c r="K234" s="76">
        <f t="shared" si="227"/>
        <v>0</v>
      </c>
      <c r="L234" s="76">
        <f t="shared" si="227"/>
        <v>0</v>
      </c>
      <c r="M234" s="76">
        <f t="shared" si="227"/>
        <v>0</v>
      </c>
      <c r="N234" s="76">
        <f t="shared" si="227"/>
        <v>0</v>
      </c>
      <c r="O234" s="91">
        <f>SUM(O235:O236)</f>
        <v>0</v>
      </c>
      <c r="P234" s="95"/>
    </row>
    <row r="235" spans="1:16" hidden="1" x14ac:dyDescent="0.25">
      <c r="A235" s="30">
        <v>6241</v>
      </c>
      <c r="B235" s="43" t="s">
        <v>229</v>
      </c>
      <c r="C235" s="134">
        <f t="shared" si="165"/>
        <v>0</v>
      </c>
      <c r="D235" s="45"/>
      <c r="E235" s="45"/>
      <c r="F235" s="45">
        <f t="shared" ref="F235:F236" si="228">D235+E235</f>
        <v>0</v>
      </c>
      <c r="G235" s="45"/>
      <c r="H235" s="45"/>
      <c r="I235" s="45">
        <f t="shared" ref="I235:I236" si="229">G235+H235</f>
        <v>0</v>
      </c>
      <c r="J235" s="45"/>
      <c r="K235" s="45"/>
      <c r="L235" s="45">
        <f t="shared" ref="L235:L236" si="230">J235+K235</f>
        <v>0</v>
      </c>
      <c r="M235" s="45"/>
      <c r="N235" s="45"/>
      <c r="O235" s="359">
        <f t="shared" ref="O235:O236" si="231">M235+N235</f>
        <v>0</v>
      </c>
      <c r="P235" s="430"/>
    </row>
    <row r="236" spans="1:16" hidden="1" x14ac:dyDescent="0.25">
      <c r="A236" s="30">
        <v>6242</v>
      </c>
      <c r="B236" s="43" t="s">
        <v>230</v>
      </c>
      <c r="C236" s="134">
        <f t="shared" si="165"/>
        <v>0</v>
      </c>
      <c r="D236" s="45"/>
      <c r="E236" s="45"/>
      <c r="F236" s="45">
        <f t="shared" si="228"/>
        <v>0</v>
      </c>
      <c r="G236" s="45"/>
      <c r="H236" s="45"/>
      <c r="I236" s="45">
        <f t="shared" si="229"/>
        <v>0</v>
      </c>
      <c r="J236" s="45"/>
      <c r="K236" s="45"/>
      <c r="L236" s="45">
        <f t="shared" si="230"/>
        <v>0</v>
      </c>
      <c r="M236" s="45"/>
      <c r="N236" s="45"/>
      <c r="O236" s="359">
        <f t="shared" si="231"/>
        <v>0</v>
      </c>
      <c r="P236" s="430"/>
    </row>
    <row r="237" spans="1:16" ht="25.5" hidden="1" customHeight="1" x14ac:dyDescent="0.25">
      <c r="A237" s="75">
        <v>6250</v>
      </c>
      <c r="B237" s="43" t="s">
        <v>231</v>
      </c>
      <c r="C237" s="134">
        <f t="shared" si="165"/>
        <v>0</v>
      </c>
      <c r="D237" s="76">
        <f t="shared" ref="D237:E237" si="232">SUM(D238:D242)</f>
        <v>0</v>
      </c>
      <c r="E237" s="76">
        <f t="shared" si="232"/>
        <v>0</v>
      </c>
      <c r="F237" s="76">
        <f>SUM(F238:F242)</f>
        <v>0</v>
      </c>
      <c r="G237" s="76">
        <f t="shared" ref="G237:N237" si="233">SUM(G238:G242)</f>
        <v>0</v>
      </c>
      <c r="H237" s="76">
        <f t="shared" si="233"/>
        <v>0</v>
      </c>
      <c r="I237" s="76">
        <f t="shared" si="233"/>
        <v>0</v>
      </c>
      <c r="J237" s="76">
        <f t="shared" si="233"/>
        <v>0</v>
      </c>
      <c r="K237" s="76">
        <f t="shared" si="233"/>
        <v>0</v>
      </c>
      <c r="L237" s="76">
        <f t="shared" si="233"/>
        <v>0</v>
      </c>
      <c r="M237" s="76">
        <f t="shared" si="233"/>
        <v>0</v>
      </c>
      <c r="N237" s="76">
        <f t="shared" si="233"/>
        <v>0</v>
      </c>
      <c r="O237" s="91">
        <f>SUM(O238:O242)</f>
        <v>0</v>
      </c>
      <c r="P237" s="95"/>
    </row>
    <row r="238" spans="1:16" ht="14.25" hidden="1" customHeight="1" x14ac:dyDescent="0.25">
      <c r="A238" s="30">
        <v>6252</v>
      </c>
      <c r="B238" s="43" t="s">
        <v>232</v>
      </c>
      <c r="C238" s="134">
        <f t="shared" si="165"/>
        <v>0</v>
      </c>
      <c r="D238" s="45"/>
      <c r="E238" s="45"/>
      <c r="F238" s="45">
        <f t="shared" ref="F238:F244" si="234">D238+E238</f>
        <v>0</v>
      </c>
      <c r="G238" s="45"/>
      <c r="H238" s="45"/>
      <c r="I238" s="45">
        <f t="shared" ref="I238:I244" si="235">G238+H238</f>
        <v>0</v>
      </c>
      <c r="J238" s="45"/>
      <c r="K238" s="45"/>
      <c r="L238" s="45">
        <f t="shared" ref="L238:L244" si="236">J238+K238</f>
        <v>0</v>
      </c>
      <c r="M238" s="45"/>
      <c r="N238" s="45"/>
      <c r="O238" s="359">
        <f t="shared" ref="O238:O244" si="237">M238+N238</f>
        <v>0</v>
      </c>
      <c r="P238" s="430"/>
    </row>
    <row r="239" spans="1:16" ht="14.25" hidden="1" customHeight="1" x14ac:dyDescent="0.25">
      <c r="A239" s="30">
        <v>6253</v>
      </c>
      <c r="B239" s="43" t="s">
        <v>233</v>
      </c>
      <c r="C239" s="134">
        <f t="shared" si="165"/>
        <v>0</v>
      </c>
      <c r="D239" s="45"/>
      <c r="E239" s="45"/>
      <c r="F239" s="45">
        <f t="shared" si="234"/>
        <v>0</v>
      </c>
      <c r="G239" s="45"/>
      <c r="H239" s="45"/>
      <c r="I239" s="45">
        <f t="shared" si="235"/>
        <v>0</v>
      </c>
      <c r="J239" s="45"/>
      <c r="K239" s="45"/>
      <c r="L239" s="45">
        <f t="shared" si="236"/>
        <v>0</v>
      </c>
      <c r="M239" s="45"/>
      <c r="N239" s="45"/>
      <c r="O239" s="359">
        <f t="shared" si="237"/>
        <v>0</v>
      </c>
      <c r="P239" s="430"/>
    </row>
    <row r="240" spans="1:16" ht="24" hidden="1" x14ac:dyDescent="0.25">
      <c r="A240" s="30">
        <v>6254</v>
      </c>
      <c r="B240" s="43" t="s">
        <v>234</v>
      </c>
      <c r="C240" s="134">
        <f t="shared" si="165"/>
        <v>0</v>
      </c>
      <c r="D240" s="45"/>
      <c r="E240" s="45"/>
      <c r="F240" s="45">
        <f t="shared" si="234"/>
        <v>0</v>
      </c>
      <c r="G240" s="45"/>
      <c r="H240" s="45"/>
      <c r="I240" s="45">
        <f t="shared" si="235"/>
        <v>0</v>
      </c>
      <c r="J240" s="45"/>
      <c r="K240" s="45"/>
      <c r="L240" s="45">
        <f t="shared" si="236"/>
        <v>0</v>
      </c>
      <c r="M240" s="45"/>
      <c r="N240" s="45"/>
      <c r="O240" s="359">
        <f t="shared" si="237"/>
        <v>0</v>
      </c>
      <c r="P240" s="430"/>
    </row>
    <row r="241" spans="1:16" ht="24" hidden="1" x14ac:dyDescent="0.25">
      <c r="A241" s="30">
        <v>6255</v>
      </c>
      <c r="B241" s="43" t="s">
        <v>235</v>
      </c>
      <c r="C241" s="134">
        <f t="shared" ref="C241:C295" si="238">SUM(F241,I241,L241,O241)</f>
        <v>0</v>
      </c>
      <c r="D241" s="45"/>
      <c r="E241" s="45"/>
      <c r="F241" s="45">
        <f t="shared" si="234"/>
        <v>0</v>
      </c>
      <c r="G241" s="45"/>
      <c r="H241" s="45"/>
      <c r="I241" s="45">
        <f t="shared" si="235"/>
        <v>0</v>
      </c>
      <c r="J241" s="45"/>
      <c r="K241" s="45"/>
      <c r="L241" s="45">
        <f t="shared" si="236"/>
        <v>0</v>
      </c>
      <c r="M241" s="45"/>
      <c r="N241" s="45"/>
      <c r="O241" s="359">
        <f t="shared" si="237"/>
        <v>0</v>
      </c>
      <c r="P241" s="430"/>
    </row>
    <row r="242" spans="1:16" hidden="1" x14ac:dyDescent="0.25">
      <c r="A242" s="30">
        <v>6259</v>
      </c>
      <c r="B242" s="43" t="s">
        <v>236</v>
      </c>
      <c r="C242" s="134">
        <f t="shared" si="238"/>
        <v>0</v>
      </c>
      <c r="D242" s="45"/>
      <c r="E242" s="45"/>
      <c r="F242" s="45">
        <f t="shared" si="234"/>
        <v>0</v>
      </c>
      <c r="G242" s="45"/>
      <c r="H242" s="45"/>
      <c r="I242" s="45">
        <f t="shared" si="235"/>
        <v>0</v>
      </c>
      <c r="J242" s="45"/>
      <c r="K242" s="45"/>
      <c r="L242" s="45">
        <f t="shared" si="236"/>
        <v>0</v>
      </c>
      <c r="M242" s="45"/>
      <c r="N242" s="45"/>
      <c r="O242" s="359">
        <f t="shared" si="237"/>
        <v>0</v>
      </c>
      <c r="P242" s="430"/>
    </row>
    <row r="243" spans="1:16" ht="24" hidden="1" x14ac:dyDescent="0.25">
      <c r="A243" s="75">
        <v>6260</v>
      </c>
      <c r="B243" s="43" t="s">
        <v>237</v>
      </c>
      <c r="C243" s="134">
        <f t="shared" si="238"/>
        <v>0</v>
      </c>
      <c r="D243" s="45"/>
      <c r="E243" s="45"/>
      <c r="F243" s="45">
        <f t="shared" si="234"/>
        <v>0</v>
      </c>
      <c r="G243" s="45"/>
      <c r="H243" s="45"/>
      <c r="I243" s="45">
        <f t="shared" si="235"/>
        <v>0</v>
      </c>
      <c r="J243" s="45"/>
      <c r="K243" s="45"/>
      <c r="L243" s="45">
        <f t="shared" si="236"/>
        <v>0</v>
      </c>
      <c r="M243" s="45"/>
      <c r="N243" s="45"/>
      <c r="O243" s="359">
        <f t="shared" si="237"/>
        <v>0</v>
      </c>
      <c r="P243" s="430"/>
    </row>
    <row r="244" spans="1:16" hidden="1" x14ac:dyDescent="0.25">
      <c r="A244" s="75">
        <v>6270</v>
      </c>
      <c r="B244" s="43" t="s">
        <v>238</v>
      </c>
      <c r="C244" s="134">
        <f t="shared" si="238"/>
        <v>0</v>
      </c>
      <c r="D244" s="45"/>
      <c r="E244" s="45"/>
      <c r="F244" s="45">
        <f t="shared" si="234"/>
        <v>0</v>
      </c>
      <c r="G244" s="45"/>
      <c r="H244" s="45"/>
      <c r="I244" s="45">
        <f t="shared" si="235"/>
        <v>0</v>
      </c>
      <c r="J244" s="45"/>
      <c r="K244" s="45"/>
      <c r="L244" s="45">
        <f t="shared" si="236"/>
        <v>0</v>
      </c>
      <c r="M244" s="45"/>
      <c r="N244" s="45"/>
      <c r="O244" s="359">
        <f t="shared" si="237"/>
        <v>0</v>
      </c>
      <c r="P244" s="430"/>
    </row>
    <row r="245" spans="1:16" ht="24" hidden="1" x14ac:dyDescent="0.25">
      <c r="A245" s="404">
        <v>6290</v>
      </c>
      <c r="B245" s="40" t="s">
        <v>239</v>
      </c>
      <c r="C245" s="436">
        <f t="shared" si="238"/>
        <v>0</v>
      </c>
      <c r="D245" s="79">
        <f t="shared" ref="D245:E245" si="239">SUM(D246:D249)</f>
        <v>0</v>
      </c>
      <c r="E245" s="79">
        <f t="shared" si="239"/>
        <v>0</v>
      </c>
      <c r="F245" s="79">
        <f>SUM(F246:F249)</f>
        <v>0</v>
      </c>
      <c r="G245" s="79">
        <f t="shared" ref="G245:O245" si="240">SUM(G246:G249)</f>
        <v>0</v>
      </c>
      <c r="H245" s="79">
        <f t="shared" si="240"/>
        <v>0</v>
      </c>
      <c r="I245" s="79">
        <f t="shared" si="240"/>
        <v>0</v>
      </c>
      <c r="J245" s="79">
        <f t="shared" si="240"/>
        <v>0</v>
      </c>
      <c r="K245" s="79">
        <f t="shared" si="240"/>
        <v>0</v>
      </c>
      <c r="L245" s="79">
        <f t="shared" si="240"/>
        <v>0</v>
      </c>
      <c r="M245" s="79">
        <f t="shared" si="240"/>
        <v>0</v>
      </c>
      <c r="N245" s="79">
        <f t="shared" si="240"/>
        <v>0</v>
      </c>
      <c r="O245" s="79">
        <f t="shared" si="240"/>
        <v>0</v>
      </c>
      <c r="P245" s="343"/>
    </row>
    <row r="246" spans="1:16" hidden="1" x14ac:dyDescent="0.25">
      <c r="A246" s="30">
        <v>6291</v>
      </c>
      <c r="B246" s="43" t="s">
        <v>240</v>
      </c>
      <c r="C246" s="134">
        <f t="shared" si="238"/>
        <v>0</v>
      </c>
      <c r="D246" s="45"/>
      <c r="E246" s="45"/>
      <c r="F246" s="45">
        <f t="shared" ref="F246:F249" si="241">D246+E246</f>
        <v>0</v>
      </c>
      <c r="G246" s="45"/>
      <c r="H246" s="45"/>
      <c r="I246" s="45">
        <f t="shared" ref="I246:I249" si="242">G246+H246</f>
        <v>0</v>
      </c>
      <c r="J246" s="45"/>
      <c r="K246" s="45"/>
      <c r="L246" s="45">
        <f t="shared" ref="L246:L249" si="243">J246+K246</f>
        <v>0</v>
      </c>
      <c r="M246" s="45"/>
      <c r="N246" s="45"/>
      <c r="O246" s="359">
        <f t="shared" ref="O246:O249" si="244">M246+N246</f>
        <v>0</v>
      </c>
      <c r="P246" s="430"/>
    </row>
    <row r="247" spans="1:16" hidden="1" x14ac:dyDescent="0.25">
      <c r="A247" s="30">
        <v>6292</v>
      </c>
      <c r="B247" s="43" t="s">
        <v>241</v>
      </c>
      <c r="C247" s="134">
        <f t="shared" si="238"/>
        <v>0</v>
      </c>
      <c r="D247" s="45"/>
      <c r="E247" s="45"/>
      <c r="F247" s="45">
        <f t="shared" si="241"/>
        <v>0</v>
      </c>
      <c r="G247" s="45"/>
      <c r="H247" s="45"/>
      <c r="I247" s="45">
        <f t="shared" si="242"/>
        <v>0</v>
      </c>
      <c r="J247" s="45"/>
      <c r="K247" s="45"/>
      <c r="L247" s="45">
        <f t="shared" si="243"/>
        <v>0</v>
      </c>
      <c r="M247" s="45"/>
      <c r="N247" s="45"/>
      <c r="O247" s="359">
        <f t="shared" si="244"/>
        <v>0</v>
      </c>
      <c r="P247" s="430"/>
    </row>
    <row r="248" spans="1:16" ht="72" hidden="1" x14ac:dyDescent="0.25">
      <c r="A248" s="30">
        <v>6296</v>
      </c>
      <c r="B248" s="43" t="s">
        <v>242</v>
      </c>
      <c r="C248" s="134">
        <f t="shared" si="238"/>
        <v>0</v>
      </c>
      <c r="D248" s="45"/>
      <c r="E248" s="45"/>
      <c r="F248" s="45">
        <f t="shared" si="241"/>
        <v>0</v>
      </c>
      <c r="G248" s="45"/>
      <c r="H248" s="45"/>
      <c r="I248" s="45">
        <f t="shared" si="242"/>
        <v>0</v>
      </c>
      <c r="J248" s="45"/>
      <c r="K248" s="45"/>
      <c r="L248" s="45">
        <f t="shared" si="243"/>
        <v>0</v>
      </c>
      <c r="M248" s="45"/>
      <c r="N248" s="45"/>
      <c r="O248" s="359">
        <f t="shared" si="244"/>
        <v>0</v>
      </c>
      <c r="P248" s="430"/>
    </row>
    <row r="249" spans="1:16" ht="39.75" hidden="1" customHeight="1" x14ac:dyDescent="0.25">
      <c r="A249" s="30">
        <v>6299</v>
      </c>
      <c r="B249" s="43" t="s">
        <v>243</v>
      </c>
      <c r="C249" s="134">
        <f t="shared" si="238"/>
        <v>0</v>
      </c>
      <c r="D249" s="45"/>
      <c r="E249" s="45"/>
      <c r="F249" s="45">
        <f t="shared" si="241"/>
        <v>0</v>
      </c>
      <c r="G249" s="45"/>
      <c r="H249" s="45"/>
      <c r="I249" s="45">
        <f t="shared" si="242"/>
        <v>0</v>
      </c>
      <c r="J249" s="45"/>
      <c r="K249" s="45"/>
      <c r="L249" s="45">
        <f t="shared" si="243"/>
        <v>0</v>
      </c>
      <c r="M249" s="45"/>
      <c r="N249" s="45"/>
      <c r="O249" s="359">
        <f t="shared" si="244"/>
        <v>0</v>
      </c>
      <c r="P249" s="430"/>
    </row>
    <row r="250" spans="1:16" hidden="1" x14ac:dyDescent="0.25">
      <c r="A250" s="35">
        <v>6300</v>
      </c>
      <c r="B250" s="72" t="s">
        <v>244</v>
      </c>
      <c r="C250" s="132">
        <f t="shared" si="238"/>
        <v>0</v>
      </c>
      <c r="D250" s="38">
        <f t="shared" ref="D250:E250" si="245">SUM(D251,D256,D257)</f>
        <v>0</v>
      </c>
      <c r="E250" s="38">
        <f t="shared" si="245"/>
        <v>0</v>
      </c>
      <c r="F250" s="38">
        <f>SUM(F251,F256,F257)</f>
        <v>0</v>
      </c>
      <c r="G250" s="38">
        <f t="shared" ref="G250:O250" si="246">SUM(G251,G256,G257)</f>
        <v>0</v>
      </c>
      <c r="H250" s="38">
        <f t="shared" si="246"/>
        <v>0</v>
      </c>
      <c r="I250" s="38">
        <f t="shared" si="246"/>
        <v>0</v>
      </c>
      <c r="J250" s="38">
        <f t="shared" si="246"/>
        <v>0</v>
      </c>
      <c r="K250" s="38">
        <f t="shared" si="246"/>
        <v>0</v>
      </c>
      <c r="L250" s="38">
        <f t="shared" si="246"/>
        <v>0</v>
      </c>
      <c r="M250" s="38">
        <f t="shared" si="246"/>
        <v>0</v>
      </c>
      <c r="N250" s="38">
        <f t="shared" si="246"/>
        <v>0</v>
      </c>
      <c r="O250" s="38">
        <f t="shared" si="246"/>
        <v>0</v>
      </c>
      <c r="P250" s="186"/>
    </row>
    <row r="251" spans="1:16" ht="24" hidden="1" x14ac:dyDescent="0.25">
      <c r="A251" s="404">
        <v>6320</v>
      </c>
      <c r="B251" s="40" t="s">
        <v>245</v>
      </c>
      <c r="C251" s="436">
        <f t="shared" si="238"/>
        <v>0</v>
      </c>
      <c r="D251" s="79">
        <f t="shared" ref="D251:E251" si="247">SUM(D252:D255)</f>
        <v>0</v>
      </c>
      <c r="E251" s="79">
        <f t="shared" si="247"/>
        <v>0</v>
      </c>
      <c r="F251" s="79">
        <f>SUM(F252:F255)</f>
        <v>0</v>
      </c>
      <c r="G251" s="79">
        <f t="shared" ref="G251:O251" si="248">SUM(G252:G255)</f>
        <v>0</v>
      </c>
      <c r="H251" s="79">
        <f t="shared" si="248"/>
        <v>0</v>
      </c>
      <c r="I251" s="79">
        <f t="shared" si="248"/>
        <v>0</v>
      </c>
      <c r="J251" s="79">
        <f t="shared" si="248"/>
        <v>0</v>
      </c>
      <c r="K251" s="79">
        <f t="shared" si="248"/>
        <v>0</v>
      </c>
      <c r="L251" s="79">
        <f t="shared" si="248"/>
        <v>0</v>
      </c>
      <c r="M251" s="79">
        <f t="shared" si="248"/>
        <v>0</v>
      </c>
      <c r="N251" s="79">
        <f t="shared" si="248"/>
        <v>0</v>
      </c>
      <c r="O251" s="79">
        <f t="shared" si="248"/>
        <v>0</v>
      </c>
      <c r="P251" s="185"/>
    </row>
    <row r="252" spans="1:16" hidden="1" x14ac:dyDescent="0.25">
      <c r="A252" s="30">
        <v>6322</v>
      </c>
      <c r="B252" s="43" t="s">
        <v>246</v>
      </c>
      <c r="C252" s="134">
        <f t="shared" si="238"/>
        <v>0</v>
      </c>
      <c r="D252" s="45"/>
      <c r="E252" s="45"/>
      <c r="F252" s="45">
        <f t="shared" ref="F252:F257" si="249">D252+E252</f>
        <v>0</v>
      </c>
      <c r="G252" s="45"/>
      <c r="H252" s="45"/>
      <c r="I252" s="45">
        <f t="shared" ref="I252:I257" si="250">G252+H252</f>
        <v>0</v>
      </c>
      <c r="J252" s="45"/>
      <c r="K252" s="45"/>
      <c r="L252" s="45">
        <f t="shared" ref="L252:L257" si="251">J252+K252</f>
        <v>0</v>
      </c>
      <c r="M252" s="45"/>
      <c r="N252" s="45"/>
      <c r="O252" s="359">
        <f t="shared" ref="O252:O257" si="252">M252+N252</f>
        <v>0</v>
      </c>
      <c r="P252" s="430"/>
    </row>
    <row r="253" spans="1:16" ht="24" hidden="1" x14ac:dyDescent="0.25">
      <c r="A253" s="30">
        <v>6323</v>
      </c>
      <c r="B253" s="43" t="s">
        <v>247</v>
      </c>
      <c r="C253" s="134">
        <f t="shared" si="238"/>
        <v>0</v>
      </c>
      <c r="D253" s="45"/>
      <c r="E253" s="45"/>
      <c r="F253" s="45">
        <f t="shared" si="249"/>
        <v>0</v>
      </c>
      <c r="G253" s="45"/>
      <c r="H253" s="45"/>
      <c r="I253" s="45">
        <f t="shared" si="250"/>
        <v>0</v>
      </c>
      <c r="J253" s="45"/>
      <c r="K253" s="45"/>
      <c r="L253" s="45">
        <f t="shared" si="251"/>
        <v>0</v>
      </c>
      <c r="M253" s="45"/>
      <c r="N253" s="45"/>
      <c r="O253" s="359">
        <f t="shared" si="252"/>
        <v>0</v>
      </c>
      <c r="P253" s="430"/>
    </row>
    <row r="254" spans="1:16" ht="24" hidden="1" x14ac:dyDescent="0.25">
      <c r="A254" s="30">
        <v>6324</v>
      </c>
      <c r="B254" s="43" t="s">
        <v>303</v>
      </c>
      <c r="C254" s="134">
        <f t="shared" si="238"/>
        <v>0</v>
      </c>
      <c r="D254" s="45"/>
      <c r="E254" s="45"/>
      <c r="F254" s="45">
        <f t="shared" si="249"/>
        <v>0</v>
      </c>
      <c r="G254" s="45"/>
      <c r="H254" s="45"/>
      <c r="I254" s="45">
        <f t="shared" si="250"/>
        <v>0</v>
      </c>
      <c r="J254" s="45"/>
      <c r="K254" s="45"/>
      <c r="L254" s="45">
        <f t="shared" si="251"/>
        <v>0</v>
      </c>
      <c r="M254" s="45"/>
      <c r="N254" s="45"/>
      <c r="O254" s="359">
        <f t="shared" si="252"/>
        <v>0</v>
      </c>
      <c r="P254" s="430"/>
    </row>
    <row r="255" spans="1:16" hidden="1" x14ac:dyDescent="0.25">
      <c r="A255" s="27">
        <v>6329</v>
      </c>
      <c r="B255" s="40" t="s">
        <v>304</v>
      </c>
      <c r="C255" s="133">
        <f t="shared" si="238"/>
        <v>0</v>
      </c>
      <c r="D255" s="42"/>
      <c r="E255" s="42"/>
      <c r="F255" s="42">
        <f t="shared" si="249"/>
        <v>0</v>
      </c>
      <c r="G255" s="42"/>
      <c r="H255" s="42"/>
      <c r="I255" s="42">
        <f t="shared" si="250"/>
        <v>0</v>
      </c>
      <c r="J255" s="42"/>
      <c r="K255" s="42"/>
      <c r="L255" s="42">
        <f t="shared" si="251"/>
        <v>0</v>
      </c>
      <c r="M255" s="42"/>
      <c r="N255" s="42"/>
      <c r="O255" s="358">
        <f t="shared" si="252"/>
        <v>0</v>
      </c>
      <c r="P255" s="429"/>
    </row>
    <row r="256" spans="1:16" ht="24" hidden="1" x14ac:dyDescent="0.25">
      <c r="A256" s="92">
        <v>6330</v>
      </c>
      <c r="B256" s="93" t="s">
        <v>248</v>
      </c>
      <c r="C256" s="436">
        <f t="shared" si="238"/>
        <v>0</v>
      </c>
      <c r="D256" s="84"/>
      <c r="E256" s="84"/>
      <c r="F256" s="84">
        <f t="shared" si="249"/>
        <v>0</v>
      </c>
      <c r="G256" s="84"/>
      <c r="H256" s="84"/>
      <c r="I256" s="84">
        <f t="shared" si="250"/>
        <v>0</v>
      </c>
      <c r="J256" s="84"/>
      <c r="K256" s="84"/>
      <c r="L256" s="84">
        <f t="shared" si="251"/>
        <v>0</v>
      </c>
      <c r="M256" s="84"/>
      <c r="N256" s="84"/>
      <c r="O256" s="437">
        <f t="shared" si="252"/>
        <v>0</v>
      </c>
      <c r="P256" s="438"/>
    </row>
    <row r="257" spans="1:16" hidden="1" x14ac:dyDescent="0.25">
      <c r="A257" s="75">
        <v>6360</v>
      </c>
      <c r="B257" s="43" t="s">
        <v>249</v>
      </c>
      <c r="C257" s="134">
        <f t="shared" si="238"/>
        <v>0</v>
      </c>
      <c r="D257" s="45"/>
      <c r="E257" s="45"/>
      <c r="F257" s="45">
        <f t="shared" si="249"/>
        <v>0</v>
      </c>
      <c r="G257" s="45"/>
      <c r="H257" s="45"/>
      <c r="I257" s="45">
        <f t="shared" si="250"/>
        <v>0</v>
      </c>
      <c r="J257" s="45"/>
      <c r="K257" s="45"/>
      <c r="L257" s="45">
        <f t="shared" si="251"/>
        <v>0</v>
      </c>
      <c r="M257" s="45"/>
      <c r="N257" s="45"/>
      <c r="O257" s="359">
        <f t="shared" si="252"/>
        <v>0</v>
      </c>
      <c r="P257" s="430"/>
    </row>
    <row r="258" spans="1:16" ht="36" hidden="1" x14ac:dyDescent="0.25">
      <c r="A258" s="35">
        <v>6400</v>
      </c>
      <c r="B258" s="72" t="s">
        <v>250</v>
      </c>
      <c r="C258" s="132">
        <f t="shared" si="238"/>
        <v>0</v>
      </c>
      <c r="D258" s="38">
        <f t="shared" ref="D258:E258" si="253">SUM(D259,D263)</f>
        <v>0</v>
      </c>
      <c r="E258" s="38">
        <f t="shared" si="253"/>
        <v>0</v>
      </c>
      <c r="F258" s="38">
        <f>SUM(F259,F263)</f>
        <v>0</v>
      </c>
      <c r="G258" s="38">
        <f t="shared" ref="G258:O258" si="254">SUM(G259,G263)</f>
        <v>0</v>
      </c>
      <c r="H258" s="38">
        <f t="shared" si="254"/>
        <v>0</v>
      </c>
      <c r="I258" s="38">
        <f t="shared" si="254"/>
        <v>0</v>
      </c>
      <c r="J258" s="38">
        <f t="shared" si="254"/>
        <v>0</v>
      </c>
      <c r="K258" s="38">
        <f t="shared" si="254"/>
        <v>0</v>
      </c>
      <c r="L258" s="38">
        <f t="shared" si="254"/>
        <v>0</v>
      </c>
      <c r="M258" s="38">
        <f t="shared" si="254"/>
        <v>0</v>
      </c>
      <c r="N258" s="38">
        <f t="shared" si="254"/>
        <v>0</v>
      </c>
      <c r="O258" s="38">
        <f t="shared" si="254"/>
        <v>0</v>
      </c>
      <c r="P258" s="186"/>
    </row>
    <row r="259" spans="1:16" ht="24" hidden="1" x14ac:dyDescent="0.25">
      <c r="A259" s="404">
        <v>6410</v>
      </c>
      <c r="B259" s="40" t="s">
        <v>251</v>
      </c>
      <c r="C259" s="133">
        <f t="shared" si="238"/>
        <v>0</v>
      </c>
      <c r="D259" s="79">
        <f t="shared" ref="D259:E259" si="255">SUM(D260:D262)</f>
        <v>0</v>
      </c>
      <c r="E259" s="79">
        <f t="shared" si="255"/>
        <v>0</v>
      </c>
      <c r="F259" s="79">
        <f>SUM(F260:F262)</f>
        <v>0</v>
      </c>
      <c r="G259" s="79">
        <f t="shared" ref="G259:O259" si="256">SUM(G260:G262)</f>
        <v>0</v>
      </c>
      <c r="H259" s="79">
        <f t="shared" si="256"/>
        <v>0</v>
      </c>
      <c r="I259" s="79">
        <f t="shared" si="256"/>
        <v>0</v>
      </c>
      <c r="J259" s="79">
        <f t="shared" si="256"/>
        <v>0</v>
      </c>
      <c r="K259" s="79">
        <f t="shared" si="256"/>
        <v>0</v>
      </c>
      <c r="L259" s="79">
        <f t="shared" si="256"/>
        <v>0</v>
      </c>
      <c r="M259" s="79">
        <f t="shared" si="256"/>
        <v>0</v>
      </c>
      <c r="N259" s="79">
        <f t="shared" si="256"/>
        <v>0</v>
      </c>
      <c r="O259" s="157">
        <f t="shared" si="256"/>
        <v>0</v>
      </c>
      <c r="P259" s="344"/>
    </row>
    <row r="260" spans="1:16" hidden="1" x14ac:dyDescent="0.25">
      <c r="A260" s="30">
        <v>6411</v>
      </c>
      <c r="B260" s="94" t="s">
        <v>252</v>
      </c>
      <c r="C260" s="134">
        <f t="shared" si="238"/>
        <v>0</v>
      </c>
      <c r="D260" s="45"/>
      <c r="E260" s="45"/>
      <c r="F260" s="45">
        <f t="shared" ref="F260:F262" si="257">D260+E260</f>
        <v>0</v>
      </c>
      <c r="G260" s="45"/>
      <c r="H260" s="45"/>
      <c r="I260" s="45">
        <f t="shared" ref="I260:I262" si="258">G260+H260</f>
        <v>0</v>
      </c>
      <c r="J260" s="45"/>
      <c r="K260" s="45"/>
      <c r="L260" s="45">
        <f t="shared" ref="L260:L262" si="259">J260+K260</f>
        <v>0</v>
      </c>
      <c r="M260" s="45"/>
      <c r="N260" s="45"/>
      <c r="O260" s="359">
        <f t="shared" ref="O260:O262" si="260">M260+N260</f>
        <v>0</v>
      </c>
      <c r="P260" s="430"/>
    </row>
    <row r="261" spans="1:16" ht="36" hidden="1" x14ac:dyDescent="0.25">
      <c r="A261" s="30">
        <v>6412</v>
      </c>
      <c r="B261" s="43" t="s">
        <v>253</v>
      </c>
      <c r="C261" s="134">
        <f t="shared" si="238"/>
        <v>0</v>
      </c>
      <c r="D261" s="45"/>
      <c r="E261" s="45"/>
      <c r="F261" s="45">
        <f t="shared" si="257"/>
        <v>0</v>
      </c>
      <c r="G261" s="45"/>
      <c r="H261" s="45"/>
      <c r="I261" s="45">
        <f t="shared" si="258"/>
        <v>0</v>
      </c>
      <c r="J261" s="45"/>
      <c r="K261" s="45"/>
      <c r="L261" s="45">
        <f t="shared" si="259"/>
        <v>0</v>
      </c>
      <c r="M261" s="45"/>
      <c r="N261" s="45"/>
      <c r="O261" s="359">
        <f t="shared" si="260"/>
        <v>0</v>
      </c>
      <c r="P261" s="430"/>
    </row>
    <row r="262" spans="1:16" ht="36" hidden="1" x14ac:dyDescent="0.25">
      <c r="A262" s="30">
        <v>6419</v>
      </c>
      <c r="B262" s="43" t="s">
        <v>254</v>
      </c>
      <c r="C262" s="134">
        <f t="shared" si="238"/>
        <v>0</v>
      </c>
      <c r="D262" s="45"/>
      <c r="E262" s="45"/>
      <c r="F262" s="45">
        <f t="shared" si="257"/>
        <v>0</v>
      </c>
      <c r="G262" s="45"/>
      <c r="H262" s="45"/>
      <c r="I262" s="45">
        <f t="shared" si="258"/>
        <v>0</v>
      </c>
      <c r="J262" s="45"/>
      <c r="K262" s="45"/>
      <c r="L262" s="45">
        <f t="shared" si="259"/>
        <v>0</v>
      </c>
      <c r="M262" s="45"/>
      <c r="N262" s="45"/>
      <c r="O262" s="359">
        <f t="shared" si="260"/>
        <v>0</v>
      </c>
      <c r="P262" s="430"/>
    </row>
    <row r="263" spans="1:16" ht="36" hidden="1" x14ac:dyDescent="0.25">
      <c r="A263" s="75">
        <v>6420</v>
      </c>
      <c r="B263" s="43" t="s">
        <v>255</v>
      </c>
      <c r="C263" s="134">
        <f t="shared" si="238"/>
        <v>0</v>
      </c>
      <c r="D263" s="76">
        <f t="shared" ref="D263:E263" si="261">SUM(D264:D267)</f>
        <v>0</v>
      </c>
      <c r="E263" s="76">
        <f t="shared" si="261"/>
        <v>0</v>
      </c>
      <c r="F263" s="76">
        <f>SUM(F264:F267)</f>
        <v>0</v>
      </c>
      <c r="G263" s="76">
        <f t="shared" ref="G263:N263" si="262">SUM(G264:G267)</f>
        <v>0</v>
      </c>
      <c r="H263" s="76">
        <f t="shared" si="262"/>
        <v>0</v>
      </c>
      <c r="I263" s="76">
        <f t="shared" si="262"/>
        <v>0</v>
      </c>
      <c r="J263" s="76">
        <f t="shared" si="262"/>
        <v>0</v>
      </c>
      <c r="K263" s="76">
        <f t="shared" si="262"/>
        <v>0</v>
      </c>
      <c r="L263" s="76">
        <f t="shared" si="262"/>
        <v>0</v>
      </c>
      <c r="M263" s="76">
        <f t="shared" si="262"/>
        <v>0</v>
      </c>
      <c r="N263" s="76">
        <f t="shared" si="262"/>
        <v>0</v>
      </c>
      <c r="O263" s="91">
        <f>SUM(O264:O267)</f>
        <v>0</v>
      </c>
      <c r="P263" s="95"/>
    </row>
    <row r="264" spans="1:16" hidden="1" x14ac:dyDescent="0.25">
      <c r="A264" s="30">
        <v>6421</v>
      </c>
      <c r="B264" s="43" t="s">
        <v>256</v>
      </c>
      <c r="C264" s="134">
        <f t="shared" si="238"/>
        <v>0</v>
      </c>
      <c r="D264" s="45"/>
      <c r="E264" s="45"/>
      <c r="F264" s="45">
        <f t="shared" ref="F264:F267" si="263">D264+E264</f>
        <v>0</v>
      </c>
      <c r="G264" s="45"/>
      <c r="H264" s="45"/>
      <c r="I264" s="45">
        <f t="shared" ref="I264:I267" si="264">G264+H264</f>
        <v>0</v>
      </c>
      <c r="J264" s="45"/>
      <c r="K264" s="45"/>
      <c r="L264" s="45">
        <f t="shared" ref="L264:L267" si="265">J264+K264</f>
        <v>0</v>
      </c>
      <c r="M264" s="45"/>
      <c r="N264" s="45"/>
      <c r="O264" s="359">
        <f t="shared" ref="O264:O267" si="266">M264+N264</f>
        <v>0</v>
      </c>
      <c r="P264" s="430"/>
    </row>
    <row r="265" spans="1:16" hidden="1" x14ac:dyDescent="0.25">
      <c r="A265" s="30">
        <v>6422</v>
      </c>
      <c r="B265" s="43" t="s">
        <v>257</v>
      </c>
      <c r="C265" s="134">
        <f t="shared" si="238"/>
        <v>0</v>
      </c>
      <c r="D265" s="45"/>
      <c r="E265" s="45"/>
      <c r="F265" s="45">
        <f t="shared" si="263"/>
        <v>0</v>
      </c>
      <c r="G265" s="45"/>
      <c r="H265" s="45"/>
      <c r="I265" s="45">
        <f t="shared" si="264"/>
        <v>0</v>
      </c>
      <c r="J265" s="45"/>
      <c r="K265" s="45"/>
      <c r="L265" s="45">
        <f t="shared" si="265"/>
        <v>0</v>
      </c>
      <c r="M265" s="45"/>
      <c r="N265" s="45"/>
      <c r="O265" s="359">
        <f t="shared" si="266"/>
        <v>0</v>
      </c>
      <c r="P265" s="430"/>
    </row>
    <row r="266" spans="1:16" ht="24" hidden="1" x14ac:dyDescent="0.25">
      <c r="A266" s="30">
        <v>6423</v>
      </c>
      <c r="B266" s="43" t="s">
        <v>258</v>
      </c>
      <c r="C266" s="134">
        <f t="shared" si="238"/>
        <v>0</v>
      </c>
      <c r="D266" s="45"/>
      <c r="E266" s="45"/>
      <c r="F266" s="45">
        <f t="shared" si="263"/>
        <v>0</v>
      </c>
      <c r="G266" s="45"/>
      <c r="H266" s="45"/>
      <c r="I266" s="45">
        <f t="shared" si="264"/>
        <v>0</v>
      </c>
      <c r="J266" s="45"/>
      <c r="K266" s="45"/>
      <c r="L266" s="45">
        <f t="shared" si="265"/>
        <v>0</v>
      </c>
      <c r="M266" s="45"/>
      <c r="N266" s="45"/>
      <c r="O266" s="359">
        <f t="shared" si="266"/>
        <v>0</v>
      </c>
      <c r="P266" s="430"/>
    </row>
    <row r="267" spans="1:16" ht="36" hidden="1" x14ac:dyDescent="0.25">
      <c r="A267" s="30">
        <v>6424</v>
      </c>
      <c r="B267" s="43" t="s">
        <v>259</v>
      </c>
      <c r="C267" s="134">
        <f t="shared" si="238"/>
        <v>0</v>
      </c>
      <c r="D267" s="45"/>
      <c r="E267" s="45"/>
      <c r="F267" s="45">
        <f t="shared" si="263"/>
        <v>0</v>
      </c>
      <c r="G267" s="45"/>
      <c r="H267" s="45"/>
      <c r="I267" s="45">
        <f t="shared" si="264"/>
        <v>0</v>
      </c>
      <c r="J267" s="45"/>
      <c r="K267" s="45"/>
      <c r="L267" s="45">
        <f t="shared" si="265"/>
        <v>0</v>
      </c>
      <c r="M267" s="45"/>
      <c r="N267" s="45"/>
      <c r="O267" s="359">
        <f t="shared" si="266"/>
        <v>0</v>
      </c>
      <c r="P267" s="430"/>
    </row>
    <row r="268" spans="1:16" ht="36" hidden="1" x14ac:dyDescent="0.25">
      <c r="A268" s="97">
        <v>7000</v>
      </c>
      <c r="B268" s="97" t="s">
        <v>260</v>
      </c>
      <c r="C268" s="141">
        <f>SUM(F268,I268,L268,O268)</f>
        <v>0</v>
      </c>
      <c r="D268" s="98">
        <f t="shared" ref="D268:E268" si="267">SUM(D269,D279)</f>
        <v>0</v>
      </c>
      <c r="E268" s="98">
        <f t="shared" si="267"/>
        <v>0</v>
      </c>
      <c r="F268" s="98">
        <f>SUM(F269,F279)</f>
        <v>0</v>
      </c>
      <c r="G268" s="98">
        <f t="shared" ref="G268:N268" si="268">SUM(G269,G279)</f>
        <v>0</v>
      </c>
      <c r="H268" s="98">
        <f t="shared" si="268"/>
        <v>0</v>
      </c>
      <c r="I268" s="98">
        <f t="shared" si="268"/>
        <v>0</v>
      </c>
      <c r="J268" s="98">
        <f t="shared" si="268"/>
        <v>0</v>
      </c>
      <c r="K268" s="98">
        <f t="shared" si="268"/>
        <v>0</v>
      </c>
      <c r="L268" s="98">
        <f t="shared" si="268"/>
        <v>0</v>
      </c>
      <c r="M268" s="98">
        <f t="shared" si="268"/>
        <v>0</v>
      </c>
      <c r="N268" s="98">
        <f t="shared" si="268"/>
        <v>0</v>
      </c>
      <c r="O268" s="160">
        <f>SUM(O269,O279)</f>
        <v>0</v>
      </c>
      <c r="P268" s="439"/>
    </row>
    <row r="269" spans="1:16" ht="24" hidden="1" x14ac:dyDescent="0.25">
      <c r="A269" s="35">
        <v>7200</v>
      </c>
      <c r="B269" s="72" t="s">
        <v>261</v>
      </c>
      <c r="C269" s="132">
        <f t="shared" si="238"/>
        <v>0</v>
      </c>
      <c r="D269" s="38">
        <f t="shared" ref="D269:E269" si="269">SUM(D270,D271,D274,D275,D278)</f>
        <v>0</v>
      </c>
      <c r="E269" s="38">
        <f t="shared" si="269"/>
        <v>0</v>
      </c>
      <c r="F269" s="38">
        <f>SUM(F270,F271,F274,F275,F278)</f>
        <v>0</v>
      </c>
      <c r="G269" s="38"/>
      <c r="H269" s="38"/>
      <c r="I269" s="38">
        <f>SUM(I270,I271,I274,I275,I278)</f>
        <v>0</v>
      </c>
      <c r="J269" s="38"/>
      <c r="K269" s="38"/>
      <c r="L269" s="38">
        <f>SUM(L270,L271,L274,L275,L278)</f>
        <v>0</v>
      </c>
      <c r="M269" s="38"/>
      <c r="N269" s="38"/>
      <c r="O269" s="126">
        <f>SUM(O270,O271,O274,O275,O278)</f>
        <v>0</v>
      </c>
      <c r="P269" s="182"/>
    </row>
    <row r="270" spans="1:16" ht="24" hidden="1" x14ac:dyDescent="0.25">
      <c r="A270" s="404">
        <v>7210</v>
      </c>
      <c r="B270" s="40" t="s">
        <v>262</v>
      </c>
      <c r="C270" s="133">
        <f t="shared" si="238"/>
        <v>0</v>
      </c>
      <c r="D270" s="42"/>
      <c r="E270" s="42"/>
      <c r="F270" s="42">
        <f>D270+E270</f>
        <v>0</v>
      </c>
      <c r="G270" s="42"/>
      <c r="H270" s="42"/>
      <c r="I270" s="42">
        <f>G270+H270</f>
        <v>0</v>
      </c>
      <c r="J270" s="42"/>
      <c r="K270" s="42"/>
      <c r="L270" s="42">
        <f>J270+K270</f>
        <v>0</v>
      </c>
      <c r="M270" s="42"/>
      <c r="N270" s="42"/>
      <c r="O270" s="358">
        <f>M270+N270</f>
        <v>0</v>
      </c>
      <c r="P270" s="429"/>
    </row>
    <row r="271" spans="1:16" s="96" customFormat="1" ht="36" hidden="1" x14ac:dyDescent="0.25">
      <c r="A271" s="75">
        <v>7220</v>
      </c>
      <c r="B271" s="43" t="s">
        <v>263</v>
      </c>
      <c r="C271" s="134">
        <f t="shared" si="238"/>
        <v>0</v>
      </c>
      <c r="D271" s="76">
        <f t="shared" ref="D271:E271" si="270">SUM(D272:D273)</f>
        <v>0</v>
      </c>
      <c r="E271" s="76">
        <f t="shared" si="270"/>
        <v>0</v>
      </c>
      <c r="F271" s="76">
        <f>SUM(F272:F273)</f>
        <v>0</v>
      </c>
      <c r="G271" s="76">
        <f t="shared" ref="G271:O271" si="271">SUM(G272:G273)</f>
        <v>0</v>
      </c>
      <c r="H271" s="76">
        <f t="shared" si="271"/>
        <v>0</v>
      </c>
      <c r="I271" s="76">
        <f t="shared" si="271"/>
        <v>0</v>
      </c>
      <c r="J271" s="76">
        <f t="shared" si="271"/>
        <v>0</v>
      </c>
      <c r="K271" s="76">
        <f t="shared" si="271"/>
        <v>0</v>
      </c>
      <c r="L271" s="76">
        <f t="shared" si="271"/>
        <v>0</v>
      </c>
      <c r="M271" s="76">
        <f t="shared" si="271"/>
        <v>0</v>
      </c>
      <c r="N271" s="76">
        <f t="shared" si="271"/>
        <v>0</v>
      </c>
      <c r="O271" s="76">
        <f t="shared" si="271"/>
        <v>0</v>
      </c>
      <c r="P271" s="95"/>
    </row>
    <row r="272" spans="1:16" s="96" customFormat="1" ht="36" hidden="1" x14ac:dyDescent="0.25">
      <c r="A272" s="30">
        <v>7221</v>
      </c>
      <c r="B272" s="43" t="s">
        <v>264</v>
      </c>
      <c r="C272" s="134">
        <f t="shared" si="238"/>
        <v>0</v>
      </c>
      <c r="D272" s="45"/>
      <c r="E272" s="45"/>
      <c r="F272" s="45">
        <f t="shared" ref="F272:F274" si="272">D272+E272</f>
        <v>0</v>
      </c>
      <c r="G272" s="45"/>
      <c r="H272" s="45"/>
      <c r="I272" s="45">
        <f t="shared" ref="I272:I274" si="273">G272+H272</f>
        <v>0</v>
      </c>
      <c r="J272" s="45"/>
      <c r="K272" s="45"/>
      <c r="L272" s="45">
        <f t="shared" ref="L272:L274" si="274">J272+K272</f>
        <v>0</v>
      </c>
      <c r="M272" s="45"/>
      <c r="N272" s="45"/>
      <c r="O272" s="359">
        <f t="shared" ref="O272:O274" si="275">M272+N272</f>
        <v>0</v>
      </c>
      <c r="P272" s="430"/>
    </row>
    <row r="273" spans="1:17" s="96" customFormat="1" ht="36" hidden="1" x14ac:dyDescent="0.25">
      <c r="A273" s="30">
        <v>7222</v>
      </c>
      <c r="B273" s="43" t="s">
        <v>265</v>
      </c>
      <c r="C273" s="134">
        <f t="shared" si="238"/>
        <v>0</v>
      </c>
      <c r="D273" s="45"/>
      <c r="E273" s="45"/>
      <c r="F273" s="45">
        <f t="shared" si="272"/>
        <v>0</v>
      </c>
      <c r="G273" s="45"/>
      <c r="H273" s="45"/>
      <c r="I273" s="45">
        <f t="shared" si="273"/>
        <v>0</v>
      </c>
      <c r="J273" s="45"/>
      <c r="K273" s="45"/>
      <c r="L273" s="45">
        <f t="shared" si="274"/>
        <v>0</v>
      </c>
      <c r="M273" s="45"/>
      <c r="N273" s="45"/>
      <c r="O273" s="359">
        <f t="shared" si="275"/>
        <v>0</v>
      </c>
      <c r="P273" s="430"/>
    </row>
    <row r="274" spans="1:17" ht="24" hidden="1" x14ac:dyDescent="0.25">
      <c r="A274" s="75">
        <v>7230</v>
      </c>
      <c r="B274" s="43" t="s">
        <v>310</v>
      </c>
      <c r="C274" s="134">
        <f t="shared" si="238"/>
        <v>0</v>
      </c>
      <c r="D274" s="45"/>
      <c r="E274" s="45"/>
      <c r="F274" s="45">
        <f t="shared" si="272"/>
        <v>0</v>
      </c>
      <c r="G274" s="45"/>
      <c r="H274" s="45"/>
      <c r="I274" s="45">
        <f t="shared" si="273"/>
        <v>0</v>
      </c>
      <c r="J274" s="45"/>
      <c r="K274" s="45"/>
      <c r="L274" s="45">
        <f t="shared" si="274"/>
        <v>0</v>
      </c>
      <c r="M274" s="45"/>
      <c r="N274" s="45"/>
      <c r="O274" s="359">
        <f t="shared" si="275"/>
        <v>0</v>
      </c>
      <c r="P274" s="430"/>
    </row>
    <row r="275" spans="1:17" ht="24" hidden="1" x14ac:dyDescent="0.25">
      <c r="A275" s="75">
        <v>7240</v>
      </c>
      <c r="B275" s="43" t="s">
        <v>266</v>
      </c>
      <c r="C275" s="134">
        <f t="shared" si="238"/>
        <v>0</v>
      </c>
      <c r="D275" s="76">
        <f t="shared" ref="D275:E275" si="276">SUM(D276:D277)</f>
        <v>0</v>
      </c>
      <c r="E275" s="76">
        <f t="shared" si="276"/>
        <v>0</v>
      </c>
      <c r="F275" s="76">
        <f>SUM(F276:F277)</f>
        <v>0</v>
      </c>
      <c r="G275" s="76">
        <f t="shared" ref="G275:O275" si="277">SUM(G276:G277)</f>
        <v>0</v>
      </c>
      <c r="H275" s="76">
        <f t="shared" si="277"/>
        <v>0</v>
      </c>
      <c r="I275" s="76">
        <f t="shared" si="277"/>
        <v>0</v>
      </c>
      <c r="J275" s="76">
        <f t="shared" si="277"/>
        <v>0</v>
      </c>
      <c r="K275" s="76">
        <f t="shared" si="277"/>
        <v>0</v>
      </c>
      <c r="L275" s="76">
        <f t="shared" si="277"/>
        <v>0</v>
      </c>
      <c r="M275" s="76">
        <f t="shared" si="277"/>
        <v>0</v>
      </c>
      <c r="N275" s="76">
        <f t="shared" si="277"/>
        <v>0</v>
      </c>
      <c r="O275" s="76">
        <f t="shared" si="277"/>
        <v>0</v>
      </c>
      <c r="P275" s="95"/>
    </row>
    <row r="276" spans="1:17" ht="48" hidden="1" x14ac:dyDescent="0.25">
      <c r="A276" s="30">
        <v>7245</v>
      </c>
      <c r="B276" s="43" t="s">
        <v>267</v>
      </c>
      <c r="C276" s="134">
        <f t="shared" si="238"/>
        <v>0</v>
      </c>
      <c r="D276" s="45"/>
      <c r="E276" s="45"/>
      <c r="F276" s="45">
        <f t="shared" ref="F276:F278" si="278">D276+E276</f>
        <v>0</v>
      </c>
      <c r="G276" s="45"/>
      <c r="H276" s="45"/>
      <c r="I276" s="45">
        <f t="shared" ref="I276:I278" si="279">G276+H276</f>
        <v>0</v>
      </c>
      <c r="J276" s="45"/>
      <c r="K276" s="45"/>
      <c r="L276" s="45">
        <f t="shared" ref="L276:L278" si="280">J276+K276</f>
        <v>0</v>
      </c>
      <c r="M276" s="45"/>
      <c r="N276" s="45"/>
      <c r="O276" s="359">
        <f t="shared" ref="O276:O278" si="281">M276+N276</f>
        <v>0</v>
      </c>
      <c r="P276" s="430"/>
    </row>
    <row r="277" spans="1:17" ht="96" hidden="1" x14ac:dyDescent="0.25">
      <c r="A277" s="30">
        <v>7246</v>
      </c>
      <c r="B277" s="43" t="s">
        <v>268</v>
      </c>
      <c r="C277" s="134">
        <f t="shared" si="238"/>
        <v>0</v>
      </c>
      <c r="D277" s="45"/>
      <c r="E277" s="45"/>
      <c r="F277" s="45">
        <f t="shared" si="278"/>
        <v>0</v>
      </c>
      <c r="G277" s="45"/>
      <c r="H277" s="45"/>
      <c r="I277" s="45">
        <f t="shared" si="279"/>
        <v>0</v>
      </c>
      <c r="J277" s="45"/>
      <c r="K277" s="45"/>
      <c r="L277" s="45">
        <f t="shared" si="280"/>
        <v>0</v>
      </c>
      <c r="M277" s="45"/>
      <c r="N277" s="45"/>
      <c r="O277" s="359">
        <f t="shared" si="281"/>
        <v>0</v>
      </c>
      <c r="P277" s="430"/>
    </row>
    <row r="278" spans="1:17" ht="24" hidden="1" x14ac:dyDescent="0.25">
      <c r="A278" s="92">
        <v>7260</v>
      </c>
      <c r="B278" s="40" t="s">
        <v>269</v>
      </c>
      <c r="C278" s="133">
        <f t="shared" si="238"/>
        <v>0</v>
      </c>
      <c r="D278" s="42"/>
      <c r="E278" s="42"/>
      <c r="F278" s="42">
        <f t="shared" si="278"/>
        <v>0</v>
      </c>
      <c r="G278" s="42"/>
      <c r="H278" s="42"/>
      <c r="I278" s="42">
        <f t="shared" si="279"/>
        <v>0</v>
      </c>
      <c r="J278" s="42"/>
      <c r="K278" s="42"/>
      <c r="L278" s="42">
        <f t="shared" si="280"/>
        <v>0</v>
      </c>
      <c r="M278" s="42"/>
      <c r="N278" s="42"/>
      <c r="O278" s="358">
        <f t="shared" si="281"/>
        <v>0</v>
      </c>
      <c r="P278" s="429"/>
    </row>
    <row r="279" spans="1:17" hidden="1" x14ac:dyDescent="0.25">
      <c r="A279" s="55">
        <v>7700</v>
      </c>
      <c r="B279" s="108" t="s">
        <v>300</v>
      </c>
      <c r="C279" s="142">
        <f t="shared" si="238"/>
        <v>0</v>
      </c>
      <c r="D279" s="109">
        <f t="shared" ref="D279:O279" si="282">D280</f>
        <v>0</v>
      </c>
      <c r="E279" s="109">
        <f t="shared" si="282"/>
        <v>0</v>
      </c>
      <c r="F279" s="109">
        <f t="shared" si="282"/>
        <v>0</v>
      </c>
      <c r="G279" s="109">
        <f t="shared" si="282"/>
        <v>0</v>
      </c>
      <c r="H279" s="109">
        <f t="shared" si="282"/>
        <v>0</v>
      </c>
      <c r="I279" s="109">
        <f t="shared" si="282"/>
        <v>0</v>
      </c>
      <c r="J279" s="109">
        <f t="shared" si="282"/>
        <v>0</v>
      </c>
      <c r="K279" s="109">
        <f t="shared" si="282"/>
        <v>0</v>
      </c>
      <c r="L279" s="109">
        <f t="shared" si="282"/>
        <v>0</v>
      </c>
      <c r="M279" s="109">
        <f t="shared" si="282"/>
        <v>0</v>
      </c>
      <c r="N279" s="109">
        <f t="shared" si="282"/>
        <v>0</v>
      </c>
      <c r="O279" s="109">
        <f t="shared" si="282"/>
        <v>0</v>
      </c>
      <c r="P279" s="186"/>
    </row>
    <row r="280" spans="1:17" hidden="1" x14ac:dyDescent="0.25">
      <c r="A280" s="73">
        <v>7720</v>
      </c>
      <c r="B280" s="40" t="s">
        <v>301</v>
      </c>
      <c r="C280" s="417">
        <f t="shared" si="238"/>
        <v>0</v>
      </c>
      <c r="D280" s="49"/>
      <c r="E280" s="49"/>
      <c r="F280" s="49">
        <f>D280+E280</f>
        <v>0</v>
      </c>
      <c r="G280" s="49"/>
      <c r="H280" s="49"/>
      <c r="I280" s="49">
        <f>G280+H280</f>
        <v>0</v>
      </c>
      <c r="J280" s="49"/>
      <c r="K280" s="49"/>
      <c r="L280" s="49">
        <f>J280+K280</f>
        <v>0</v>
      </c>
      <c r="M280" s="49"/>
      <c r="N280" s="49"/>
      <c r="O280" s="440">
        <f>M280+N280</f>
        <v>0</v>
      </c>
      <c r="P280" s="441"/>
    </row>
    <row r="281" spans="1:17" hidden="1" x14ac:dyDescent="0.25">
      <c r="A281" s="94"/>
      <c r="B281" s="43" t="s">
        <v>270</v>
      </c>
      <c r="C281" s="134">
        <f t="shared" si="238"/>
        <v>0</v>
      </c>
      <c r="D281" s="76">
        <f t="shared" ref="D281:E281" si="283">SUM(D282:D283)</f>
        <v>0</v>
      </c>
      <c r="E281" s="76">
        <f t="shared" si="283"/>
        <v>0</v>
      </c>
      <c r="F281" s="76">
        <f>SUM(F282:F283)</f>
        <v>0</v>
      </c>
      <c r="G281" s="76">
        <f t="shared" ref="G281:O281" si="284">SUM(G282:G283)</f>
        <v>0</v>
      </c>
      <c r="H281" s="76">
        <f t="shared" si="284"/>
        <v>0</v>
      </c>
      <c r="I281" s="76">
        <f t="shared" si="284"/>
        <v>0</v>
      </c>
      <c r="J281" s="76">
        <f t="shared" si="284"/>
        <v>0</v>
      </c>
      <c r="K281" s="76">
        <f t="shared" si="284"/>
        <v>0</v>
      </c>
      <c r="L281" s="76">
        <f t="shared" si="284"/>
        <v>0</v>
      </c>
      <c r="M281" s="76">
        <f t="shared" si="284"/>
        <v>0</v>
      </c>
      <c r="N281" s="76">
        <f t="shared" si="284"/>
        <v>0</v>
      </c>
      <c r="O281" s="76">
        <f t="shared" si="284"/>
        <v>0</v>
      </c>
      <c r="P281" s="95"/>
    </row>
    <row r="282" spans="1:17" hidden="1" x14ac:dyDescent="0.25">
      <c r="A282" s="94" t="s">
        <v>271</v>
      </c>
      <c r="B282" s="30" t="s">
        <v>272</v>
      </c>
      <c r="C282" s="134">
        <f t="shared" si="238"/>
        <v>0</v>
      </c>
      <c r="D282" s="45"/>
      <c r="E282" s="45"/>
      <c r="F282" s="45">
        <f>E282+D282</f>
        <v>0</v>
      </c>
      <c r="G282" s="45"/>
      <c r="H282" s="45"/>
      <c r="I282" s="45">
        <f>H282+G282</f>
        <v>0</v>
      </c>
      <c r="J282" s="45"/>
      <c r="K282" s="45"/>
      <c r="L282" s="45">
        <f>K282+J282</f>
        <v>0</v>
      </c>
      <c r="M282" s="45"/>
      <c r="N282" s="45"/>
      <c r="O282" s="359">
        <f>N282+M282</f>
        <v>0</v>
      </c>
      <c r="P282" s="430"/>
    </row>
    <row r="283" spans="1:17" ht="24" hidden="1" x14ac:dyDescent="0.25">
      <c r="A283" s="94" t="s">
        <v>273</v>
      </c>
      <c r="B283" s="99" t="s">
        <v>274</v>
      </c>
      <c r="C283" s="133">
        <f t="shared" si="238"/>
        <v>0</v>
      </c>
      <c r="D283" s="42"/>
      <c r="E283" s="42"/>
      <c r="F283" s="42">
        <f>E283+D283</f>
        <v>0</v>
      </c>
      <c r="G283" s="42"/>
      <c r="H283" s="42"/>
      <c r="I283" s="42">
        <f>H283+G283</f>
        <v>0</v>
      </c>
      <c r="J283" s="42"/>
      <c r="K283" s="42"/>
      <c r="L283" s="42">
        <f>K283+J283</f>
        <v>0</v>
      </c>
      <c r="M283" s="42"/>
      <c r="N283" s="42"/>
      <c r="O283" s="358">
        <f>N283+M283</f>
        <v>0</v>
      </c>
      <c r="P283" s="429"/>
    </row>
    <row r="284" spans="1:17" ht="12.75" thickBot="1" x14ac:dyDescent="0.3">
      <c r="A284" s="113"/>
      <c r="B284" s="113" t="s">
        <v>275</v>
      </c>
      <c r="C284" s="374">
        <f t="shared" si="238"/>
        <v>132496</v>
      </c>
      <c r="D284" s="249">
        <f t="shared" ref="D284:O284" si="285">SUM(D281,D268,D229,D194,D186,D172,D74,D52)</f>
        <v>133196</v>
      </c>
      <c r="E284" s="287">
        <f t="shared" si="285"/>
        <v>-700</v>
      </c>
      <c r="F284" s="374">
        <f t="shared" si="285"/>
        <v>132496</v>
      </c>
      <c r="G284" s="249">
        <f t="shared" si="285"/>
        <v>0</v>
      </c>
      <c r="H284" s="287">
        <f t="shared" si="285"/>
        <v>0</v>
      </c>
      <c r="I284" s="374">
        <f t="shared" si="285"/>
        <v>0</v>
      </c>
      <c r="J284" s="249">
        <f t="shared" si="285"/>
        <v>0</v>
      </c>
      <c r="K284" s="287">
        <f t="shared" si="285"/>
        <v>0</v>
      </c>
      <c r="L284" s="374">
        <f t="shared" si="285"/>
        <v>0</v>
      </c>
      <c r="M284" s="249">
        <f t="shared" si="285"/>
        <v>0</v>
      </c>
      <c r="N284" s="287">
        <f t="shared" si="285"/>
        <v>0</v>
      </c>
      <c r="O284" s="374">
        <f t="shared" si="285"/>
        <v>0</v>
      </c>
      <c r="P284" s="442"/>
      <c r="Q284" s="306"/>
    </row>
    <row r="285" spans="1:17" s="19" customFormat="1" ht="13.5" hidden="1" thickTop="1" thickBot="1" x14ac:dyDescent="0.3">
      <c r="A285" s="871" t="s">
        <v>276</v>
      </c>
      <c r="B285" s="872"/>
      <c r="C285" s="144">
        <f t="shared" si="238"/>
        <v>0</v>
      </c>
      <c r="D285" s="117">
        <f t="shared" ref="D285:N285" si="286">SUM(D24,D25,D41)-D50</f>
        <v>0</v>
      </c>
      <c r="E285" s="117">
        <f t="shared" si="286"/>
        <v>0</v>
      </c>
      <c r="F285" s="117">
        <f>SUM(F24,F25,F41)-F50</f>
        <v>0</v>
      </c>
      <c r="G285" s="117">
        <f t="shared" si="286"/>
        <v>0</v>
      </c>
      <c r="H285" s="117">
        <f t="shared" si="286"/>
        <v>0</v>
      </c>
      <c r="I285" s="117">
        <f t="shared" si="286"/>
        <v>0</v>
      </c>
      <c r="J285" s="117">
        <f t="shared" si="286"/>
        <v>0</v>
      </c>
      <c r="K285" s="117">
        <f t="shared" si="286"/>
        <v>0</v>
      </c>
      <c r="L285" s="117">
        <f t="shared" si="286"/>
        <v>0</v>
      </c>
      <c r="M285" s="117">
        <f t="shared" si="286"/>
        <v>0</v>
      </c>
      <c r="N285" s="117">
        <f t="shared" si="286"/>
        <v>0</v>
      </c>
      <c r="O285" s="128">
        <f>O44-O50</f>
        <v>0</v>
      </c>
      <c r="P285" s="118"/>
    </row>
    <row r="286" spans="1:17" s="19" customFormat="1" ht="12.75" hidden="1" thickTop="1" x14ac:dyDescent="0.25">
      <c r="A286" s="886" t="s">
        <v>277</v>
      </c>
      <c r="B286" s="887"/>
      <c r="C286" s="145">
        <f t="shared" si="238"/>
        <v>0</v>
      </c>
      <c r="D286" s="103">
        <f t="shared" ref="D286:O286" si="287">SUM(D287,D288)-D295+D296</f>
        <v>0</v>
      </c>
      <c r="E286" s="103">
        <f t="shared" si="287"/>
        <v>0</v>
      </c>
      <c r="F286" s="103">
        <f t="shared" si="287"/>
        <v>0</v>
      </c>
      <c r="G286" s="103">
        <f t="shared" si="287"/>
        <v>0</v>
      </c>
      <c r="H286" s="103">
        <f t="shared" si="287"/>
        <v>0</v>
      </c>
      <c r="I286" s="103">
        <f t="shared" si="287"/>
        <v>0</v>
      </c>
      <c r="J286" s="103">
        <f t="shared" si="287"/>
        <v>0</v>
      </c>
      <c r="K286" s="103">
        <f t="shared" si="287"/>
        <v>0</v>
      </c>
      <c r="L286" s="103">
        <f t="shared" si="287"/>
        <v>0</v>
      </c>
      <c r="M286" s="103">
        <f t="shared" si="287"/>
        <v>0</v>
      </c>
      <c r="N286" s="103">
        <f t="shared" si="287"/>
        <v>0</v>
      </c>
      <c r="O286" s="116">
        <f t="shared" si="287"/>
        <v>0</v>
      </c>
      <c r="P286" s="112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136">
        <f t="shared" si="238"/>
        <v>0</v>
      </c>
      <c r="D287" s="64">
        <f t="shared" ref="D287:O287" si="288">D21-D281</f>
        <v>0</v>
      </c>
      <c r="E287" s="64">
        <f t="shared" si="288"/>
        <v>0</v>
      </c>
      <c r="F287" s="64">
        <f t="shared" si="288"/>
        <v>0</v>
      </c>
      <c r="G287" s="64">
        <f t="shared" si="288"/>
        <v>0</v>
      </c>
      <c r="H287" s="64">
        <f t="shared" si="288"/>
        <v>0</v>
      </c>
      <c r="I287" s="64">
        <f t="shared" si="288"/>
        <v>0</v>
      </c>
      <c r="J287" s="64">
        <f t="shared" si="288"/>
        <v>0</v>
      </c>
      <c r="K287" s="64">
        <f t="shared" si="288"/>
        <v>0</v>
      </c>
      <c r="L287" s="64">
        <f t="shared" si="288"/>
        <v>0</v>
      </c>
      <c r="M287" s="64">
        <f t="shared" si="288"/>
        <v>0</v>
      </c>
      <c r="N287" s="64">
        <f t="shared" si="288"/>
        <v>0</v>
      </c>
      <c r="O287" s="120">
        <f t="shared" si="288"/>
        <v>0</v>
      </c>
      <c r="P287" s="178"/>
    </row>
    <row r="288" spans="1:17" s="19" customFormat="1" ht="12.75" hidden="1" thickTop="1" x14ac:dyDescent="0.25">
      <c r="A288" s="119" t="s">
        <v>280</v>
      </c>
      <c r="B288" s="119" t="s">
        <v>281</v>
      </c>
      <c r="C288" s="145">
        <f t="shared" si="238"/>
        <v>0</v>
      </c>
      <c r="D288" s="103">
        <f t="shared" ref="D288:O288" si="289">SUM(D289,D291,D293)-SUM(D290,D292,D294)</f>
        <v>0</v>
      </c>
      <c r="E288" s="103">
        <f t="shared" si="289"/>
        <v>0</v>
      </c>
      <c r="F288" s="103">
        <f t="shared" si="289"/>
        <v>0</v>
      </c>
      <c r="G288" s="103">
        <f t="shared" si="289"/>
        <v>0</v>
      </c>
      <c r="H288" s="103">
        <f t="shared" si="289"/>
        <v>0</v>
      </c>
      <c r="I288" s="103">
        <f t="shared" si="289"/>
        <v>0</v>
      </c>
      <c r="J288" s="103">
        <f t="shared" si="289"/>
        <v>0</v>
      </c>
      <c r="K288" s="103">
        <f t="shared" si="289"/>
        <v>0</v>
      </c>
      <c r="L288" s="103">
        <f t="shared" si="289"/>
        <v>0</v>
      </c>
      <c r="M288" s="103">
        <f t="shared" si="289"/>
        <v>0</v>
      </c>
      <c r="N288" s="103">
        <f t="shared" si="289"/>
        <v>0</v>
      </c>
      <c r="O288" s="116">
        <f t="shared" si="289"/>
        <v>0</v>
      </c>
      <c r="P288" s="112"/>
    </row>
    <row r="289" spans="1:16" ht="12.75" hidden="1" thickTop="1" x14ac:dyDescent="0.25">
      <c r="A289" s="100" t="s">
        <v>282</v>
      </c>
      <c r="B289" s="60" t="s">
        <v>283</v>
      </c>
      <c r="C289" s="417">
        <f t="shared" si="238"/>
        <v>0</v>
      </c>
      <c r="D289" s="49"/>
      <c r="E289" s="49"/>
      <c r="F289" s="49">
        <f t="shared" ref="F289:F296" si="290">E289+D289</f>
        <v>0</v>
      </c>
      <c r="G289" s="49"/>
      <c r="H289" s="49"/>
      <c r="I289" s="49">
        <f t="shared" ref="I289:I296" si="291">H289+G289</f>
        <v>0</v>
      </c>
      <c r="J289" s="49"/>
      <c r="K289" s="49"/>
      <c r="L289" s="49">
        <f t="shared" ref="L289:L296" si="292">K289+J289</f>
        <v>0</v>
      </c>
      <c r="M289" s="49"/>
      <c r="N289" s="49"/>
      <c r="O289" s="440">
        <f t="shared" ref="O289:O296" si="293">N289+M289</f>
        <v>0</v>
      </c>
      <c r="P289" s="441"/>
    </row>
    <row r="290" spans="1:16" ht="24.75" hidden="1" thickTop="1" x14ac:dyDescent="0.25">
      <c r="A290" s="94" t="s">
        <v>284</v>
      </c>
      <c r="B290" s="29" t="s">
        <v>285</v>
      </c>
      <c r="C290" s="134">
        <f t="shared" si="238"/>
        <v>0</v>
      </c>
      <c r="D290" s="45"/>
      <c r="E290" s="45"/>
      <c r="F290" s="45">
        <f t="shared" si="290"/>
        <v>0</v>
      </c>
      <c r="G290" s="45"/>
      <c r="H290" s="45"/>
      <c r="I290" s="45">
        <f t="shared" si="291"/>
        <v>0</v>
      </c>
      <c r="J290" s="45"/>
      <c r="K290" s="45"/>
      <c r="L290" s="45">
        <f t="shared" si="292"/>
        <v>0</v>
      </c>
      <c r="M290" s="45"/>
      <c r="N290" s="45"/>
      <c r="O290" s="359">
        <f t="shared" si="293"/>
        <v>0</v>
      </c>
      <c r="P290" s="430"/>
    </row>
    <row r="291" spans="1:16" ht="12.75" hidden="1" thickTop="1" x14ac:dyDescent="0.25">
      <c r="A291" s="94" t="s">
        <v>286</v>
      </c>
      <c r="B291" s="29" t="s">
        <v>287</v>
      </c>
      <c r="C291" s="134">
        <f t="shared" si="238"/>
        <v>0</v>
      </c>
      <c r="D291" s="45"/>
      <c r="E291" s="45"/>
      <c r="F291" s="45">
        <f t="shared" si="290"/>
        <v>0</v>
      </c>
      <c r="G291" s="45"/>
      <c r="H291" s="45"/>
      <c r="I291" s="45">
        <f t="shared" si="291"/>
        <v>0</v>
      </c>
      <c r="J291" s="45"/>
      <c r="K291" s="45"/>
      <c r="L291" s="45">
        <f t="shared" si="292"/>
        <v>0</v>
      </c>
      <c r="M291" s="45"/>
      <c r="N291" s="45"/>
      <c r="O291" s="359">
        <f t="shared" si="293"/>
        <v>0</v>
      </c>
      <c r="P291" s="430"/>
    </row>
    <row r="292" spans="1:16" ht="24.75" hidden="1" thickTop="1" x14ac:dyDescent="0.25">
      <c r="A292" s="94" t="s">
        <v>288</v>
      </c>
      <c r="B292" s="29" t="s">
        <v>289</v>
      </c>
      <c r="C292" s="134">
        <f>SUM(F292,I292,L292,O292)</f>
        <v>0</v>
      </c>
      <c r="D292" s="45"/>
      <c r="E292" s="45"/>
      <c r="F292" s="45">
        <f t="shared" si="290"/>
        <v>0</v>
      </c>
      <c r="G292" s="45"/>
      <c r="H292" s="45"/>
      <c r="I292" s="45">
        <f t="shared" si="291"/>
        <v>0</v>
      </c>
      <c r="J292" s="45"/>
      <c r="K292" s="45"/>
      <c r="L292" s="45">
        <f t="shared" si="292"/>
        <v>0</v>
      </c>
      <c r="M292" s="45"/>
      <c r="N292" s="45"/>
      <c r="O292" s="359">
        <f t="shared" si="293"/>
        <v>0</v>
      </c>
      <c r="P292" s="430"/>
    </row>
    <row r="293" spans="1:16" ht="12.75" hidden="1" thickTop="1" x14ac:dyDescent="0.25">
      <c r="A293" s="94" t="s">
        <v>290</v>
      </c>
      <c r="B293" s="29" t="s">
        <v>291</v>
      </c>
      <c r="C293" s="134">
        <f t="shared" si="238"/>
        <v>0</v>
      </c>
      <c r="D293" s="45"/>
      <c r="E293" s="45"/>
      <c r="F293" s="45">
        <f t="shared" si="290"/>
        <v>0</v>
      </c>
      <c r="G293" s="45"/>
      <c r="H293" s="45"/>
      <c r="I293" s="45">
        <f t="shared" si="291"/>
        <v>0</v>
      </c>
      <c r="J293" s="45"/>
      <c r="K293" s="45"/>
      <c r="L293" s="45">
        <f t="shared" si="292"/>
        <v>0</v>
      </c>
      <c r="M293" s="45"/>
      <c r="N293" s="45"/>
      <c r="O293" s="359">
        <f t="shared" si="293"/>
        <v>0</v>
      </c>
      <c r="P293" s="430"/>
    </row>
    <row r="294" spans="1:16" ht="24.75" hidden="1" thickTop="1" x14ac:dyDescent="0.25">
      <c r="A294" s="101" t="s">
        <v>292</v>
      </c>
      <c r="B294" s="102" t="s">
        <v>293</v>
      </c>
      <c r="C294" s="436">
        <f t="shared" si="238"/>
        <v>0</v>
      </c>
      <c r="D294" s="84"/>
      <c r="E294" s="84"/>
      <c r="F294" s="84">
        <f t="shared" si="290"/>
        <v>0</v>
      </c>
      <c r="G294" s="84"/>
      <c r="H294" s="84"/>
      <c r="I294" s="84">
        <f t="shared" si="291"/>
        <v>0</v>
      </c>
      <c r="J294" s="84"/>
      <c r="K294" s="84"/>
      <c r="L294" s="84">
        <f t="shared" si="292"/>
        <v>0</v>
      </c>
      <c r="M294" s="84"/>
      <c r="N294" s="84"/>
      <c r="O294" s="437">
        <f t="shared" si="293"/>
        <v>0</v>
      </c>
      <c r="P294" s="438"/>
    </row>
    <row r="295" spans="1:16" s="19" customFormat="1" ht="13.5" hidden="1" thickTop="1" thickBot="1" x14ac:dyDescent="0.3">
      <c r="A295" s="121" t="s">
        <v>294</v>
      </c>
      <c r="B295" s="121" t="s">
        <v>295</v>
      </c>
      <c r="C295" s="144">
        <f t="shared" si="238"/>
        <v>0</v>
      </c>
      <c r="D295" s="122"/>
      <c r="E295" s="122"/>
      <c r="F295" s="122">
        <f t="shared" si="290"/>
        <v>0</v>
      </c>
      <c r="G295" s="122"/>
      <c r="H295" s="122"/>
      <c r="I295" s="122">
        <f t="shared" si="291"/>
        <v>0</v>
      </c>
      <c r="J295" s="122"/>
      <c r="K295" s="122"/>
      <c r="L295" s="122">
        <f t="shared" si="292"/>
        <v>0</v>
      </c>
      <c r="M295" s="122"/>
      <c r="N295" s="122"/>
      <c r="O295" s="443">
        <f t="shared" si="293"/>
        <v>0</v>
      </c>
      <c r="P295" s="444"/>
    </row>
    <row r="296" spans="1:16" s="19" customFormat="1" ht="48.75" hidden="1" thickTop="1" x14ac:dyDescent="0.25">
      <c r="A296" s="119" t="s">
        <v>296</v>
      </c>
      <c r="B296" s="104" t="s">
        <v>297</v>
      </c>
      <c r="C296" s="145">
        <f>SUM(F296,I296,L296,O296)</f>
        <v>0</v>
      </c>
      <c r="D296" s="189"/>
      <c r="E296" s="189"/>
      <c r="F296" s="80">
        <f t="shared" si="290"/>
        <v>0</v>
      </c>
      <c r="G296" s="80"/>
      <c r="H296" s="80"/>
      <c r="I296" s="80">
        <f t="shared" si="291"/>
        <v>0</v>
      </c>
      <c r="J296" s="80"/>
      <c r="K296" s="80"/>
      <c r="L296" s="80">
        <f t="shared" si="292"/>
        <v>0</v>
      </c>
      <c r="M296" s="80"/>
      <c r="N296" s="80"/>
      <c r="O296" s="355">
        <f t="shared" si="293"/>
        <v>0</v>
      </c>
      <c r="P296" s="435"/>
    </row>
    <row r="297" spans="1:16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dsB8UPU64ZkufsXnto5XVRWLdDDmzLS52S1ueB0eVhDHkJmyWFS7xZ6a0wJ8E8oytcVUqXt4y5fbwZRYMdZXJw==" saltValue="yvq1HuDh+rq7n6F4uNHzRg==" spinCount="100000" sheet="1" objects="1" scenarios="1" formatCells="0" formatColumns="0" formatRows="0"/>
  <autoFilter ref="A18:P296">
    <filterColumn colId="2">
      <filters>
        <filter val="133 196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31.pielikums Jūrmalas pilsētas domes
2017.gada 9.jūnija saistošajiem noteikumiem Nr.21
(protokols Nr.10, 2.punkts)    
 </firstHeader>
    <firstFooter>&amp;L&amp;9&amp;D; &amp;T&amp;R&amp;9&amp;P (&amp;N)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7" sqref="U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343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345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7" customHeight="1" x14ac:dyDescent="0.25">
      <c r="A7" s="2" t="s">
        <v>4</v>
      </c>
      <c r="B7" s="3"/>
      <c r="C7" s="862" t="s">
        <v>346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15642</v>
      </c>
      <c r="D20" s="130">
        <f>SUM(D21,D24,D25,D41,D42)</f>
        <v>26500</v>
      </c>
      <c r="E20" s="22">
        <f>SUM(E21,E24,E25,E41,E42)</f>
        <v>-10858</v>
      </c>
      <c r="F20" s="170">
        <f>SUM(F21,F24,F25,F41,F42)</f>
        <v>15642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>SUM(D22:D23)</f>
        <v>0</v>
      </c>
      <c r="E21" s="25">
        <f t="shared" ref="E21" si="4">SUM(E22:E23)</f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15642</v>
      </c>
      <c r="D24" s="256">
        <v>26500</v>
      </c>
      <c r="E24" s="33">
        <f>-10000-858</f>
        <v>-10858</v>
      </c>
      <c r="F24" s="341">
        <f t="shared" si="8"/>
        <v>15642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52">
        <f t="shared" ref="E42" si="19">E43</f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15642</v>
      </c>
      <c r="D49" s="136">
        <f>SUM(D50,D281)</f>
        <v>26500</v>
      </c>
      <c r="E49" s="64">
        <f t="shared" ref="E49" si="25">SUM(E50,E281)</f>
        <v>-10858</v>
      </c>
      <c r="F49" s="178">
        <f>SUM(F50,F281)</f>
        <v>15642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15642</v>
      </c>
      <c r="D50" s="137">
        <f>SUM(D51,D193)</f>
        <v>26500</v>
      </c>
      <c r="E50" s="67">
        <f t="shared" ref="E50" si="27">SUM(E51,E193)</f>
        <v>-10858</v>
      </c>
      <c r="F50" s="179">
        <f>SUM(F51,F193)</f>
        <v>15642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hidden="1" x14ac:dyDescent="0.25">
      <c r="A51" s="68"/>
      <c r="B51" s="16" t="s">
        <v>51</v>
      </c>
      <c r="C51" s="208">
        <f t="shared" si="24"/>
        <v>0</v>
      </c>
      <c r="D51" s="138">
        <f>SUM(D52,D74,D172,D186)</f>
        <v>0</v>
      </c>
      <c r="E51" s="69">
        <f t="shared" ref="E51" si="29">SUM(E52,E74,E172,E186)</f>
        <v>0</v>
      </c>
      <c r="F51" s="180">
        <f>SUM(F52,F74,F172,F186)</f>
        <v>0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>SUM(D53,D66)</f>
        <v>0</v>
      </c>
      <c r="E52" s="71">
        <f t="shared" ref="E52" si="31">SUM(E53,E66)</f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>SUM(D54,D57,D65)</f>
        <v>0</v>
      </c>
      <c r="E53" s="38">
        <f t="shared" ref="E53" si="33">SUM(E54,E57,E65)</f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>
        <v>0</v>
      </c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>
        <v>0</v>
      </c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>SUM(D58:D64)</f>
        <v>0</v>
      </c>
      <c r="E57" s="76">
        <f t="shared" ref="E57" si="38">SUM(E58:E64)</f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>
        <v>0</v>
      </c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>
        <v>0</v>
      </c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>
        <v>0</v>
      </c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>
        <v>0</v>
      </c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>
        <v>0</v>
      </c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>
        <v>0</v>
      </c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>
        <v>0</v>
      </c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>
        <v>0</v>
      </c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>SUM(D67:D68)</f>
        <v>0</v>
      </c>
      <c r="E66" s="38">
        <f t="shared" ref="E66" si="44">SUM(E67:E68)</f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>
        <v>0</v>
      </c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>SUM(D69:D73)</f>
        <v>0</v>
      </c>
      <c r="E68" s="76">
        <f t="shared" ref="E68" si="46">SUM(E69:E73)</f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hidden="1" x14ac:dyDescent="0.25">
      <c r="A69" s="30">
        <v>1221</v>
      </c>
      <c r="B69" s="43" t="s">
        <v>69</v>
      </c>
      <c r="C69" s="199">
        <f t="shared" si="24"/>
        <v>0</v>
      </c>
      <c r="D69" s="273">
        <v>0</v>
      </c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>
        <v>0</v>
      </c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>
        <v>0</v>
      </c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>
        <v>0</v>
      </c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>
        <v>0</v>
      </c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hidden="1" x14ac:dyDescent="0.25">
      <c r="A74" s="70">
        <v>2000</v>
      </c>
      <c r="B74" s="70" t="s">
        <v>74</v>
      </c>
      <c r="C74" s="209">
        <f t="shared" si="24"/>
        <v>0</v>
      </c>
      <c r="D74" s="139">
        <f>SUM(D75,D82,D129,D163,D164,D171)</f>
        <v>0</v>
      </c>
      <c r="E74" s="71">
        <f t="shared" ref="E74" si="52">SUM(E75,E82,E129,E163,E164,E171)</f>
        <v>0</v>
      </c>
      <c r="F74" s="181">
        <f>SUM(F75,F82,F129,F163,F164,F171)</f>
        <v>0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>SUM(D76,D79)</f>
        <v>0</v>
      </c>
      <c r="E75" s="38">
        <f t="shared" ref="E75" si="54">SUM(E76,E79)</f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>SUM(D77:D78)</f>
        <v>0</v>
      </c>
      <c r="E76" s="79">
        <f t="shared" ref="E76" si="56">SUM(E77:E78)</f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>
        <v>0</v>
      </c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>
        <v>0</v>
      </c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>SUM(D80:D81)</f>
        <v>0</v>
      </c>
      <c r="E79" s="76">
        <f t="shared" ref="E79" si="62">SUM(E80:E81)</f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>
        <v>0</v>
      </c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>
        <v>0</v>
      </c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hidden="1" x14ac:dyDescent="0.25">
      <c r="A82" s="35">
        <v>2200</v>
      </c>
      <c r="B82" s="72" t="s">
        <v>80</v>
      </c>
      <c r="C82" s="197">
        <f t="shared" si="24"/>
        <v>0</v>
      </c>
      <c r="D82" s="132">
        <f>SUM(D83,D88,D94,D102,D111,D115,D121,D127)</f>
        <v>0</v>
      </c>
      <c r="E82" s="38">
        <f t="shared" ref="E82" si="68">SUM(E83,E88,E94,E102,E111,E115,E121,E127)</f>
        <v>0</v>
      </c>
      <c r="F82" s="184">
        <f>SUM(F83,F88,F94,F102,F111,F115,F121,F127)</f>
        <v>0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>SUM(D84:D87)</f>
        <v>0</v>
      </c>
      <c r="E83" s="74">
        <f t="shared" ref="E83" si="70">SUM(E84:E87)</f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>
        <v>0</v>
      </c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>
        <v>0</v>
      </c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>
        <v>0</v>
      </c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>
        <v>0</v>
      </c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>SUM(D89:D93)</f>
        <v>0</v>
      </c>
      <c r="E88" s="76">
        <f t="shared" ref="E88" si="76">SUM(E89:E93)</f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>
        <v>0</v>
      </c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>
        <v>0</v>
      </c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>
        <v>0</v>
      </c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>
        <v>0</v>
      </c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>
        <v>0</v>
      </c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hidden="1" x14ac:dyDescent="0.25">
      <c r="A94" s="75">
        <v>2230</v>
      </c>
      <c r="B94" s="43" t="s">
        <v>91</v>
      </c>
      <c r="C94" s="199">
        <f t="shared" si="24"/>
        <v>0</v>
      </c>
      <c r="D94" s="134">
        <f>SUM(D95:D101)</f>
        <v>0</v>
      </c>
      <c r="E94" s="76">
        <f t="shared" ref="E94" si="82">SUM(E95:E101)</f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>
        <v>0</v>
      </c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>
        <v>0</v>
      </c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>
        <v>0</v>
      </c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>
        <v>0</v>
      </c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>
        <v>0</v>
      </c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>
        <v>0</v>
      </c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>SUM(D103:D110)</f>
        <v>0</v>
      </c>
      <c r="E102" s="76">
        <f t="shared" ref="E102" si="88">SUM(E103:E110)</f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>
        <v>0</v>
      </c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>
        <v>0</v>
      </c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>
        <v>0</v>
      </c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>
        <v>0</v>
      </c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>
        <v>0</v>
      </c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>
        <v>0</v>
      </c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>
        <v>0</v>
      </c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>SUM(D112:D114)</f>
        <v>0</v>
      </c>
      <c r="E111" s="76">
        <f t="shared" ref="E111" si="94">SUM(E112:E114)</f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>
        <v>0</v>
      </c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>
        <v>0</v>
      </c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>
        <v>0</v>
      </c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>SUM(D116:D120)</f>
        <v>0</v>
      </c>
      <c r="E115" s="76">
        <f t="shared" ref="E115" si="101">SUM(E116:E120)</f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>
        <v>0</v>
      </c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>
        <v>0</v>
      </c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>
        <v>0</v>
      </c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>
        <v>0</v>
      </c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>
        <v>0</v>
      </c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>SUM(D122:D126)</f>
        <v>0</v>
      </c>
      <c r="E121" s="76">
        <f t="shared" ref="E121" si="107">SUM(E122:E126)</f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>
        <v>0</v>
      </c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>
        <v>0</v>
      </c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>
        <v>0</v>
      </c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>
        <v>0</v>
      </c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>
        <v>0</v>
      </c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" si="113">SUM(D128)</f>
        <v>0</v>
      </c>
      <c r="E127" s="79">
        <f>SUM(E128)</f>
        <v>0</v>
      </c>
      <c r="F127" s="185">
        <f t="shared" ref="F127:O127" si="114">SUM(F128)</f>
        <v>0</v>
      </c>
      <c r="G127" s="242">
        <f t="shared" si="114"/>
        <v>0</v>
      </c>
      <c r="H127" s="79">
        <f t="shared" si="114"/>
        <v>0</v>
      </c>
      <c r="I127" s="90">
        <f t="shared" si="114"/>
        <v>0</v>
      </c>
      <c r="J127" s="133">
        <f t="shared" si="114"/>
        <v>0</v>
      </c>
      <c r="K127" s="79">
        <f t="shared" si="114"/>
        <v>0</v>
      </c>
      <c r="L127" s="185">
        <f t="shared" si="114"/>
        <v>0</v>
      </c>
      <c r="M127" s="242">
        <f t="shared" si="114"/>
        <v>0</v>
      </c>
      <c r="N127" s="79">
        <f t="shared" si="114"/>
        <v>0</v>
      </c>
      <c r="O127" s="91">
        <f t="shared" si="114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>
        <v>0</v>
      </c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hidden="1" customHeight="1" x14ac:dyDescent="0.25">
      <c r="A129" s="35">
        <v>2300</v>
      </c>
      <c r="B129" s="72" t="s">
        <v>125</v>
      </c>
      <c r="C129" s="197">
        <f t="shared" si="100"/>
        <v>0</v>
      </c>
      <c r="D129" s="132">
        <f>SUM(D130,D135,D139,D140,D143,D150,D158,D159,D162)</f>
        <v>0</v>
      </c>
      <c r="E129" s="38">
        <f t="shared" ref="E129" si="115">SUM(E130,E135,E139,E140,E143,E150,E158,E159,E162)</f>
        <v>0</v>
      </c>
      <c r="F129" s="184">
        <f>SUM(F130,F135,F139,F140,F143,F150,F158,F159,F162)</f>
        <v>0</v>
      </c>
      <c r="G129" s="237">
        <f t="shared" ref="G129:N129" si="116">SUM(G130,G135,G139,G140,G143,G150,G158,G159,G162)</f>
        <v>0</v>
      </c>
      <c r="H129" s="38">
        <f t="shared" si="116"/>
        <v>0</v>
      </c>
      <c r="I129" s="125">
        <f t="shared" si="116"/>
        <v>0</v>
      </c>
      <c r="J129" s="132">
        <f t="shared" si="116"/>
        <v>0</v>
      </c>
      <c r="K129" s="38">
        <f t="shared" si="116"/>
        <v>0</v>
      </c>
      <c r="L129" s="184">
        <f t="shared" si="116"/>
        <v>0</v>
      </c>
      <c r="M129" s="237">
        <f t="shared" si="116"/>
        <v>0</v>
      </c>
      <c r="N129" s="38">
        <f t="shared" si="116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 t="shared" ref="D130:O130" si="117">SUM(D131:D134)</f>
        <v>0</v>
      </c>
      <c r="E130" s="79">
        <f t="shared" si="117"/>
        <v>0</v>
      </c>
      <c r="F130" s="185">
        <f t="shared" si="117"/>
        <v>0</v>
      </c>
      <c r="G130" s="242">
        <f t="shared" si="117"/>
        <v>0</v>
      </c>
      <c r="H130" s="79">
        <f t="shared" si="117"/>
        <v>0</v>
      </c>
      <c r="I130" s="90">
        <f t="shared" si="117"/>
        <v>0</v>
      </c>
      <c r="J130" s="133">
        <f t="shared" si="117"/>
        <v>0</v>
      </c>
      <c r="K130" s="79">
        <f t="shared" si="117"/>
        <v>0</v>
      </c>
      <c r="L130" s="185">
        <f t="shared" si="117"/>
        <v>0</v>
      </c>
      <c r="M130" s="242">
        <f t="shared" si="117"/>
        <v>0</v>
      </c>
      <c r="N130" s="79">
        <f t="shared" si="117"/>
        <v>0</v>
      </c>
      <c r="O130" s="90">
        <f t="shared" si="117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>
        <v>0</v>
      </c>
      <c r="E131" s="45"/>
      <c r="F131" s="95">
        <f t="shared" ref="F131:F134" si="118">D131+E131</f>
        <v>0</v>
      </c>
      <c r="G131" s="239"/>
      <c r="H131" s="45"/>
      <c r="I131" s="91">
        <f t="shared" ref="I131:I134" si="119">G131+H131</f>
        <v>0</v>
      </c>
      <c r="J131" s="273"/>
      <c r="K131" s="45"/>
      <c r="L131" s="95">
        <f t="shared" ref="L131:L134" si="120">J131+K131</f>
        <v>0</v>
      </c>
      <c r="M131" s="239"/>
      <c r="N131" s="45"/>
      <c r="O131" s="91">
        <f t="shared" ref="O131:O134" si="121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>
        <v>0</v>
      </c>
      <c r="E132" s="45"/>
      <c r="F132" s="95">
        <f t="shared" si="118"/>
        <v>0</v>
      </c>
      <c r="G132" s="239"/>
      <c r="H132" s="45"/>
      <c r="I132" s="91">
        <f t="shared" si="119"/>
        <v>0</v>
      </c>
      <c r="J132" s="273"/>
      <c r="K132" s="45"/>
      <c r="L132" s="95">
        <f t="shared" si="120"/>
        <v>0</v>
      </c>
      <c r="M132" s="239"/>
      <c r="N132" s="45"/>
      <c r="O132" s="91">
        <f t="shared" si="121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>
        <v>0</v>
      </c>
      <c r="E133" s="45"/>
      <c r="F133" s="95">
        <f t="shared" si="118"/>
        <v>0</v>
      </c>
      <c r="G133" s="239"/>
      <c r="H133" s="45"/>
      <c r="I133" s="91">
        <f t="shared" si="119"/>
        <v>0</v>
      </c>
      <c r="J133" s="273"/>
      <c r="K133" s="45"/>
      <c r="L133" s="95">
        <f t="shared" si="120"/>
        <v>0</v>
      </c>
      <c r="M133" s="239"/>
      <c r="N133" s="45"/>
      <c r="O133" s="91">
        <f t="shared" si="121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>
        <v>0</v>
      </c>
      <c r="E134" s="45"/>
      <c r="F134" s="95">
        <f t="shared" si="118"/>
        <v>0</v>
      </c>
      <c r="G134" s="239"/>
      <c r="H134" s="45"/>
      <c r="I134" s="91">
        <f t="shared" si="119"/>
        <v>0</v>
      </c>
      <c r="J134" s="273"/>
      <c r="K134" s="45"/>
      <c r="L134" s="95">
        <f t="shared" si="120"/>
        <v>0</v>
      </c>
      <c r="M134" s="239"/>
      <c r="N134" s="45"/>
      <c r="O134" s="91">
        <f t="shared" si="121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>
        <v>0</v>
      </c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>
        <v>0</v>
      </c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>
        <v>0</v>
      </c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>
        <v>0</v>
      </c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8">SUM(G141:G142)</f>
        <v>0</v>
      </c>
      <c r="H140" s="76">
        <f t="shared" si="128"/>
        <v>0</v>
      </c>
      <c r="I140" s="91">
        <f t="shared" si="128"/>
        <v>0</v>
      </c>
      <c r="J140" s="134">
        <f t="shared" si="128"/>
        <v>0</v>
      </c>
      <c r="K140" s="76">
        <f t="shared" si="128"/>
        <v>0</v>
      </c>
      <c r="L140" s="95">
        <f t="shared" si="128"/>
        <v>0</v>
      </c>
      <c r="M140" s="240">
        <f t="shared" si="128"/>
        <v>0</v>
      </c>
      <c r="N140" s="76">
        <f t="shared" si="128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>
        <v>0</v>
      </c>
      <c r="E141" s="45"/>
      <c r="F141" s="95">
        <f t="shared" ref="F141:F142" si="129">D141+E141</f>
        <v>0</v>
      </c>
      <c r="G141" s="239"/>
      <c r="H141" s="45"/>
      <c r="I141" s="91">
        <f t="shared" ref="I141:I142" si="130">G141+H141</f>
        <v>0</v>
      </c>
      <c r="J141" s="273"/>
      <c r="K141" s="45"/>
      <c r="L141" s="95">
        <f t="shared" ref="L141:L142" si="131">J141+K141</f>
        <v>0</v>
      </c>
      <c r="M141" s="239"/>
      <c r="N141" s="45"/>
      <c r="O141" s="91">
        <f t="shared" ref="O141:O142" si="132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>
        <v>0</v>
      </c>
      <c r="E142" s="45"/>
      <c r="F142" s="95">
        <f t="shared" si="129"/>
        <v>0</v>
      </c>
      <c r="G142" s="239"/>
      <c r="H142" s="45"/>
      <c r="I142" s="91">
        <f t="shared" si="130"/>
        <v>0</v>
      </c>
      <c r="J142" s="273"/>
      <c r="K142" s="45"/>
      <c r="L142" s="95">
        <f t="shared" si="131"/>
        <v>0</v>
      </c>
      <c r="M142" s="239"/>
      <c r="N142" s="45"/>
      <c r="O142" s="91">
        <f t="shared" si="132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3">SUM(G144:G149)</f>
        <v>0</v>
      </c>
      <c r="H143" s="74">
        <f t="shared" si="133"/>
        <v>0</v>
      </c>
      <c r="I143" s="156">
        <f t="shared" si="133"/>
        <v>0</v>
      </c>
      <c r="J143" s="86">
        <f t="shared" si="133"/>
        <v>0</v>
      </c>
      <c r="K143" s="74">
        <f t="shared" si="133"/>
        <v>0</v>
      </c>
      <c r="L143" s="183">
        <f t="shared" si="133"/>
        <v>0</v>
      </c>
      <c r="M143" s="238">
        <f t="shared" si="133"/>
        <v>0</v>
      </c>
      <c r="N143" s="74">
        <f t="shared" si="133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>
        <v>0</v>
      </c>
      <c r="E144" s="42"/>
      <c r="F144" s="185">
        <f t="shared" ref="F144:F149" si="134">D144+E144</f>
        <v>0</v>
      </c>
      <c r="G144" s="229"/>
      <c r="H144" s="42"/>
      <c r="I144" s="90">
        <f t="shared" ref="I144:I149" si="135">G144+H144</f>
        <v>0</v>
      </c>
      <c r="J144" s="272"/>
      <c r="K144" s="42"/>
      <c r="L144" s="185">
        <f t="shared" ref="L144:L149" si="136">J144+K144</f>
        <v>0</v>
      </c>
      <c r="M144" s="229"/>
      <c r="N144" s="42"/>
      <c r="O144" s="90">
        <f t="shared" ref="O144:O149" si="137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>
        <v>0</v>
      </c>
      <c r="E145" s="45"/>
      <c r="F145" s="95">
        <f t="shared" si="134"/>
        <v>0</v>
      </c>
      <c r="G145" s="239"/>
      <c r="H145" s="45"/>
      <c r="I145" s="91">
        <f t="shared" si="135"/>
        <v>0</v>
      </c>
      <c r="J145" s="273"/>
      <c r="K145" s="45"/>
      <c r="L145" s="95">
        <f t="shared" si="136"/>
        <v>0</v>
      </c>
      <c r="M145" s="239"/>
      <c r="N145" s="45"/>
      <c r="O145" s="91">
        <f t="shared" si="137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>
        <v>0</v>
      </c>
      <c r="E146" s="45"/>
      <c r="F146" s="95">
        <f t="shared" si="134"/>
        <v>0</v>
      </c>
      <c r="G146" s="239"/>
      <c r="H146" s="45"/>
      <c r="I146" s="91">
        <f t="shared" si="135"/>
        <v>0</v>
      </c>
      <c r="J146" s="273"/>
      <c r="K146" s="45"/>
      <c r="L146" s="95">
        <f t="shared" si="136"/>
        <v>0</v>
      </c>
      <c r="M146" s="239"/>
      <c r="N146" s="45"/>
      <c r="O146" s="91">
        <f t="shared" si="137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>
        <v>0</v>
      </c>
      <c r="E147" s="45"/>
      <c r="F147" s="95">
        <f t="shared" si="134"/>
        <v>0</v>
      </c>
      <c r="G147" s="239"/>
      <c r="H147" s="45"/>
      <c r="I147" s="91">
        <f t="shared" si="135"/>
        <v>0</v>
      </c>
      <c r="J147" s="273"/>
      <c r="K147" s="45"/>
      <c r="L147" s="95">
        <f t="shared" si="136"/>
        <v>0</v>
      </c>
      <c r="M147" s="239"/>
      <c r="N147" s="45"/>
      <c r="O147" s="91">
        <f t="shared" si="137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>
        <v>0</v>
      </c>
      <c r="E148" s="45"/>
      <c r="F148" s="95">
        <f t="shared" si="134"/>
        <v>0</v>
      </c>
      <c r="G148" s="239"/>
      <c r="H148" s="45"/>
      <c r="I148" s="91">
        <f t="shared" si="135"/>
        <v>0</v>
      </c>
      <c r="J148" s="273"/>
      <c r="K148" s="45"/>
      <c r="L148" s="95">
        <f t="shared" si="136"/>
        <v>0</v>
      </c>
      <c r="M148" s="239"/>
      <c r="N148" s="45"/>
      <c r="O148" s="91">
        <f t="shared" si="137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>
        <v>0</v>
      </c>
      <c r="E149" s="45"/>
      <c r="F149" s="95">
        <f t="shared" si="134"/>
        <v>0</v>
      </c>
      <c r="G149" s="239"/>
      <c r="H149" s="45"/>
      <c r="I149" s="91">
        <f t="shared" si="135"/>
        <v>0</v>
      </c>
      <c r="J149" s="273"/>
      <c r="K149" s="45"/>
      <c r="L149" s="95">
        <f t="shared" si="136"/>
        <v>0</v>
      </c>
      <c r="M149" s="239"/>
      <c r="N149" s="45"/>
      <c r="O149" s="91">
        <f t="shared" si="137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38">SUM(G151:G157)</f>
        <v>0</v>
      </c>
      <c r="H150" s="76">
        <f t="shared" si="138"/>
        <v>0</v>
      </c>
      <c r="I150" s="91">
        <f t="shared" si="138"/>
        <v>0</v>
      </c>
      <c r="J150" s="134">
        <f t="shared" si="138"/>
        <v>0</v>
      </c>
      <c r="K150" s="76">
        <f t="shared" si="138"/>
        <v>0</v>
      </c>
      <c r="L150" s="95">
        <f t="shared" si="138"/>
        <v>0</v>
      </c>
      <c r="M150" s="240">
        <f t="shared" si="138"/>
        <v>0</v>
      </c>
      <c r="N150" s="76">
        <f t="shared" si="138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>
        <v>0</v>
      </c>
      <c r="E151" s="45"/>
      <c r="F151" s="95">
        <f t="shared" ref="F151:F158" si="139">D151+E151</f>
        <v>0</v>
      </c>
      <c r="G151" s="239"/>
      <c r="H151" s="45"/>
      <c r="I151" s="91">
        <f t="shared" ref="I151:I158" si="140">G151+H151</f>
        <v>0</v>
      </c>
      <c r="J151" s="273"/>
      <c r="K151" s="45"/>
      <c r="L151" s="95">
        <f t="shared" ref="L151:L158" si="141">J151+K151</f>
        <v>0</v>
      </c>
      <c r="M151" s="239"/>
      <c r="N151" s="45"/>
      <c r="O151" s="91">
        <f t="shared" ref="O151:O158" si="142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>
        <v>0</v>
      </c>
      <c r="E152" s="45"/>
      <c r="F152" s="95">
        <f t="shared" si="139"/>
        <v>0</v>
      </c>
      <c r="G152" s="239"/>
      <c r="H152" s="45"/>
      <c r="I152" s="91">
        <f t="shared" si="140"/>
        <v>0</v>
      </c>
      <c r="J152" s="273"/>
      <c r="K152" s="45"/>
      <c r="L152" s="95">
        <f t="shared" si="141"/>
        <v>0</v>
      </c>
      <c r="M152" s="239"/>
      <c r="N152" s="45"/>
      <c r="O152" s="91">
        <f t="shared" si="142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>
        <v>0</v>
      </c>
      <c r="E153" s="45"/>
      <c r="F153" s="95">
        <f t="shared" si="139"/>
        <v>0</v>
      </c>
      <c r="G153" s="239"/>
      <c r="H153" s="45"/>
      <c r="I153" s="91">
        <f t="shared" si="140"/>
        <v>0</v>
      </c>
      <c r="J153" s="273"/>
      <c r="K153" s="45"/>
      <c r="L153" s="95">
        <f t="shared" si="141"/>
        <v>0</v>
      </c>
      <c r="M153" s="239"/>
      <c r="N153" s="45"/>
      <c r="O153" s="91">
        <f t="shared" si="142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>
        <v>0</v>
      </c>
      <c r="E154" s="45"/>
      <c r="F154" s="95">
        <f t="shared" si="139"/>
        <v>0</v>
      </c>
      <c r="G154" s="239"/>
      <c r="H154" s="45"/>
      <c r="I154" s="91">
        <f t="shared" si="140"/>
        <v>0</v>
      </c>
      <c r="J154" s="273"/>
      <c r="K154" s="45"/>
      <c r="L154" s="95">
        <f t="shared" si="141"/>
        <v>0</v>
      </c>
      <c r="M154" s="239"/>
      <c r="N154" s="45"/>
      <c r="O154" s="91">
        <f t="shared" si="142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>
        <v>0</v>
      </c>
      <c r="E155" s="45"/>
      <c r="F155" s="95">
        <f t="shared" si="139"/>
        <v>0</v>
      </c>
      <c r="G155" s="239"/>
      <c r="H155" s="45"/>
      <c r="I155" s="91">
        <f t="shared" si="140"/>
        <v>0</v>
      </c>
      <c r="J155" s="273"/>
      <c r="K155" s="45"/>
      <c r="L155" s="95">
        <f t="shared" si="141"/>
        <v>0</v>
      </c>
      <c r="M155" s="239"/>
      <c r="N155" s="45"/>
      <c r="O155" s="91">
        <f t="shared" si="142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>
        <v>0</v>
      </c>
      <c r="E156" s="45"/>
      <c r="F156" s="95">
        <f t="shared" si="139"/>
        <v>0</v>
      </c>
      <c r="G156" s="239"/>
      <c r="H156" s="45"/>
      <c r="I156" s="91">
        <f t="shared" si="140"/>
        <v>0</v>
      </c>
      <c r="J156" s="273"/>
      <c r="K156" s="45"/>
      <c r="L156" s="95">
        <f t="shared" si="141"/>
        <v>0</v>
      </c>
      <c r="M156" s="239"/>
      <c r="N156" s="45"/>
      <c r="O156" s="91">
        <f t="shared" si="142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>
        <v>0</v>
      </c>
      <c r="E157" s="45"/>
      <c r="F157" s="95">
        <f t="shared" si="139"/>
        <v>0</v>
      </c>
      <c r="G157" s="239"/>
      <c r="H157" s="45"/>
      <c r="I157" s="91">
        <f t="shared" si="140"/>
        <v>0</v>
      </c>
      <c r="J157" s="273"/>
      <c r="K157" s="45"/>
      <c r="L157" s="95">
        <f t="shared" si="141"/>
        <v>0</v>
      </c>
      <c r="M157" s="239"/>
      <c r="N157" s="45"/>
      <c r="O157" s="91">
        <f t="shared" si="142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>
        <v>0</v>
      </c>
      <c r="E158" s="77"/>
      <c r="F158" s="183">
        <f t="shared" si="139"/>
        <v>0</v>
      </c>
      <c r="G158" s="241"/>
      <c r="H158" s="77"/>
      <c r="I158" s="156">
        <f t="shared" si="140"/>
        <v>0</v>
      </c>
      <c r="J158" s="270"/>
      <c r="K158" s="77"/>
      <c r="L158" s="183">
        <f t="shared" si="141"/>
        <v>0</v>
      </c>
      <c r="M158" s="241"/>
      <c r="N158" s="77"/>
      <c r="O158" s="156">
        <f t="shared" si="142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>SUM(D160:D161)</f>
        <v>0</v>
      </c>
      <c r="E159" s="74">
        <f t="shared" ref="E159" si="143">SUM(E160:E161)</f>
        <v>0</v>
      </c>
      <c r="F159" s="183">
        <f>SUM(F160:F161)</f>
        <v>0</v>
      </c>
      <c r="G159" s="238">
        <f t="shared" ref="G159:N159" si="144">SUM(G160:G161)</f>
        <v>0</v>
      </c>
      <c r="H159" s="74">
        <f t="shared" si="144"/>
        <v>0</v>
      </c>
      <c r="I159" s="156">
        <f t="shared" si="144"/>
        <v>0</v>
      </c>
      <c r="J159" s="86">
        <f t="shared" si="144"/>
        <v>0</v>
      </c>
      <c r="K159" s="74">
        <f t="shared" si="144"/>
        <v>0</v>
      </c>
      <c r="L159" s="183">
        <f t="shared" si="144"/>
        <v>0</v>
      </c>
      <c r="M159" s="238">
        <f t="shared" si="144"/>
        <v>0</v>
      </c>
      <c r="N159" s="74">
        <f t="shared" si="144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>
        <v>0</v>
      </c>
      <c r="E160" s="42"/>
      <c r="F160" s="185">
        <f t="shared" ref="F160:F163" si="145">D160+E160</f>
        <v>0</v>
      </c>
      <c r="G160" s="229"/>
      <c r="H160" s="42"/>
      <c r="I160" s="90">
        <f t="shared" ref="I160:I163" si="146">G160+H160</f>
        <v>0</v>
      </c>
      <c r="J160" s="272"/>
      <c r="K160" s="42"/>
      <c r="L160" s="185">
        <f t="shared" ref="L160:L163" si="147">J160+K160</f>
        <v>0</v>
      </c>
      <c r="M160" s="229"/>
      <c r="N160" s="42"/>
      <c r="O160" s="90">
        <f t="shared" ref="O160:O163" si="148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>
        <v>0</v>
      </c>
      <c r="E161" s="45"/>
      <c r="F161" s="95">
        <f t="shared" si="145"/>
        <v>0</v>
      </c>
      <c r="G161" s="239"/>
      <c r="H161" s="45"/>
      <c r="I161" s="91">
        <f t="shared" si="146"/>
        <v>0</v>
      </c>
      <c r="J161" s="273"/>
      <c r="K161" s="45"/>
      <c r="L161" s="95">
        <f t="shared" si="147"/>
        <v>0</v>
      </c>
      <c r="M161" s="239"/>
      <c r="N161" s="45"/>
      <c r="O161" s="91">
        <f t="shared" si="148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>
        <v>0</v>
      </c>
      <c r="E162" s="77"/>
      <c r="F162" s="183">
        <f t="shared" si="145"/>
        <v>0</v>
      </c>
      <c r="G162" s="241"/>
      <c r="H162" s="77"/>
      <c r="I162" s="156">
        <f t="shared" si="146"/>
        <v>0</v>
      </c>
      <c r="J162" s="270"/>
      <c r="K162" s="77"/>
      <c r="L162" s="183">
        <f t="shared" si="147"/>
        <v>0</v>
      </c>
      <c r="M162" s="241"/>
      <c r="N162" s="77"/>
      <c r="O162" s="156">
        <f t="shared" si="148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>
        <v>0</v>
      </c>
      <c r="E163" s="80"/>
      <c r="F163" s="184">
        <f t="shared" si="145"/>
        <v>0</v>
      </c>
      <c r="G163" s="243"/>
      <c r="H163" s="80"/>
      <c r="I163" s="125">
        <f t="shared" si="146"/>
        <v>0</v>
      </c>
      <c r="J163" s="257"/>
      <c r="K163" s="80"/>
      <c r="L163" s="184">
        <f t="shared" si="147"/>
        <v>0</v>
      </c>
      <c r="M163" s="243"/>
      <c r="N163" s="80"/>
      <c r="O163" s="125">
        <f t="shared" si="148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>SUM(D165,D170)</f>
        <v>0</v>
      </c>
      <c r="E164" s="38">
        <f t="shared" ref="E164" si="149">SUM(E165,E170)</f>
        <v>0</v>
      </c>
      <c r="F164" s="184">
        <f>SUM(F165,F170)</f>
        <v>0</v>
      </c>
      <c r="G164" s="237">
        <f t="shared" ref="G164:O164" si="150">SUM(G165,G170)</f>
        <v>0</v>
      </c>
      <c r="H164" s="38">
        <f t="shared" si="150"/>
        <v>0</v>
      </c>
      <c r="I164" s="125">
        <f t="shared" si="150"/>
        <v>0</v>
      </c>
      <c r="J164" s="132">
        <f t="shared" si="150"/>
        <v>0</v>
      </c>
      <c r="K164" s="38">
        <f t="shared" si="150"/>
        <v>0</v>
      </c>
      <c r="L164" s="184">
        <f t="shared" si="150"/>
        <v>0</v>
      </c>
      <c r="M164" s="237">
        <f t="shared" si="150"/>
        <v>0</v>
      </c>
      <c r="N164" s="38">
        <f t="shared" si="150"/>
        <v>0</v>
      </c>
      <c r="O164" s="125">
        <f t="shared" si="150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>SUM(D166:D169)</f>
        <v>0</v>
      </c>
      <c r="E165" s="79">
        <f t="shared" ref="E165" si="151">SUM(E166:E169)</f>
        <v>0</v>
      </c>
      <c r="F165" s="185">
        <f>SUM(F166:F169)</f>
        <v>0</v>
      </c>
      <c r="G165" s="242">
        <f t="shared" ref="G165:O165" si="152">SUM(G166:G169)</f>
        <v>0</v>
      </c>
      <c r="H165" s="79">
        <f t="shared" si="152"/>
        <v>0</v>
      </c>
      <c r="I165" s="90">
        <f t="shared" si="152"/>
        <v>0</v>
      </c>
      <c r="J165" s="133">
        <f t="shared" si="152"/>
        <v>0</v>
      </c>
      <c r="K165" s="79">
        <f t="shared" si="152"/>
        <v>0</v>
      </c>
      <c r="L165" s="185">
        <f t="shared" si="152"/>
        <v>0</v>
      </c>
      <c r="M165" s="242">
        <f t="shared" si="152"/>
        <v>0</v>
      </c>
      <c r="N165" s="79">
        <f t="shared" si="152"/>
        <v>0</v>
      </c>
      <c r="O165" s="157">
        <f t="shared" si="152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>
        <v>0</v>
      </c>
      <c r="E166" s="45"/>
      <c r="F166" s="95">
        <f t="shared" ref="F166:F171" si="153">D166+E166</f>
        <v>0</v>
      </c>
      <c r="G166" s="239"/>
      <c r="H166" s="45"/>
      <c r="I166" s="91">
        <f t="shared" ref="I166:I171" si="154">G166+H166</f>
        <v>0</v>
      </c>
      <c r="J166" s="273"/>
      <c r="K166" s="45"/>
      <c r="L166" s="95">
        <f t="shared" ref="L166:L171" si="155">J166+K166</f>
        <v>0</v>
      </c>
      <c r="M166" s="239"/>
      <c r="N166" s="45"/>
      <c r="O166" s="91">
        <f t="shared" ref="O166:O171" si="156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>
        <v>0</v>
      </c>
      <c r="E167" s="45"/>
      <c r="F167" s="95">
        <f t="shared" si="153"/>
        <v>0</v>
      </c>
      <c r="G167" s="239"/>
      <c r="H167" s="45"/>
      <c r="I167" s="91">
        <f t="shared" si="154"/>
        <v>0</v>
      </c>
      <c r="J167" s="273"/>
      <c r="K167" s="45"/>
      <c r="L167" s="95">
        <f t="shared" si="155"/>
        <v>0</v>
      </c>
      <c r="M167" s="239"/>
      <c r="N167" s="45"/>
      <c r="O167" s="91">
        <f t="shared" si="156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>
        <v>0</v>
      </c>
      <c r="E168" s="45"/>
      <c r="F168" s="95">
        <f t="shared" si="153"/>
        <v>0</v>
      </c>
      <c r="G168" s="239"/>
      <c r="H168" s="45"/>
      <c r="I168" s="91">
        <f t="shared" si="154"/>
        <v>0</v>
      </c>
      <c r="J168" s="273"/>
      <c r="K168" s="45"/>
      <c r="L168" s="95">
        <f t="shared" si="155"/>
        <v>0</v>
      </c>
      <c r="M168" s="239"/>
      <c r="N168" s="45"/>
      <c r="O168" s="91">
        <f t="shared" si="156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>
        <v>0</v>
      </c>
      <c r="E169" s="45"/>
      <c r="F169" s="95">
        <f t="shared" si="153"/>
        <v>0</v>
      </c>
      <c r="G169" s="239"/>
      <c r="H169" s="45"/>
      <c r="I169" s="91">
        <f t="shared" si="154"/>
        <v>0</v>
      </c>
      <c r="J169" s="273"/>
      <c r="K169" s="45"/>
      <c r="L169" s="95">
        <f t="shared" si="155"/>
        <v>0</v>
      </c>
      <c r="M169" s="239"/>
      <c r="N169" s="45"/>
      <c r="O169" s="91">
        <f t="shared" si="156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>
        <v>0</v>
      </c>
      <c r="E170" s="45"/>
      <c r="F170" s="95">
        <f t="shared" si="153"/>
        <v>0</v>
      </c>
      <c r="G170" s="239"/>
      <c r="H170" s="45"/>
      <c r="I170" s="91">
        <f t="shared" si="154"/>
        <v>0</v>
      </c>
      <c r="J170" s="273"/>
      <c r="K170" s="45"/>
      <c r="L170" s="95">
        <f t="shared" si="155"/>
        <v>0</v>
      </c>
      <c r="M170" s="239"/>
      <c r="N170" s="45"/>
      <c r="O170" s="91">
        <f t="shared" si="156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>
        <v>0</v>
      </c>
      <c r="E171" s="42"/>
      <c r="F171" s="339">
        <f t="shared" si="153"/>
        <v>0</v>
      </c>
      <c r="G171" s="221"/>
      <c r="H171" s="28"/>
      <c r="I171" s="345">
        <f t="shared" si="154"/>
        <v>0</v>
      </c>
      <c r="J171" s="254"/>
      <c r="K171" s="28"/>
      <c r="L171" s="339">
        <f t="shared" si="155"/>
        <v>0</v>
      </c>
      <c r="M171" s="221"/>
      <c r="N171" s="28"/>
      <c r="O171" s="345">
        <f t="shared" si="156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>SUM(D173,D183)</f>
        <v>0</v>
      </c>
      <c r="E172" s="71">
        <f t="shared" ref="E172" si="157">SUM(E173,E183)</f>
        <v>0</v>
      </c>
      <c r="F172" s="181">
        <f>SUM(F173,F183)</f>
        <v>0</v>
      </c>
      <c r="G172" s="236">
        <f t="shared" ref="G172:N172" si="158">SUM(G173,G183)</f>
        <v>0</v>
      </c>
      <c r="H172" s="71">
        <f t="shared" si="158"/>
        <v>0</v>
      </c>
      <c r="I172" s="127">
        <f t="shared" si="158"/>
        <v>0</v>
      </c>
      <c r="J172" s="139">
        <f t="shared" si="158"/>
        <v>0</v>
      </c>
      <c r="K172" s="71">
        <f t="shared" si="158"/>
        <v>0</v>
      </c>
      <c r="L172" s="181">
        <f t="shared" si="158"/>
        <v>0</v>
      </c>
      <c r="M172" s="236">
        <f t="shared" si="158"/>
        <v>0</v>
      </c>
      <c r="N172" s="71">
        <f t="shared" si="158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>SUM(D174,D178)</f>
        <v>0</v>
      </c>
      <c r="E173" s="38">
        <f t="shared" ref="E173" si="159">SUM(E174,E178)</f>
        <v>0</v>
      </c>
      <c r="F173" s="184">
        <f>SUM(F174,F178)</f>
        <v>0</v>
      </c>
      <c r="G173" s="237">
        <f t="shared" ref="G173:O173" si="160">SUM(G174,G178)</f>
        <v>0</v>
      </c>
      <c r="H173" s="38">
        <f t="shared" si="160"/>
        <v>0</v>
      </c>
      <c r="I173" s="125">
        <f t="shared" si="160"/>
        <v>0</v>
      </c>
      <c r="J173" s="132">
        <f t="shared" si="160"/>
        <v>0</v>
      </c>
      <c r="K173" s="38">
        <f t="shared" si="160"/>
        <v>0</v>
      </c>
      <c r="L173" s="184">
        <f t="shared" si="160"/>
        <v>0</v>
      </c>
      <c r="M173" s="237">
        <f t="shared" si="160"/>
        <v>0</v>
      </c>
      <c r="N173" s="38">
        <f t="shared" si="160"/>
        <v>0</v>
      </c>
      <c r="O173" s="126">
        <f t="shared" si="160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>SUM(D175:D177)</f>
        <v>0</v>
      </c>
      <c r="E174" s="79">
        <f t="shared" ref="E174" si="161">SUM(E175:E177)</f>
        <v>0</v>
      </c>
      <c r="F174" s="185">
        <f>SUM(F175:F177)</f>
        <v>0</v>
      </c>
      <c r="G174" s="242">
        <f t="shared" ref="G174:N174" si="162">SUM(G175:G177)</f>
        <v>0</v>
      </c>
      <c r="H174" s="79">
        <f t="shared" si="162"/>
        <v>0</v>
      </c>
      <c r="I174" s="90">
        <f t="shared" si="162"/>
        <v>0</v>
      </c>
      <c r="J174" s="133">
        <f t="shared" si="162"/>
        <v>0</v>
      </c>
      <c r="K174" s="79">
        <f t="shared" si="162"/>
        <v>0</v>
      </c>
      <c r="L174" s="185">
        <f t="shared" si="162"/>
        <v>0</v>
      </c>
      <c r="M174" s="242">
        <f t="shared" si="162"/>
        <v>0</v>
      </c>
      <c r="N174" s="79">
        <f t="shared" si="162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>
        <v>0</v>
      </c>
      <c r="E175" s="45"/>
      <c r="F175" s="95">
        <f t="shared" ref="F175:F177" si="163">D175+E175</f>
        <v>0</v>
      </c>
      <c r="G175" s="239"/>
      <c r="H175" s="45"/>
      <c r="I175" s="91">
        <f t="shared" ref="I175:I177" si="164">G175+H175</f>
        <v>0</v>
      </c>
      <c r="J175" s="273"/>
      <c r="K175" s="45"/>
      <c r="L175" s="95">
        <f t="shared" ref="L175:L177" si="165">J175+K175</f>
        <v>0</v>
      </c>
      <c r="M175" s="239"/>
      <c r="N175" s="45"/>
      <c r="O175" s="91">
        <f t="shared" ref="O175:O177" si="166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>
        <v>0</v>
      </c>
      <c r="E176" s="45"/>
      <c r="F176" s="95">
        <f t="shared" si="163"/>
        <v>0</v>
      </c>
      <c r="G176" s="239"/>
      <c r="H176" s="45"/>
      <c r="I176" s="91">
        <f t="shared" si="164"/>
        <v>0</v>
      </c>
      <c r="J176" s="273"/>
      <c r="K176" s="45"/>
      <c r="L176" s="95">
        <f t="shared" si="165"/>
        <v>0</v>
      </c>
      <c r="M176" s="239"/>
      <c r="N176" s="45"/>
      <c r="O176" s="91">
        <f t="shared" si="166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67">SUM(F177,I177,L177,O177)</f>
        <v>0</v>
      </c>
      <c r="D177" s="273">
        <v>0</v>
      </c>
      <c r="E177" s="45"/>
      <c r="F177" s="95">
        <f t="shared" si="163"/>
        <v>0</v>
      </c>
      <c r="G177" s="239"/>
      <c r="H177" s="45"/>
      <c r="I177" s="91">
        <f t="shared" si="164"/>
        <v>0</v>
      </c>
      <c r="J177" s="273"/>
      <c r="K177" s="45"/>
      <c r="L177" s="95">
        <f t="shared" si="165"/>
        <v>0</v>
      </c>
      <c r="M177" s="239"/>
      <c r="N177" s="45"/>
      <c r="O177" s="91">
        <f t="shared" si="166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67"/>
        <v>0</v>
      </c>
      <c r="D178" s="133">
        <f>SUM(D179:D182)</f>
        <v>0</v>
      </c>
      <c r="E178" s="79">
        <f t="shared" ref="E178" si="168">SUM(E179:E182)</f>
        <v>0</v>
      </c>
      <c r="F178" s="185">
        <f>SUM(F179:F182)</f>
        <v>0</v>
      </c>
      <c r="G178" s="242">
        <f t="shared" ref="G178:O178" si="169">SUM(G179:G182)</f>
        <v>0</v>
      </c>
      <c r="H178" s="79">
        <f t="shared" si="169"/>
        <v>0</v>
      </c>
      <c r="I178" s="90">
        <f t="shared" si="169"/>
        <v>0</v>
      </c>
      <c r="J178" s="133">
        <f t="shared" si="169"/>
        <v>0</v>
      </c>
      <c r="K178" s="79">
        <f t="shared" si="169"/>
        <v>0</v>
      </c>
      <c r="L178" s="185">
        <f t="shared" si="169"/>
        <v>0</v>
      </c>
      <c r="M178" s="242">
        <f t="shared" si="169"/>
        <v>0</v>
      </c>
      <c r="N178" s="79">
        <f t="shared" si="169"/>
        <v>0</v>
      </c>
      <c r="O178" s="158">
        <f t="shared" si="169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67"/>
        <v>0</v>
      </c>
      <c r="D179" s="273">
        <v>0</v>
      </c>
      <c r="E179" s="45"/>
      <c r="F179" s="95">
        <f t="shared" ref="F179:F182" si="170">D179+E179</f>
        <v>0</v>
      </c>
      <c r="G179" s="239"/>
      <c r="H179" s="45"/>
      <c r="I179" s="91">
        <f t="shared" ref="I179:I182" si="171">G179+H179</f>
        <v>0</v>
      </c>
      <c r="J179" s="273"/>
      <c r="K179" s="45"/>
      <c r="L179" s="95">
        <f t="shared" ref="L179:L182" si="172">J179+K179</f>
        <v>0</v>
      </c>
      <c r="M179" s="239"/>
      <c r="N179" s="45"/>
      <c r="O179" s="91">
        <f t="shared" ref="O179:O182" si="173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67"/>
        <v>0</v>
      </c>
      <c r="D180" s="273">
        <v>0</v>
      </c>
      <c r="E180" s="45"/>
      <c r="F180" s="95">
        <f t="shared" si="170"/>
        <v>0</v>
      </c>
      <c r="G180" s="239"/>
      <c r="H180" s="45"/>
      <c r="I180" s="91">
        <f t="shared" si="171"/>
        <v>0</v>
      </c>
      <c r="J180" s="273"/>
      <c r="K180" s="45"/>
      <c r="L180" s="95">
        <f t="shared" si="172"/>
        <v>0</v>
      </c>
      <c r="M180" s="239"/>
      <c r="N180" s="45"/>
      <c r="O180" s="91">
        <f t="shared" si="173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67"/>
        <v>0</v>
      </c>
      <c r="D181" s="273">
        <v>0</v>
      </c>
      <c r="E181" s="45"/>
      <c r="F181" s="95">
        <f t="shared" si="170"/>
        <v>0</v>
      </c>
      <c r="G181" s="239"/>
      <c r="H181" s="45"/>
      <c r="I181" s="91">
        <f t="shared" si="171"/>
        <v>0</v>
      </c>
      <c r="J181" s="273"/>
      <c r="K181" s="45"/>
      <c r="L181" s="95">
        <f t="shared" si="172"/>
        <v>0</v>
      </c>
      <c r="M181" s="239"/>
      <c r="N181" s="45"/>
      <c r="O181" s="91">
        <f t="shared" si="173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67"/>
        <v>0</v>
      </c>
      <c r="D182" s="274">
        <v>0</v>
      </c>
      <c r="E182" s="84"/>
      <c r="F182" s="343">
        <f t="shared" si="170"/>
        <v>0</v>
      </c>
      <c r="G182" s="244"/>
      <c r="H182" s="84"/>
      <c r="I182" s="158">
        <f t="shared" si="171"/>
        <v>0</v>
      </c>
      <c r="J182" s="274"/>
      <c r="K182" s="84"/>
      <c r="L182" s="343">
        <f t="shared" si="172"/>
        <v>0</v>
      </c>
      <c r="M182" s="244"/>
      <c r="N182" s="84"/>
      <c r="O182" s="158">
        <f t="shared" si="173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67"/>
        <v>0</v>
      </c>
      <c r="D183" s="140">
        <f>SUM(D184:D185)</f>
        <v>0</v>
      </c>
      <c r="E183" s="85">
        <f t="shared" ref="E183" si="174">SUM(E184:E185)</f>
        <v>0</v>
      </c>
      <c r="F183" s="182">
        <f>SUM(F184:F185)</f>
        <v>0</v>
      </c>
      <c r="G183" s="245">
        <f t="shared" ref="G183:O183" si="175">SUM(G184:G185)</f>
        <v>0</v>
      </c>
      <c r="H183" s="85">
        <f t="shared" si="175"/>
        <v>0</v>
      </c>
      <c r="I183" s="126">
        <f t="shared" si="175"/>
        <v>0</v>
      </c>
      <c r="J183" s="140">
        <f t="shared" si="175"/>
        <v>0</v>
      </c>
      <c r="K183" s="85">
        <f t="shared" si="175"/>
        <v>0</v>
      </c>
      <c r="L183" s="182">
        <f t="shared" si="175"/>
        <v>0</v>
      </c>
      <c r="M183" s="245">
        <f t="shared" si="175"/>
        <v>0</v>
      </c>
      <c r="N183" s="85">
        <f t="shared" si="175"/>
        <v>0</v>
      </c>
      <c r="O183" s="126">
        <f t="shared" si="175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67"/>
        <v>0</v>
      </c>
      <c r="D184" s="270">
        <v>0</v>
      </c>
      <c r="E184" s="77"/>
      <c r="F184" s="183">
        <f t="shared" ref="F184:F185" si="176">D184+E184</f>
        <v>0</v>
      </c>
      <c r="G184" s="241"/>
      <c r="H184" s="77"/>
      <c r="I184" s="156">
        <f t="shared" ref="I184:I185" si="177">G184+H184</f>
        <v>0</v>
      </c>
      <c r="J184" s="270"/>
      <c r="K184" s="77"/>
      <c r="L184" s="183">
        <f t="shared" ref="L184:L185" si="178">J184+K184</f>
        <v>0</v>
      </c>
      <c r="M184" s="241"/>
      <c r="N184" s="77"/>
      <c r="O184" s="156">
        <f t="shared" ref="O184:O185" si="179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67"/>
        <v>0</v>
      </c>
      <c r="D185" s="272">
        <v>0</v>
      </c>
      <c r="E185" s="42"/>
      <c r="F185" s="185">
        <f t="shared" si="176"/>
        <v>0</v>
      </c>
      <c r="G185" s="229"/>
      <c r="H185" s="42"/>
      <c r="I185" s="90">
        <f t="shared" si="177"/>
        <v>0</v>
      </c>
      <c r="J185" s="272"/>
      <c r="K185" s="42"/>
      <c r="L185" s="185">
        <f t="shared" si="178"/>
        <v>0</v>
      </c>
      <c r="M185" s="229"/>
      <c r="N185" s="42"/>
      <c r="O185" s="90">
        <f t="shared" si="179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67"/>
        <v>0</v>
      </c>
      <c r="D186" s="139">
        <f>SUM(D187,D190)</f>
        <v>0</v>
      </c>
      <c r="E186" s="71">
        <f t="shared" ref="E186" si="180">SUM(E187,E190)</f>
        <v>0</v>
      </c>
      <c r="F186" s="181">
        <f>SUM(F187,F190)</f>
        <v>0</v>
      </c>
      <c r="G186" s="236">
        <f t="shared" ref="G186:N186" si="181">SUM(G187,G190)</f>
        <v>0</v>
      </c>
      <c r="H186" s="71">
        <f t="shared" si="181"/>
        <v>0</v>
      </c>
      <c r="I186" s="127">
        <f t="shared" si="181"/>
        <v>0</v>
      </c>
      <c r="J186" s="139">
        <f t="shared" si="181"/>
        <v>0</v>
      </c>
      <c r="K186" s="71">
        <f t="shared" si="181"/>
        <v>0</v>
      </c>
      <c r="L186" s="181">
        <f t="shared" si="181"/>
        <v>0</v>
      </c>
      <c r="M186" s="236">
        <f t="shared" si="181"/>
        <v>0</v>
      </c>
      <c r="N186" s="71">
        <f t="shared" si="181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67"/>
        <v>0</v>
      </c>
      <c r="D187" s="132">
        <f>SUM(D188,D189)</f>
        <v>0</v>
      </c>
      <c r="E187" s="38">
        <f t="shared" ref="E187" si="182">SUM(E188,E189)</f>
        <v>0</v>
      </c>
      <c r="F187" s="184">
        <f>SUM(F188,F189)</f>
        <v>0</v>
      </c>
      <c r="G187" s="237">
        <f t="shared" ref="G187:N187" si="183">SUM(G188,G189)</f>
        <v>0</v>
      </c>
      <c r="H187" s="38">
        <f t="shared" si="183"/>
        <v>0</v>
      </c>
      <c r="I187" s="125">
        <f t="shared" si="183"/>
        <v>0</v>
      </c>
      <c r="J187" s="132">
        <f t="shared" si="183"/>
        <v>0</v>
      </c>
      <c r="K187" s="38">
        <f t="shared" si="183"/>
        <v>0</v>
      </c>
      <c r="L187" s="184">
        <f t="shared" si="183"/>
        <v>0</v>
      </c>
      <c r="M187" s="237">
        <f t="shared" si="183"/>
        <v>0</v>
      </c>
      <c r="N187" s="38">
        <f t="shared" si="183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67"/>
        <v>0</v>
      </c>
      <c r="D188" s="272">
        <v>0</v>
      </c>
      <c r="E188" s="42"/>
      <c r="F188" s="185">
        <f t="shared" ref="F188:F189" si="184">D188+E188</f>
        <v>0</v>
      </c>
      <c r="G188" s="229"/>
      <c r="H188" s="42"/>
      <c r="I188" s="90">
        <f t="shared" ref="I188:I189" si="185">G188+H188</f>
        <v>0</v>
      </c>
      <c r="J188" s="272"/>
      <c r="K188" s="42"/>
      <c r="L188" s="185">
        <f t="shared" ref="L188:L189" si="186">J188+K188</f>
        <v>0</v>
      </c>
      <c r="M188" s="229"/>
      <c r="N188" s="42"/>
      <c r="O188" s="90">
        <f t="shared" ref="O188:O189" si="187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67"/>
        <v>0</v>
      </c>
      <c r="D189" s="273">
        <v>0</v>
      </c>
      <c r="E189" s="45"/>
      <c r="F189" s="95">
        <f t="shared" si="184"/>
        <v>0</v>
      </c>
      <c r="G189" s="239"/>
      <c r="H189" s="45"/>
      <c r="I189" s="91">
        <f t="shared" si="185"/>
        <v>0</v>
      </c>
      <c r="J189" s="273"/>
      <c r="K189" s="45"/>
      <c r="L189" s="95">
        <f t="shared" si="186"/>
        <v>0</v>
      </c>
      <c r="M189" s="239"/>
      <c r="N189" s="45"/>
      <c r="O189" s="91">
        <f t="shared" si="187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67"/>
        <v>0</v>
      </c>
      <c r="D190" s="132">
        <f>SUM(D191)</f>
        <v>0</v>
      </c>
      <c r="E190" s="38">
        <f t="shared" ref="E190" si="188">SUM(E191)</f>
        <v>0</v>
      </c>
      <c r="F190" s="184">
        <f>SUM(F191)</f>
        <v>0</v>
      </c>
      <c r="G190" s="237">
        <f t="shared" ref="G190:N190" si="189">SUM(G191)</f>
        <v>0</v>
      </c>
      <c r="H190" s="38">
        <f t="shared" si="189"/>
        <v>0</v>
      </c>
      <c r="I190" s="125">
        <f t="shared" si="189"/>
        <v>0</v>
      </c>
      <c r="J190" s="132">
        <f t="shared" si="189"/>
        <v>0</v>
      </c>
      <c r="K190" s="38">
        <f t="shared" si="189"/>
        <v>0</v>
      </c>
      <c r="L190" s="184">
        <f t="shared" si="189"/>
        <v>0</v>
      </c>
      <c r="M190" s="237">
        <f t="shared" si="189"/>
        <v>0</v>
      </c>
      <c r="N190" s="38">
        <f t="shared" si="189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67"/>
        <v>0</v>
      </c>
      <c r="D191" s="133">
        <f>SUM(D192:D192)</f>
        <v>0</v>
      </c>
      <c r="E191" s="79">
        <f t="shared" ref="E191" si="190">SUM(E192:E192)</f>
        <v>0</v>
      </c>
      <c r="F191" s="185">
        <f>SUM(F192:F192)</f>
        <v>0</v>
      </c>
      <c r="G191" s="242">
        <f t="shared" ref="G191:N191" si="191">SUM(G192:G192)</f>
        <v>0</v>
      </c>
      <c r="H191" s="79">
        <f t="shared" si="191"/>
        <v>0</v>
      </c>
      <c r="I191" s="90">
        <f t="shared" si="191"/>
        <v>0</v>
      </c>
      <c r="J191" s="133">
        <f t="shared" si="191"/>
        <v>0</v>
      </c>
      <c r="K191" s="79">
        <f t="shared" si="191"/>
        <v>0</v>
      </c>
      <c r="L191" s="185">
        <f t="shared" si="191"/>
        <v>0</v>
      </c>
      <c r="M191" s="242">
        <f t="shared" si="191"/>
        <v>0</v>
      </c>
      <c r="N191" s="79">
        <f t="shared" si="191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67"/>
        <v>0</v>
      </c>
      <c r="D192" s="273">
        <v>0</v>
      </c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67"/>
        <v>15642</v>
      </c>
      <c r="D193" s="138">
        <f>SUM(D194,D229,D268)</f>
        <v>26500</v>
      </c>
      <c r="E193" s="69">
        <f t="shared" ref="E193" si="192">SUM(E194,E229,E268)</f>
        <v>-10858</v>
      </c>
      <c r="F193" s="180">
        <f>SUM(F194,F229,F268)</f>
        <v>15642</v>
      </c>
      <c r="G193" s="235">
        <f t="shared" ref="G193:N193" si="193">SUM(G194,G229,G268)</f>
        <v>0</v>
      </c>
      <c r="H193" s="69">
        <f t="shared" si="193"/>
        <v>0</v>
      </c>
      <c r="I193" s="284">
        <f t="shared" si="193"/>
        <v>0</v>
      </c>
      <c r="J193" s="138">
        <f t="shared" si="193"/>
        <v>0</v>
      </c>
      <c r="K193" s="69">
        <f t="shared" si="193"/>
        <v>0</v>
      </c>
      <c r="L193" s="180">
        <f t="shared" si="193"/>
        <v>0</v>
      </c>
      <c r="M193" s="235">
        <f t="shared" si="193"/>
        <v>0</v>
      </c>
      <c r="N193" s="69">
        <f t="shared" si="193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67"/>
        <v>15642</v>
      </c>
      <c r="D194" s="139">
        <f>D195+D203</f>
        <v>26500</v>
      </c>
      <c r="E194" s="71">
        <f t="shared" ref="E194" si="194">E195+E203</f>
        <v>-10858</v>
      </c>
      <c r="F194" s="181">
        <f>F195+F203</f>
        <v>15642</v>
      </c>
      <c r="G194" s="236">
        <f t="shared" ref="G194:N194" si="195">G195+G203</f>
        <v>0</v>
      </c>
      <c r="H194" s="71">
        <f t="shared" si="195"/>
        <v>0</v>
      </c>
      <c r="I194" s="127">
        <f t="shared" si="195"/>
        <v>0</v>
      </c>
      <c r="J194" s="139">
        <f t="shared" si="195"/>
        <v>0</v>
      </c>
      <c r="K194" s="71">
        <f t="shared" si="195"/>
        <v>0</v>
      </c>
      <c r="L194" s="181">
        <f t="shared" si="195"/>
        <v>0</v>
      </c>
      <c r="M194" s="236">
        <f t="shared" si="195"/>
        <v>0</v>
      </c>
      <c r="N194" s="71">
        <f t="shared" si="195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7"/>
        <v>0</v>
      </c>
      <c r="D195" s="132">
        <f>D196+D197+D200+D201+D202</f>
        <v>0</v>
      </c>
      <c r="E195" s="38">
        <f t="shared" ref="E195" si="196">E196+E197+E200+E201+E202</f>
        <v>0</v>
      </c>
      <c r="F195" s="184">
        <f>F196+F197+F200+F201+F202</f>
        <v>0</v>
      </c>
      <c r="G195" s="237">
        <f t="shared" ref="G195:N195" si="197">G196+G197+G200+G201+G202</f>
        <v>0</v>
      </c>
      <c r="H195" s="38">
        <f t="shared" si="197"/>
        <v>0</v>
      </c>
      <c r="I195" s="125">
        <f t="shared" si="197"/>
        <v>0</v>
      </c>
      <c r="J195" s="132">
        <f t="shared" si="197"/>
        <v>0</v>
      </c>
      <c r="K195" s="38">
        <f t="shared" si="197"/>
        <v>0</v>
      </c>
      <c r="L195" s="184">
        <f t="shared" si="197"/>
        <v>0</v>
      </c>
      <c r="M195" s="237">
        <f t="shared" si="197"/>
        <v>0</v>
      </c>
      <c r="N195" s="38">
        <f t="shared" si="197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7"/>
        <v>0</v>
      </c>
      <c r="D196" s="272">
        <v>0</v>
      </c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7"/>
        <v>0</v>
      </c>
      <c r="D197" s="134">
        <f>D198+D199</f>
        <v>0</v>
      </c>
      <c r="E197" s="76">
        <f t="shared" ref="E197" si="198">E198+E199</f>
        <v>0</v>
      </c>
      <c r="F197" s="95">
        <f>F198+F199</f>
        <v>0</v>
      </c>
      <c r="G197" s="240">
        <f t="shared" ref="G197:O197" si="199">G198+G199</f>
        <v>0</v>
      </c>
      <c r="H197" s="76">
        <f t="shared" si="199"/>
        <v>0</v>
      </c>
      <c r="I197" s="91">
        <f t="shared" si="199"/>
        <v>0</v>
      </c>
      <c r="J197" s="134">
        <f t="shared" si="199"/>
        <v>0</v>
      </c>
      <c r="K197" s="76">
        <f t="shared" si="199"/>
        <v>0</v>
      </c>
      <c r="L197" s="95">
        <f t="shared" si="199"/>
        <v>0</v>
      </c>
      <c r="M197" s="240">
        <f t="shared" si="199"/>
        <v>0</v>
      </c>
      <c r="N197" s="76">
        <f t="shared" si="199"/>
        <v>0</v>
      </c>
      <c r="O197" s="91">
        <f t="shared" si="199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67"/>
        <v>0</v>
      </c>
      <c r="D198" s="273">
        <v>0</v>
      </c>
      <c r="E198" s="45"/>
      <c r="F198" s="95">
        <f t="shared" ref="F198:F202" si="200">D198+E198</f>
        <v>0</v>
      </c>
      <c r="G198" s="239"/>
      <c r="H198" s="45"/>
      <c r="I198" s="91">
        <f t="shared" ref="I198:I202" si="201">G198+H198</f>
        <v>0</v>
      </c>
      <c r="J198" s="273"/>
      <c r="K198" s="45"/>
      <c r="L198" s="95">
        <f t="shared" ref="L198:L202" si="202">J198+K198</f>
        <v>0</v>
      </c>
      <c r="M198" s="239"/>
      <c r="N198" s="45"/>
      <c r="O198" s="91">
        <f t="shared" ref="O198:O202" si="203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67"/>
        <v>0</v>
      </c>
      <c r="D199" s="273">
        <v>0</v>
      </c>
      <c r="E199" s="45"/>
      <c r="F199" s="95">
        <f t="shared" si="200"/>
        <v>0</v>
      </c>
      <c r="G199" s="239"/>
      <c r="H199" s="45"/>
      <c r="I199" s="91">
        <f t="shared" si="201"/>
        <v>0</v>
      </c>
      <c r="J199" s="273"/>
      <c r="K199" s="45"/>
      <c r="L199" s="95">
        <f t="shared" si="202"/>
        <v>0</v>
      </c>
      <c r="M199" s="239"/>
      <c r="N199" s="45"/>
      <c r="O199" s="91">
        <f t="shared" si="203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67"/>
        <v>0</v>
      </c>
      <c r="D200" s="273">
        <v>0</v>
      </c>
      <c r="E200" s="45"/>
      <c r="F200" s="95">
        <f t="shared" si="200"/>
        <v>0</v>
      </c>
      <c r="G200" s="239"/>
      <c r="H200" s="45"/>
      <c r="I200" s="91">
        <f t="shared" si="201"/>
        <v>0</v>
      </c>
      <c r="J200" s="273"/>
      <c r="K200" s="45"/>
      <c r="L200" s="95">
        <f t="shared" si="202"/>
        <v>0</v>
      </c>
      <c r="M200" s="239"/>
      <c r="N200" s="45"/>
      <c r="O200" s="91">
        <f t="shared" si="203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67"/>
        <v>0</v>
      </c>
      <c r="D201" s="273">
        <v>0</v>
      </c>
      <c r="E201" s="45"/>
      <c r="F201" s="95">
        <f t="shared" si="200"/>
        <v>0</v>
      </c>
      <c r="G201" s="239"/>
      <c r="H201" s="45"/>
      <c r="I201" s="91">
        <f t="shared" si="201"/>
        <v>0</v>
      </c>
      <c r="J201" s="273"/>
      <c r="K201" s="45"/>
      <c r="L201" s="95">
        <f t="shared" si="202"/>
        <v>0</v>
      </c>
      <c r="M201" s="239"/>
      <c r="N201" s="45"/>
      <c r="O201" s="91">
        <f t="shared" si="203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67"/>
        <v>0</v>
      </c>
      <c r="D202" s="273">
        <v>0</v>
      </c>
      <c r="E202" s="45"/>
      <c r="F202" s="95">
        <f t="shared" si="200"/>
        <v>0</v>
      </c>
      <c r="G202" s="239"/>
      <c r="H202" s="45"/>
      <c r="I202" s="91">
        <f t="shared" si="201"/>
        <v>0</v>
      </c>
      <c r="J202" s="273"/>
      <c r="K202" s="45"/>
      <c r="L202" s="95">
        <f t="shared" si="202"/>
        <v>0</v>
      </c>
      <c r="M202" s="239"/>
      <c r="N202" s="45"/>
      <c r="O202" s="91">
        <f t="shared" si="203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67"/>
        <v>15642</v>
      </c>
      <c r="D203" s="132">
        <f>D204+D214+D215+D224+D225+D226+D228</f>
        <v>26500</v>
      </c>
      <c r="E203" s="38">
        <f t="shared" ref="E203" si="204">E204+E214+E215+E224+E225+E226+E228</f>
        <v>-10858</v>
      </c>
      <c r="F203" s="184">
        <f>F204+F214+F215+F224+F225+F226+F228</f>
        <v>15642</v>
      </c>
      <c r="G203" s="237">
        <f t="shared" ref="G203:O203" si="205">G204+G214+G215+G224+G225+G226+G228</f>
        <v>0</v>
      </c>
      <c r="H203" s="38">
        <f t="shared" si="205"/>
        <v>0</v>
      </c>
      <c r="I203" s="125">
        <f t="shared" si="205"/>
        <v>0</v>
      </c>
      <c r="J203" s="132">
        <f t="shared" si="205"/>
        <v>0</v>
      </c>
      <c r="K203" s="38">
        <f t="shared" si="205"/>
        <v>0</v>
      </c>
      <c r="L203" s="184">
        <f t="shared" si="205"/>
        <v>0</v>
      </c>
      <c r="M203" s="237">
        <f t="shared" si="205"/>
        <v>0</v>
      </c>
      <c r="N203" s="38">
        <f t="shared" si="205"/>
        <v>0</v>
      </c>
      <c r="O203" s="125">
        <f t="shared" si="205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7"/>
        <v>0</v>
      </c>
      <c r="D204" s="86">
        <f>SUM(D205:D213)</f>
        <v>0</v>
      </c>
      <c r="E204" s="74">
        <f>SUM(E205:E213)</f>
        <v>0</v>
      </c>
      <c r="F204" s="183">
        <f t="shared" ref="F204:N204" si="206">SUM(F205:F213)</f>
        <v>0</v>
      </c>
      <c r="G204" s="238">
        <f t="shared" si="206"/>
        <v>0</v>
      </c>
      <c r="H204" s="74">
        <f t="shared" si="206"/>
        <v>0</v>
      </c>
      <c r="I204" s="156">
        <f t="shared" si="206"/>
        <v>0</v>
      </c>
      <c r="J204" s="86">
        <f t="shared" si="206"/>
        <v>0</v>
      </c>
      <c r="K204" s="74">
        <f t="shared" si="206"/>
        <v>0</v>
      </c>
      <c r="L204" s="183">
        <f t="shared" si="206"/>
        <v>0</v>
      </c>
      <c r="M204" s="238">
        <f t="shared" si="206"/>
        <v>0</v>
      </c>
      <c r="N204" s="74">
        <f t="shared" si="206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67"/>
        <v>0</v>
      </c>
      <c r="D205" s="272">
        <v>0</v>
      </c>
      <c r="E205" s="42"/>
      <c r="F205" s="185">
        <f t="shared" ref="F205:F214" si="207">D205+E205</f>
        <v>0</v>
      </c>
      <c r="G205" s="229"/>
      <c r="H205" s="42"/>
      <c r="I205" s="90">
        <f t="shared" ref="I205:I214" si="208">G205+H205</f>
        <v>0</v>
      </c>
      <c r="J205" s="272"/>
      <c r="K205" s="42"/>
      <c r="L205" s="185">
        <f t="shared" ref="L205:L214" si="209">J205+K205</f>
        <v>0</v>
      </c>
      <c r="M205" s="229"/>
      <c r="N205" s="42"/>
      <c r="O205" s="90">
        <f t="shared" ref="O205:O214" si="210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67"/>
        <v>0</v>
      </c>
      <c r="D206" s="273">
        <v>0</v>
      </c>
      <c r="E206" s="45"/>
      <c r="F206" s="95">
        <f t="shared" si="207"/>
        <v>0</v>
      </c>
      <c r="G206" s="239"/>
      <c r="H206" s="45"/>
      <c r="I206" s="91">
        <f t="shared" si="208"/>
        <v>0</v>
      </c>
      <c r="J206" s="273"/>
      <c r="K206" s="45"/>
      <c r="L206" s="95">
        <f t="shared" si="209"/>
        <v>0</v>
      </c>
      <c r="M206" s="239"/>
      <c r="N206" s="45"/>
      <c r="O206" s="91">
        <f t="shared" si="210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67"/>
        <v>0</v>
      </c>
      <c r="D207" s="273">
        <v>0</v>
      </c>
      <c r="E207" s="45"/>
      <c r="F207" s="95">
        <f t="shared" si="207"/>
        <v>0</v>
      </c>
      <c r="G207" s="239"/>
      <c r="H207" s="45"/>
      <c r="I207" s="91">
        <f t="shared" si="208"/>
        <v>0</v>
      </c>
      <c r="J207" s="273"/>
      <c r="K207" s="45"/>
      <c r="L207" s="95">
        <f t="shared" si="209"/>
        <v>0</v>
      </c>
      <c r="M207" s="239"/>
      <c r="N207" s="45"/>
      <c r="O207" s="91">
        <f t="shared" si="210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67"/>
        <v>0</v>
      </c>
      <c r="D208" s="273">
        <v>0</v>
      </c>
      <c r="E208" s="45"/>
      <c r="F208" s="95">
        <f t="shared" si="207"/>
        <v>0</v>
      </c>
      <c r="G208" s="239"/>
      <c r="H208" s="45"/>
      <c r="I208" s="91">
        <f t="shared" si="208"/>
        <v>0</v>
      </c>
      <c r="J208" s="273"/>
      <c r="K208" s="45"/>
      <c r="L208" s="95">
        <f t="shared" si="209"/>
        <v>0</v>
      </c>
      <c r="M208" s="239"/>
      <c r="N208" s="45"/>
      <c r="O208" s="91">
        <f t="shared" si="210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67"/>
        <v>0</v>
      </c>
      <c r="D209" s="273">
        <v>0</v>
      </c>
      <c r="E209" s="45"/>
      <c r="F209" s="95">
        <f t="shared" si="207"/>
        <v>0</v>
      </c>
      <c r="G209" s="239"/>
      <c r="H209" s="45"/>
      <c r="I209" s="91">
        <f t="shared" si="208"/>
        <v>0</v>
      </c>
      <c r="J209" s="273"/>
      <c r="K209" s="45"/>
      <c r="L209" s="95">
        <f t="shared" si="209"/>
        <v>0</v>
      </c>
      <c r="M209" s="239"/>
      <c r="N209" s="45"/>
      <c r="O209" s="91">
        <f t="shared" si="210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67"/>
        <v>0</v>
      </c>
      <c r="D210" s="273">
        <v>0</v>
      </c>
      <c r="E210" s="45"/>
      <c r="F210" s="95">
        <f t="shared" si="207"/>
        <v>0</v>
      </c>
      <c r="G210" s="239"/>
      <c r="H210" s="45"/>
      <c r="I210" s="91">
        <f t="shared" si="208"/>
        <v>0</v>
      </c>
      <c r="J210" s="273"/>
      <c r="K210" s="45"/>
      <c r="L210" s="95">
        <f t="shared" si="209"/>
        <v>0</v>
      </c>
      <c r="M210" s="239"/>
      <c r="N210" s="45"/>
      <c r="O210" s="91">
        <f t="shared" si="210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67"/>
        <v>0</v>
      </c>
      <c r="D211" s="273">
        <v>0</v>
      </c>
      <c r="E211" s="45"/>
      <c r="F211" s="95">
        <f t="shared" si="207"/>
        <v>0</v>
      </c>
      <c r="G211" s="239"/>
      <c r="H211" s="45"/>
      <c r="I211" s="91">
        <f t="shared" si="208"/>
        <v>0</v>
      </c>
      <c r="J211" s="273"/>
      <c r="K211" s="45"/>
      <c r="L211" s="95">
        <f t="shared" si="209"/>
        <v>0</v>
      </c>
      <c r="M211" s="239"/>
      <c r="N211" s="45"/>
      <c r="O211" s="91">
        <f t="shared" si="210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67"/>
        <v>0</v>
      </c>
      <c r="D212" s="273">
        <v>0</v>
      </c>
      <c r="E212" s="45"/>
      <c r="F212" s="95">
        <f t="shared" si="207"/>
        <v>0</v>
      </c>
      <c r="G212" s="239"/>
      <c r="H212" s="45"/>
      <c r="I212" s="91">
        <f t="shared" si="208"/>
        <v>0</v>
      </c>
      <c r="J212" s="273"/>
      <c r="K212" s="45"/>
      <c r="L212" s="95">
        <f t="shared" si="209"/>
        <v>0</v>
      </c>
      <c r="M212" s="239"/>
      <c r="N212" s="45"/>
      <c r="O212" s="91">
        <f t="shared" si="210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67"/>
        <v>0</v>
      </c>
      <c r="D213" s="273">
        <v>0</v>
      </c>
      <c r="E213" s="45"/>
      <c r="F213" s="95">
        <f t="shared" si="207"/>
        <v>0</v>
      </c>
      <c r="G213" s="239"/>
      <c r="H213" s="45"/>
      <c r="I213" s="91">
        <f t="shared" si="208"/>
        <v>0</v>
      </c>
      <c r="J213" s="273"/>
      <c r="K213" s="45"/>
      <c r="L213" s="95">
        <f t="shared" si="209"/>
        <v>0</v>
      </c>
      <c r="M213" s="239"/>
      <c r="N213" s="45"/>
      <c r="O213" s="91">
        <f t="shared" si="210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7"/>
        <v>0</v>
      </c>
      <c r="D214" s="273">
        <v>0</v>
      </c>
      <c r="E214" s="45"/>
      <c r="F214" s="95">
        <f t="shared" si="207"/>
        <v>0</v>
      </c>
      <c r="G214" s="239"/>
      <c r="H214" s="45"/>
      <c r="I214" s="91">
        <f t="shared" si="208"/>
        <v>0</v>
      </c>
      <c r="J214" s="273"/>
      <c r="K214" s="45"/>
      <c r="L214" s="95">
        <f t="shared" si="209"/>
        <v>0</v>
      </c>
      <c r="M214" s="239"/>
      <c r="N214" s="45"/>
      <c r="O214" s="91">
        <f t="shared" si="210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67"/>
        <v>0</v>
      </c>
      <c r="D215" s="134">
        <f>SUM(D216:D223)</f>
        <v>0</v>
      </c>
      <c r="E215" s="76">
        <f t="shared" ref="E215" si="211">SUM(E216:E223)</f>
        <v>0</v>
      </c>
      <c r="F215" s="95">
        <f>SUM(F216:F223)</f>
        <v>0</v>
      </c>
      <c r="G215" s="240">
        <f t="shared" ref="G215:N215" si="212">SUM(G216:G223)</f>
        <v>0</v>
      </c>
      <c r="H215" s="76">
        <f t="shared" si="212"/>
        <v>0</v>
      </c>
      <c r="I215" s="91">
        <f t="shared" si="212"/>
        <v>0</v>
      </c>
      <c r="J215" s="134">
        <f t="shared" si="212"/>
        <v>0</v>
      </c>
      <c r="K215" s="76">
        <f t="shared" si="212"/>
        <v>0</v>
      </c>
      <c r="L215" s="95">
        <f t="shared" si="212"/>
        <v>0</v>
      </c>
      <c r="M215" s="240">
        <f t="shared" si="212"/>
        <v>0</v>
      </c>
      <c r="N215" s="76">
        <f t="shared" si="212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7"/>
        <v>0</v>
      </c>
      <c r="D216" s="273">
        <v>0</v>
      </c>
      <c r="E216" s="45"/>
      <c r="F216" s="95">
        <f t="shared" ref="F216:F225" si="213">D216+E216</f>
        <v>0</v>
      </c>
      <c r="G216" s="239"/>
      <c r="H216" s="45"/>
      <c r="I216" s="91">
        <f t="shared" ref="I216:I225" si="214">G216+H216</f>
        <v>0</v>
      </c>
      <c r="J216" s="273"/>
      <c r="K216" s="45"/>
      <c r="L216" s="95">
        <f t="shared" ref="L216:L225" si="215">J216+K216</f>
        <v>0</v>
      </c>
      <c r="M216" s="239"/>
      <c r="N216" s="45"/>
      <c r="O216" s="91">
        <f t="shared" ref="O216:O225" si="216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67"/>
        <v>0</v>
      </c>
      <c r="D217" s="273">
        <v>0</v>
      </c>
      <c r="E217" s="45"/>
      <c r="F217" s="95">
        <f t="shared" si="213"/>
        <v>0</v>
      </c>
      <c r="G217" s="239"/>
      <c r="H217" s="45"/>
      <c r="I217" s="91">
        <f t="shared" si="214"/>
        <v>0</v>
      </c>
      <c r="J217" s="273"/>
      <c r="K217" s="45"/>
      <c r="L217" s="95">
        <f t="shared" si="215"/>
        <v>0</v>
      </c>
      <c r="M217" s="239"/>
      <c r="N217" s="45"/>
      <c r="O217" s="91">
        <f t="shared" si="216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67"/>
        <v>0</v>
      </c>
      <c r="D218" s="273">
        <v>0</v>
      </c>
      <c r="E218" s="45"/>
      <c r="F218" s="95">
        <f t="shared" si="213"/>
        <v>0</v>
      </c>
      <c r="G218" s="239"/>
      <c r="H218" s="45"/>
      <c r="I218" s="91">
        <f t="shared" si="214"/>
        <v>0</v>
      </c>
      <c r="J218" s="273"/>
      <c r="K218" s="45"/>
      <c r="L218" s="95">
        <f t="shared" si="215"/>
        <v>0</v>
      </c>
      <c r="M218" s="239"/>
      <c r="N218" s="45"/>
      <c r="O218" s="91">
        <f t="shared" si="216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67"/>
        <v>0</v>
      </c>
      <c r="D219" s="273">
        <v>0</v>
      </c>
      <c r="E219" s="45"/>
      <c r="F219" s="95">
        <f t="shared" si="213"/>
        <v>0</v>
      </c>
      <c r="G219" s="239"/>
      <c r="H219" s="45"/>
      <c r="I219" s="91">
        <f t="shared" si="214"/>
        <v>0</v>
      </c>
      <c r="J219" s="273"/>
      <c r="K219" s="45"/>
      <c r="L219" s="95">
        <f t="shared" si="215"/>
        <v>0</v>
      </c>
      <c r="M219" s="239"/>
      <c r="N219" s="45"/>
      <c r="O219" s="91">
        <f t="shared" si="216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7"/>
        <v>0</v>
      </c>
      <c r="D220" s="273">
        <v>0</v>
      </c>
      <c r="E220" s="45"/>
      <c r="F220" s="95">
        <f t="shared" si="213"/>
        <v>0</v>
      </c>
      <c r="G220" s="239"/>
      <c r="H220" s="45"/>
      <c r="I220" s="91">
        <f t="shared" si="214"/>
        <v>0</v>
      </c>
      <c r="J220" s="273"/>
      <c r="K220" s="45"/>
      <c r="L220" s="95">
        <f t="shared" si="215"/>
        <v>0</v>
      </c>
      <c r="M220" s="239"/>
      <c r="N220" s="45"/>
      <c r="O220" s="91">
        <f t="shared" si="216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7"/>
        <v>0</v>
      </c>
      <c r="D221" s="273">
        <v>0</v>
      </c>
      <c r="E221" s="45"/>
      <c r="F221" s="95">
        <f t="shared" si="213"/>
        <v>0</v>
      </c>
      <c r="G221" s="239"/>
      <c r="H221" s="45"/>
      <c r="I221" s="91">
        <f t="shared" si="214"/>
        <v>0</v>
      </c>
      <c r="J221" s="273"/>
      <c r="K221" s="45"/>
      <c r="L221" s="95">
        <f t="shared" si="215"/>
        <v>0</v>
      </c>
      <c r="M221" s="239"/>
      <c r="N221" s="45"/>
      <c r="O221" s="91">
        <f t="shared" si="216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67"/>
        <v>0</v>
      </c>
      <c r="D222" s="273">
        <v>0</v>
      </c>
      <c r="E222" s="45"/>
      <c r="F222" s="95">
        <f t="shared" si="213"/>
        <v>0</v>
      </c>
      <c r="G222" s="239"/>
      <c r="H222" s="45"/>
      <c r="I222" s="91">
        <f t="shared" si="214"/>
        <v>0</v>
      </c>
      <c r="J222" s="273"/>
      <c r="K222" s="45"/>
      <c r="L222" s="95">
        <f t="shared" si="215"/>
        <v>0</v>
      </c>
      <c r="M222" s="239"/>
      <c r="N222" s="45"/>
      <c r="O222" s="91">
        <f t="shared" si="216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67"/>
        <v>0</v>
      </c>
      <c r="D223" s="273">
        <v>0</v>
      </c>
      <c r="E223" s="45"/>
      <c r="F223" s="95">
        <f t="shared" si="213"/>
        <v>0</v>
      </c>
      <c r="G223" s="239"/>
      <c r="H223" s="45"/>
      <c r="I223" s="91">
        <f t="shared" si="214"/>
        <v>0</v>
      </c>
      <c r="J223" s="273"/>
      <c r="K223" s="45"/>
      <c r="L223" s="95">
        <f t="shared" si="215"/>
        <v>0</v>
      </c>
      <c r="M223" s="239"/>
      <c r="N223" s="45"/>
      <c r="O223" s="91">
        <f t="shared" si="216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67"/>
        <v>0</v>
      </c>
      <c r="D224" s="273">
        <v>10000</v>
      </c>
      <c r="E224" s="45">
        <v>-10000</v>
      </c>
      <c r="F224" s="95">
        <f t="shared" si="213"/>
        <v>0</v>
      </c>
      <c r="G224" s="239"/>
      <c r="H224" s="45"/>
      <c r="I224" s="91">
        <f t="shared" si="214"/>
        <v>0</v>
      </c>
      <c r="J224" s="273"/>
      <c r="K224" s="45"/>
      <c r="L224" s="95">
        <f t="shared" si="215"/>
        <v>0</v>
      </c>
      <c r="M224" s="239"/>
      <c r="N224" s="45"/>
      <c r="O224" s="91">
        <f t="shared" si="216"/>
        <v>0</v>
      </c>
      <c r="P224" s="300"/>
      <c r="Q224" s="306"/>
    </row>
    <row r="225" spans="1:17" x14ac:dyDescent="0.25">
      <c r="A225" s="75">
        <v>5250</v>
      </c>
      <c r="B225" s="43" t="s">
        <v>219</v>
      </c>
      <c r="C225" s="199">
        <f t="shared" si="167"/>
        <v>15642</v>
      </c>
      <c r="D225" s="273">
        <v>16500</v>
      </c>
      <c r="E225" s="45">
        <v>-858</v>
      </c>
      <c r="F225" s="95">
        <f t="shared" si="213"/>
        <v>15642</v>
      </c>
      <c r="G225" s="239"/>
      <c r="H225" s="45"/>
      <c r="I225" s="91">
        <f t="shared" si="214"/>
        <v>0</v>
      </c>
      <c r="J225" s="273"/>
      <c r="K225" s="45"/>
      <c r="L225" s="95">
        <f t="shared" si="215"/>
        <v>0</v>
      </c>
      <c r="M225" s="239"/>
      <c r="N225" s="45"/>
      <c r="O225" s="91">
        <f t="shared" si="216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7"/>
        <v>0</v>
      </c>
      <c r="D226" s="134">
        <f>SUM(D227)</f>
        <v>0</v>
      </c>
      <c r="E226" s="76">
        <f t="shared" ref="E226" si="217">SUM(E227)</f>
        <v>0</v>
      </c>
      <c r="F226" s="95">
        <f>SUM(F227)</f>
        <v>0</v>
      </c>
      <c r="G226" s="240">
        <f t="shared" ref="G226:N226" si="218">SUM(G227)</f>
        <v>0</v>
      </c>
      <c r="H226" s="76">
        <f t="shared" si="218"/>
        <v>0</v>
      </c>
      <c r="I226" s="91">
        <f t="shared" si="218"/>
        <v>0</v>
      </c>
      <c r="J226" s="134">
        <f t="shared" si="218"/>
        <v>0</v>
      </c>
      <c r="K226" s="76">
        <f t="shared" si="218"/>
        <v>0</v>
      </c>
      <c r="L226" s="95">
        <f t="shared" si="218"/>
        <v>0</v>
      </c>
      <c r="M226" s="240">
        <f t="shared" si="218"/>
        <v>0</v>
      </c>
      <c r="N226" s="76">
        <f t="shared" si="218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67"/>
        <v>0</v>
      </c>
      <c r="D227" s="273">
        <v>0</v>
      </c>
      <c r="E227" s="45"/>
      <c r="F227" s="95">
        <f t="shared" ref="F227:F228" si="219">D227+E227</f>
        <v>0</v>
      </c>
      <c r="G227" s="239"/>
      <c r="H227" s="45"/>
      <c r="I227" s="91">
        <f t="shared" ref="I227:I228" si="220">G227+H227</f>
        <v>0</v>
      </c>
      <c r="J227" s="273"/>
      <c r="K227" s="45"/>
      <c r="L227" s="95">
        <f t="shared" ref="L227:L228" si="221">J227+K227</f>
        <v>0</v>
      </c>
      <c r="M227" s="239"/>
      <c r="N227" s="45"/>
      <c r="O227" s="91">
        <f t="shared" ref="O227:O228" si="222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67"/>
        <v>0</v>
      </c>
      <c r="D228" s="270">
        <v>0</v>
      </c>
      <c r="E228" s="77"/>
      <c r="F228" s="183">
        <f t="shared" si="219"/>
        <v>0</v>
      </c>
      <c r="G228" s="241"/>
      <c r="H228" s="77"/>
      <c r="I228" s="156">
        <f t="shared" si="220"/>
        <v>0</v>
      </c>
      <c r="J228" s="270"/>
      <c r="K228" s="77"/>
      <c r="L228" s="183">
        <f t="shared" si="221"/>
        <v>0</v>
      </c>
      <c r="M228" s="241"/>
      <c r="N228" s="77"/>
      <c r="O228" s="156">
        <f t="shared" si="222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67"/>
        <v>0</v>
      </c>
      <c r="D229" s="139">
        <f>D230+D250+D258</f>
        <v>0</v>
      </c>
      <c r="E229" s="71">
        <f t="shared" ref="E229" si="223">E230+E250+E258</f>
        <v>0</v>
      </c>
      <c r="F229" s="181">
        <f>F230+F250+F258</f>
        <v>0</v>
      </c>
      <c r="G229" s="236">
        <f t="shared" ref="G229:N229" si="224">G230+G250+G258</f>
        <v>0</v>
      </c>
      <c r="H229" s="71">
        <f t="shared" si="224"/>
        <v>0</v>
      </c>
      <c r="I229" s="127">
        <f t="shared" si="224"/>
        <v>0</v>
      </c>
      <c r="J229" s="139">
        <f t="shared" si="224"/>
        <v>0</v>
      </c>
      <c r="K229" s="71">
        <f t="shared" si="224"/>
        <v>0</v>
      </c>
      <c r="L229" s="181">
        <f t="shared" si="224"/>
        <v>0</v>
      </c>
      <c r="M229" s="236">
        <f t="shared" si="224"/>
        <v>0</v>
      </c>
      <c r="N229" s="71">
        <f t="shared" si="224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7"/>
        <v>0</v>
      </c>
      <c r="D230" s="140">
        <f>SUM(D231,D232,D234,D237,D243,D244,D245)</f>
        <v>0</v>
      </c>
      <c r="E230" s="85">
        <f t="shared" ref="E230" si="225">SUM(E231,E232,E234,E237,E243,E244,E245)</f>
        <v>0</v>
      </c>
      <c r="F230" s="182">
        <f>SUM(F231,F232,F234,F237,F243,F244,F245)</f>
        <v>0</v>
      </c>
      <c r="G230" s="245">
        <f t="shared" ref="G230:N230" si="226">SUM(G231,G232,G234,G237,G243,G244,G245)</f>
        <v>0</v>
      </c>
      <c r="H230" s="85">
        <f t="shared" si="226"/>
        <v>0</v>
      </c>
      <c r="I230" s="126">
        <f t="shared" si="226"/>
        <v>0</v>
      </c>
      <c r="J230" s="140">
        <f t="shared" si="226"/>
        <v>0</v>
      </c>
      <c r="K230" s="85">
        <f t="shared" si="226"/>
        <v>0</v>
      </c>
      <c r="L230" s="182">
        <f t="shared" si="226"/>
        <v>0</v>
      </c>
      <c r="M230" s="245">
        <f t="shared" si="226"/>
        <v>0</v>
      </c>
      <c r="N230" s="85">
        <f t="shared" si="226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67"/>
        <v>0</v>
      </c>
      <c r="D231" s="272">
        <v>0</v>
      </c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67"/>
        <v>0</v>
      </c>
      <c r="D232" s="134">
        <f t="shared" ref="D232:O232" si="227">SUM(D233)</f>
        <v>0</v>
      </c>
      <c r="E232" s="76">
        <f t="shared" si="227"/>
        <v>0</v>
      </c>
      <c r="F232" s="95">
        <f t="shared" si="227"/>
        <v>0</v>
      </c>
      <c r="G232" s="240">
        <f t="shared" si="227"/>
        <v>0</v>
      </c>
      <c r="H232" s="76">
        <f t="shared" si="227"/>
        <v>0</v>
      </c>
      <c r="I232" s="91">
        <f t="shared" si="227"/>
        <v>0</v>
      </c>
      <c r="J232" s="134">
        <f t="shared" si="227"/>
        <v>0</v>
      </c>
      <c r="K232" s="76">
        <f t="shared" si="227"/>
        <v>0</v>
      </c>
      <c r="L232" s="95">
        <f t="shared" si="227"/>
        <v>0</v>
      </c>
      <c r="M232" s="240">
        <f t="shared" si="227"/>
        <v>0</v>
      </c>
      <c r="N232" s="76">
        <f t="shared" si="227"/>
        <v>0</v>
      </c>
      <c r="O232" s="91">
        <f t="shared" si="227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67"/>
        <v>0</v>
      </c>
      <c r="D233" s="272">
        <v>0</v>
      </c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67"/>
        <v>0</v>
      </c>
      <c r="D234" s="134">
        <f>SUM(D235:D236)</f>
        <v>0</v>
      </c>
      <c r="E234" s="76">
        <f t="shared" ref="E234" si="228">SUM(E235:E236)</f>
        <v>0</v>
      </c>
      <c r="F234" s="95">
        <f>SUM(F235:F236)</f>
        <v>0</v>
      </c>
      <c r="G234" s="240">
        <f t="shared" ref="G234:N234" si="229">SUM(G235:G236)</f>
        <v>0</v>
      </c>
      <c r="H234" s="76">
        <f t="shared" si="229"/>
        <v>0</v>
      </c>
      <c r="I234" s="91">
        <f t="shared" si="229"/>
        <v>0</v>
      </c>
      <c r="J234" s="134">
        <f t="shared" si="229"/>
        <v>0</v>
      </c>
      <c r="K234" s="76">
        <f t="shared" si="229"/>
        <v>0</v>
      </c>
      <c r="L234" s="95">
        <f t="shared" si="229"/>
        <v>0</v>
      </c>
      <c r="M234" s="240">
        <f t="shared" si="229"/>
        <v>0</v>
      </c>
      <c r="N234" s="76">
        <f t="shared" si="229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67"/>
        <v>0</v>
      </c>
      <c r="D235" s="273">
        <v>0</v>
      </c>
      <c r="E235" s="45"/>
      <c r="F235" s="95">
        <f t="shared" ref="F235:F236" si="230">D235+E235</f>
        <v>0</v>
      </c>
      <c r="G235" s="239"/>
      <c r="H235" s="45"/>
      <c r="I235" s="91">
        <f t="shared" ref="I235:I236" si="231">G235+H235</f>
        <v>0</v>
      </c>
      <c r="J235" s="273"/>
      <c r="K235" s="45"/>
      <c r="L235" s="95">
        <f t="shared" ref="L235:L236" si="232">J235+K235</f>
        <v>0</v>
      </c>
      <c r="M235" s="239"/>
      <c r="N235" s="45"/>
      <c r="O235" s="91">
        <f t="shared" ref="O235:O236" si="233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67"/>
        <v>0</v>
      </c>
      <c r="D236" s="273">
        <v>0</v>
      </c>
      <c r="E236" s="45"/>
      <c r="F236" s="95">
        <f t="shared" si="230"/>
        <v>0</v>
      </c>
      <c r="G236" s="239"/>
      <c r="H236" s="45"/>
      <c r="I236" s="91">
        <f t="shared" si="231"/>
        <v>0</v>
      </c>
      <c r="J236" s="273"/>
      <c r="K236" s="45"/>
      <c r="L236" s="95">
        <f t="shared" si="232"/>
        <v>0</v>
      </c>
      <c r="M236" s="239"/>
      <c r="N236" s="45"/>
      <c r="O236" s="91">
        <f t="shared" si="233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7"/>
        <v>0</v>
      </c>
      <c r="D237" s="134">
        <f>SUM(D238:D242)</f>
        <v>0</v>
      </c>
      <c r="E237" s="76">
        <f t="shared" ref="E237" si="234">SUM(E238:E242)</f>
        <v>0</v>
      </c>
      <c r="F237" s="95">
        <f>SUM(F238:F242)</f>
        <v>0</v>
      </c>
      <c r="G237" s="240">
        <f t="shared" ref="G237:N237" si="235">SUM(G238:G242)</f>
        <v>0</v>
      </c>
      <c r="H237" s="76">
        <f t="shared" si="235"/>
        <v>0</v>
      </c>
      <c r="I237" s="91">
        <f t="shared" si="235"/>
        <v>0</v>
      </c>
      <c r="J237" s="134">
        <f t="shared" si="235"/>
        <v>0</v>
      </c>
      <c r="K237" s="76">
        <f t="shared" si="235"/>
        <v>0</v>
      </c>
      <c r="L237" s="95">
        <f t="shared" si="235"/>
        <v>0</v>
      </c>
      <c r="M237" s="240">
        <f t="shared" si="235"/>
        <v>0</v>
      </c>
      <c r="N237" s="76">
        <f t="shared" si="235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7"/>
        <v>0</v>
      </c>
      <c r="D238" s="273">
        <v>0</v>
      </c>
      <c r="E238" s="45"/>
      <c r="F238" s="95">
        <f t="shared" ref="F238:F244" si="236">D238+E238</f>
        <v>0</v>
      </c>
      <c r="G238" s="239"/>
      <c r="H238" s="45"/>
      <c r="I238" s="91">
        <f t="shared" ref="I238:I244" si="237">G238+H238</f>
        <v>0</v>
      </c>
      <c r="J238" s="273"/>
      <c r="K238" s="45"/>
      <c r="L238" s="95">
        <f t="shared" ref="L238:L244" si="238">J238+K238</f>
        <v>0</v>
      </c>
      <c r="M238" s="239"/>
      <c r="N238" s="45"/>
      <c r="O238" s="91">
        <f t="shared" ref="O238:O244" si="239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7"/>
        <v>0</v>
      </c>
      <c r="D239" s="273">
        <v>0</v>
      </c>
      <c r="E239" s="45"/>
      <c r="F239" s="95">
        <f t="shared" si="236"/>
        <v>0</v>
      </c>
      <c r="G239" s="239"/>
      <c r="H239" s="45"/>
      <c r="I239" s="91">
        <f t="shared" si="237"/>
        <v>0</v>
      </c>
      <c r="J239" s="273"/>
      <c r="K239" s="45"/>
      <c r="L239" s="95">
        <f t="shared" si="238"/>
        <v>0</v>
      </c>
      <c r="M239" s="239"/>
      <c r="N239" s="45"/>
      <c r="O239" s="91">
        <f t="shared" si="239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67"/>
        <v>0</v>
      </c>
      <c r="D240" s="273">
        <v>0</v>
      </c>
      <c r="E240" s="45"/>
      <c r="F240" s="95">
        <f t="shared" si="236"/>
        <v>0</v>
      </c>
      <c r="G240" s="239"/>
      <c r="H240" s="45"/>
      <c r="I240" s="91">
        <f t="shared" si="237"/>
        <v>0</v>
      </c>
      <c r="J240" s="273"/>
      <c r="K240" s="45"/>
      <c r="L240" s="95">
        <f t="shared" si="238"/>
        <v>0</v>
      </c>
      <c r="M240" s="239"/>
      <c r="N240" s="45"/>
      <c r="O240" s="91">
        <f t="shared" si="239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0">SUM(F241,I241,L241,O241)</f>
        <v>0</v>
      </c>
      <c r="D241" s="273">
        <v>0</v>
      </c>
      <c r="E241" s="45"/>
      <c r="F241" s="95">
        <f t="shared" si="236"/>
        <v>0</v>
      </c>
      <c r="G241" s="239"/>
      <c r="H241" s="45"/>
      <c r="I241" s="91">
        <f t="shared" si="237"/>
        <v>0</v>
      </c>
      <c r="J241" s="273"/>
      <c r="K241" s="45"/>
      <c r="L241" s="95">
        <f t="shared" si="238"/>
        <v>0</v>
      </c>
      <c r="M241" s="239"/>
      <c r="N241" s="45"/>
      <c r="O241" s="91">
        <f t="shared" si="239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0"/>
        <v>0</v>
      </c>
      <c r="D242" s="273">
        <v>0</v>
      </c>
      <c r="E242" s="45"/>
      <c r="F242" s="95">
        <f t="shared" si="236"/>
        <v>0</v>
      </c>
      <c r="G242" s="239"/>
      <c r="H242" s="45"/>
      <c r="I242" s="91">
        <f t="shared" si="237"/>
        <v>0</v>
      </c>
      <c r="J242" s="273"/>
      <c r="K242" s="45"/>
      <c r="L242" s="95">
        <f t="shared" si="238"/>
        <v>0</v>
      </c>
      <c r="M242" s="239"/>
      <c r="N242" s="45"/>
      <c r="O242" s="91">
        <f t="shared" si="239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0"/>
        <v>0</v>
      </c>
      <c r="D243" s="273">
        <v>0</v>
      </c>
      <c r="E243" s="45"/>
      <c r="F243" s="95">
        <f t="shared" si="236"/>
        <v>0</v>
      </c>
      <c r="G243" s="239"/>
      <c r="H243" s="45"/>
      <c r="I243" s="91">
        <f t="shared" si="237"/>
        <v>0</v>
      </c>
      <c r="J243" s="273"/>
      <c r="K243" s="45"/>
      <c r="L243" s="95">
        <f t="shared" si="238"/>
        <v>0</v>
      </c>
      <c r="M243" s="239"/>
      <c r="N243" s="45"/>
      <c r="O243" s="91">
        <f t="shared" si="239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0"/>
        <v>0</v>
      </c>
      <c r="D244" s="273">
        <v>0</v>
      </c>
      <c r="E244" s="45"/>
      <c r="F244" s="95">
        <f t="shared" si="236"/>
        <v>0</v>
      </c>
      <c r="G244" s="239"/>
      <c r="H244" s="45"/>
      <c r="I244" s="91">
        <f t="shared" si="237"/>
        <v>0</v>
      </c>
      <c r="J244" s="273"/>
      <c r="K244" s="45"/>
      <c r="L244" s="95">
        <f t="shared" si="238"/>
        <v>0</v>
      </c>
      <c r="M244" s="239"/>
      <c r="N244" s="45"/>
      <c r="O244" s="91">
        <f t="shared" si="239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0"/>
        <v>0</v>
      </c>
      <c r="D245" s="133">
        <f>SUM(D246:D249)</f>
        <v>0</v>
      </c>
      <c r="E245" s="79">
        <f t="shared" ref="E245" si="241">SUM(E246:E249)</f>
        <v>0</v>
      </c>
      <c r="F245" s="185">
        <f>SUM(F246:F249)</f>
        <v>0</v>
      </c>
      <c r="G245" s="242">
        <f t="shared" ref="G245:O245" si="242">SUM(G246:G249)</f>
        <v>0</v>
      </c>
      <c r="H245" s="79">
        <f t="shared" si="242"/>
        <v>0</v>
      </c>
      <c r="I245" s="90">
        <f t="shared" si="242"/>
        <v>0</v>
      </c>
      <c r="J245" s="133">
        <f t="shared" si="242"/>
        <v>0</v>
      </c>
      <c r="K245" s="79">
        <f t="shared" si="242"/>
        <v>0</v>
      </c>
      <c r="L245" s="185">
        <f t="shared" si="242"/>
        <v>0</v>
      </c>
      <c r="M245" s="242">
        <f t="shared" si="242"/>
        <v>0</v>
      </c>
      <c r="N245" s="79">
        <f t="shared" si="242"/>
        <v>0</v>
      </c>
      <c r="O245" s="90">
        <f t="shared" si="242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0"/>
        <v>0</v>
      </c>
      <c r="D246" s="273">
        <v>0</v>
      </c>
      <c r="E246" s="45"/>
      <c r="F246" s="95">
        <f t="shared" ref="F246:F249" si="243">D246+E246</f>
        <v>0</v>
      </c>
      <c r="G246" s="239"/>
      <c r="H246" s="45"/>
      <c r="I246" s="91">
        <f t="shared" ref="I246:I249" si="244">G246+H246</f>
        <v>0</v>
      </c>
      <c r="J246" s="273"/>
      <c r="K246" s="45"/>
      <c r="L246" s="95">
        <f t="shared" ref="L246:L249" si="245">J246+K246</f>
        <v>0</v>
      </c>
      <c r="M246" s="239"/>
      <c r="N246" s="45"/>
      <c r="O246" s="91">
        <f t="shared" ref="O246:O249" si="246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0"/>
        <v>0</v>
      </c>
      <c r="D247" s="273">
        <v>0</v>
      </c>
      <c r="E247" s="45"/>
      <c r="F247" s="95">
        <f t="shared" si="243"/>
        <v>0</v>
      </c>
      <c r="G247" s="239"/>
      <c r="H247" s="45"/>
      <c r="I247" s="91">
        <f t="shared" si="244"/>
        <v>0</v>
      </c>
      <c r="J247" s="273"/>
      <c r="K247" s="45"/>
      <c r="L247" s="95">
        <f t="shared" si="245"/>
        <v>0</v>
      </c>
      <c r="M247" s="239"/>
      <c r="N247" s="45"/>
      <c r="O247" s="91">
        <f t="shared" si="246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0"/>
        <v>0</v>
      </c>
      <c r="D248" s="273">
        <v>0</v>
      </c>
      <c r="E248" s="45"/>
      <c r="F248" s="95">
        <f t="shared" si="243"/>
        <v>0</v>
      </c>
      <c r="G248" s="239"/>
      <c r="H248" s="45"/>
      <c r="I248" s="91">
        <f t="shared" si="244"/>
        <v>0</v>
      </c>
      <c r="J248" s="273"/>
      <c r="K248" s="45"/>
      <c r="L248" s="95">
        <f t="shared" si="245"/>
        <v>0</v>
      </c>
      <c r="M248" s="239"/>
      <c r="N248" s="45"/>
      <c r="O248" s="91">
        <f t="shared" si="246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0"/>
        <v>0</v>
      </c>
      <c r="D249" s="273">
        <v>0</v>
      </c>
      <c r="E249" s="45"/>
      <c r="F249" s="95">
        <f t="shared" si="243"/>
        <v>0</v>
      </c>
      <c r="G249" s="239"/>
      <c r="H249" s="45"/>
      <c r="I249" s="91">
        <f t="shared" si="244"/>
        <v>0</v>
      </c>
      <c r="J249" s="273"/>
      <c r="K249" s="45"/>
      <c r="L249" s="95">
        <f t="shared" si="245"/>
        <v>0</v>
      </c>
      <c r="M249" s="239"/>
      <c r="N249" s="45"/>
      <c r="O249" s="91">
        <f t="shared" si="246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0"/>
        <v>0</v>
      </c>
      <c r="D250" s="132">
        <f>SUM(D251,D256,D257)</f>
        <v>0</v>
      </c>
      <c r="E250" s="38">
        <f t="shared" ref="E250" si="247">SUM(E251,E256,E257)</f>
        <v>0</v>
      </c>
      <c r="F250" s="184">
        <f>SUM(F251,F256,F257)</f>
        <v>0</v>
      </c>
      <c r="G250" s="237">
        <f t="shared" ref="G250:O250" si="248">SUM(G251,G256,G257)</f>
        <v>0</v>
      </c>
      <c r="H250" s="38">
        <f t="shared" si="248"/>
        <v>0</v>
      </c>
      <c r="I250" s="125">
        <f t="shared" si="248"/>
        <v>0</v>
      </c>
      <c r="J250" s="132">
        <f t="shared" si="248"/>
        <v>0</v>
      </c>
      <c r="K250" s="38">
        <f t="shared" si="248"/>
        <v>0</v>
      </c>
      <c r="L250" s="184">
        <f t="shared" si="248"/>
        <v>0</v>
      </c>
      <c r="M250" s="237">
        <f t="shared" si="248"/>
        <v>0</v>
      </c>
      <c r="N250" s="38">
        <f t="shared" si="248"/>
        <v>0</v>
      </c>
      <c r="O250" s="125">
        <f t="shared" si="248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0"/>
        <v>0</v>
      </c>
      <c r="D251" s="133">
        <f>SUM(D252:D255)</f>
        <v>0</v>
      </c>
      <c r="E251" s="79">
        <f t="shared" ref="E251" si="249">SUM(E252:E255)</f>
        <v>0</v>
      </c>
      <c r="F251" s="185">
        <f>SUM(F252:F255)</f>
        <v>0</v>
      </c>
      <c r="G251" s="242">
        <f t="shared" ref="G251:O251" si="250">SUM(G252:G255)</f>
        <v>0</v>
      </c>
      <c r="H251" s="79">
        <f t="shared" si="250"/>
        <v>0</v>
      </c>
      <c r="I251" s="90">
        <f t="shared" si="250"/>
        <v>0</v>
      </c>
      <c r="J251" s="133">
        <f t="shared" si="250"/>
        <v>0</v>
      </c>
      <c r="K251" s="79">
        <f t="shared" si="250"/>
        <v>0</v>
      </c>
      <c r="L251" s="185">
        <f t="shared" si="250"/>
        <v>0</v>
      </c>
      <c r="M251" s="242">
        <f t="shared" si="250"/>
        <v>0</v>
      </c>
      <c r="N251" s="79">
        <f t="shared" si="250"/>
        <v>0</v>
      </c>
      <c r="O251" s="90">
        <f t="shared" si="250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0"/>
        <v>0</v>
      </c>
      <c r="D252" s="273">
        <v>0</v>
      </c>
      <c r="E252" s="45"/>
      <c r="F252" s="95">
        <f t="shared" ref="F252:F257" si="251">D252+E252</f>
        <v>0</v>
      </c>
      <c r="G252" s="239"/>
      <c r="H252" s="45"/>
      <c r="I252" s="91">
        <f t="shared" ref="I252:I257" si="252">G252+H252</f>
        <v>0</v>
      </c>
      <c r="J252" s="273"/>
      <c r="K252" s="45"/>
      <c r="L252" s="95">
        <f t="shared" ref="L252:L257" si="253">J252+K252</f>
        <v>0</v>
      </c>
      <c r="M252" s="239"/>
      <c r="N252" s="45"/>
      <c r="O252" s="91">
        <f t="shared" ref="O252:O257" si="254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0"/>
        <v>0</v>
      </c>
      <c r="D253" s="273">
        <v>0</v>
      </c>
      <c r="E253" s="45"/>
      <c r="F253" s="95">
        <f t="shared" si="251"/>
        <v>0</v>
      </c>
      <c r="G253" s="239"/>
      <c r="H253" s="45"/>
      <c r="I253" s="91">
        <f t="shared" si="252"/>
        <v>0</v>
      </c>
      <c r="J253" s="273"/>
      <c r="K253" s="45"/>
      <c r="L253" s="95">
        <f t="shared" si="253"/>
        <v>0</v>
      </c>
      <c r="M253" s="239"/>
      <c r="N253" s="45"/>
      <c r="O253" s="91">
        <f t="shared" si="254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0"/>
        <v>0</v>
      </c>
      <c r="D254" s="273">
        <v>0</v>
      </c>
      <c r="E254" s="45"/>
      <c r="F254" s="95">
        <f t="shared" si="251"/>
        <v>0</v>
      </c>
      <c r="G254" s="239"/>
      <c r="H254" s="45"/>
      <c r="I254" s="91">
        <f t="shared" si="252"/>
        <v>0</v>
      </c>
      <c r="J254" s="273"/>
      <c r="K254" s="45"/>
      <c r="L254" s="95">
        <f t="shared" si="253"/>
        <v>0</v>
      </c>
      <c r="M254" s="239"/>
      <c r="N254" s="45"/>
      <c r="O254" s="91">
        <f t="shared" si="254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0"/>
        <v>0</v>
      </c>
      <c r="D255" s="272">
        <v>0</v>
      </c>
      <c r="E255" s="42"/>
      <c r="F255" s="185">
        <f t="shared" si="251"/>
        <v>0</v>
      </c>
      <c r="G255" s="229"/>
      <c r="H255" s="42"/>
      <c r="I255" s="90">
        <f t="shared" si="252"/>
        <v>0</v>
      </c>
      <c r="J255" s="272"/>
      <c r="K255" s="42"/>
      <c r="L255" s="185">
        <f t="shared" si="253"/>
        <v>0</v>
      </c>
      <c r="M255" s="229"/>
      <c r="N255" s="42"/>
      <c r="O255" s="90">
        <f t="shared" si="254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0"/>
        <v>0</v>
      </c>
      <c r="D256" s="274">
        <v>0</v>
      </c>
      <c r="E256" s="84"/>
      <c r="F256" s="343">
        <f t="shared" si="251"/>
        <v>0</v>
      </c>
      <c r="G256" s="244"/>
      <c r="H256" s="84"/>
      <c r="I256" s="158">
        <f t="shared" si="252"/>
        <v>0</v>
      </c>
      <c r="J256" s="274"/>
      <c r="K256" s="84"/>
      <c r="L256" s="343">
        <f t="shared" si="253"/>
        <v>0</v>
      </c>
      <c r="M256" s="244"/>
      <c r="N256" s="84"/>
      <c r="O256" s="158">
        <f t="shared" si="254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0"/>
        <v>0</v>
      </c>
      <c r="D257" s="273">
        <v>0</v>
      </c>
      <c r="E257" s="45"/>
      <c r="F257" s="95">
        <f t="shared" si="251"/>
        <v>0</v>
      </c>
      <c r="G257" s="239"/>
      <c r="H257" s="45"/>
      <c r="I257" s="91">
        <f t="shared" si="252"/>
        <v>0</v>
      </c>
      <c r="J257" s="273"/>
      <c r="K257" s="45"/>
      <c r="L257" s="95">
        <f t="shared" si="253"/>
        <v>0</v>
      </c>
      <c r="M257" s="239"/>
      <c r="N257" s="45"/>
      <c r="O257" s="91">
        <f t="shared" si="254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0"/>
        <v>0</v>
      </c>
      <c r="D258" s="132">
        <f>SUM(D259,D263)</f>
        <v>0</v>
      </c>
      <c r="E258" s="38">
        <f t="shared" ref="E258" si="255">SUM(E259,E263)</f>
        <v>0</v>
      </c>
      <c r="F258" s="184">
        <f>SUM(F259,F263)</f>
        <v>0</v>
      </c>
      <c r="G258" s="237">
        <f t="shared" ref="G258:O258" si="256">SUM(G259,G263)</f>
        <v>0</v>
      </c>
      <c r="H258" s="38">
        <f t="shared" si="256"/>
        <v>0</v>
      </c>
      <c r="I258" s="125">
        <f t="shared" si="256"/>
        <v>0</v>
      </c>
      <c r="J258" s="132">
        <f t="shared" si="256"/>
        <v>0</v>
      </c>
      <c r="K258" s="38">
        <f t="shared" si="256"/>
        <v>0</v>
      </c>
      <c r="L258" s="184">
        <f t="shared" si="256"/>
        <v>0</v>
      </c>
      <c r="M258" s="237">
        <f t="shared" si="256"/>
        <v>0</v>
      </c>
      <c r="N258" s="38">
        <f t="shared" si="256"/>
        <v>0</v>
      </c>
      <c r="O258" s="125">
        <f t="shared" si="256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0"/>
        <v>0</v>
      </c>
      <c r="D259" s="133">
        <f>SUM(D260:D262)</f>
        <v>0</v>
      </c>
      <c r="E259" s="79">
        <f t="shared" ref="E259" si="257">SUM(E260:E262)</f>
        <v>0</v>
      </c>
      <c r="F259" s="185">
        <f>SUM(F260:F262)</f>
        <v>0</v>
      </c>
      <c r="G259" s="242">
        <f t="shared" ref="G259:O259" si="258">SUM(G260:G262)</f>
        <v>0</v>
      </c>
      <c r="H259" s="79">
        <f t="shared" si="258"/>
        <v>0</v>
      </c>
      <c r="I259" s="90">
        <f t="shared" si="258"/>
        <v>0</v>
      </c>
      <c r="J259" s="133">
        <f t="shared" si="258"/>
        <v>0</v>
      </c>
      <c r="K259" s="79">
        <f t="shared" si="258"/>
        <v>0</v>
      </c>
      <c r="L259" s="185">
        <f t="shared" si="258"/>
        <v>0</v>
      </c>
      <c r="M259" s="242">
        <f t="shared" si="258"/>
        <v>0</v>
      </c>
      <c r="N259" s="79">
        <f t="shared" si="258"/>
        <v>0</v>
      </c>
      <c r="O259" s="157">
        <f t="shared" si="258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0"/>
        <v>0</v>
      </c>
      <c r="D260" s="273">
        <v>0</v>
      </c>
      <c r="E260" s="45"/>
      <c r="F260" s="95">
        <f t="shared" ref="F260:F262" si="259">D260+E260</f>
        <v>0</v>
      </c>
      <c r="G260" s="239"/>
      <c r="H260" s="45"/>
      <c r="I260" s="91">
        <f t="shared" ref="I260:I262" si="260">G260+H260</f>
        <v>0</v>
      </c>
      <c r="J260" s="273"/>
      <c r="K260" s="45"/>
      <c r="L260" s="95">
        <f t="shared" ref="L260:L262" si="261">J260+K260</f>
        <v>0</v>
      </c>
      <c r="M260" s="239"/>
      <c r="N260" s="45"/>
      <c r="O260" s="91">
        <f t="shared" ref="O260:O262" si="262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0"/>
        <v>0</v>
      </c>
      <c r="D261" s="273">
        <v>0</v>
      </c>
      <c r="E261" s="45"/>
      <c r="F261" s="95">
        <f t="shared" si="259"/>
        <v>0</v>
      </c>
      <c r="G261" s="239"/>
      <c r="H261" s="45"/>
      <c r="I261" s="91">
        <f t="shared" si="260"/>
        <v>0</v>
      </c>
      <c r="J261" s="273"/>
      <c r="K261" s="45"/>
      <c r="L261" s="95">
        <f t="shared" si="261"/>
        <v>0</v>
      </c>
      <c r="M261" s="239"/>
      <c r="N261" s="45"/>
      <c r="O261" s="91">
        <f t="shared" si="262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0"/>
        <v>0</v>
      </c>
      <c r="D262" s="273">
        <v>0</v>
      </c>
      <c r="E262" s="45"/>
      <c r="F262" s="95">
        <f t="shared" si="259"/>
        <v>0</v>
      </c>
      <c r="G262" s="239"/>
      <c r="H262" s="45"/>
      <c r="I262" s="91">
        <f t="shared" si="260"/>
        <v>0</v>
      </c>
      <c r="J262" s="273"/>
      <c r="K262" s="45"/>
      <c r="L262" s="95">
        <f t="shared" si="261"/>
        <v>0</v>
      </c>
      <c r="M262" s="239"/>
      <c r="N262" s="45"/>
      <c r="O262" s="91">
        <f t="shared" si="262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0"/>
        <v>0</v>
      </c>
      <c r="D263" s="134">
        <f>SUM(D264:D267)</f>
        <v>0</v>
      </c>
      <c r="E263" s="76">
        <f t="shared" ref="E263" si="263">SUM(E264:E267)</f>
        <v>0</v>
      </c>
      <c r="F263" s="95">
        <f>SUM(F264:F267)</f>
        <v>0</v>
      </c>
      <c r="G263" s="240">
        <f t="shared" ref="G263:N263" si="264">SUM(G264:G267)</f>
        <v>0</v>
      </c>
      <c r="H263" s="76">
        <f t="shared" si="264"/>
        <v>0</v>
      </c>
      <c r="I263" s="91">
        <f t="shared" si="264"/>
        <v>0</v>
      </c>
      <c r="J263" s="134">
        <f t="shared" si="264"/>
        <v>0</v>
      </c>
      <c r="K263" s="76">
        <f t="shared" si="264"/>
        <v>0</v>
      </c>
      <c r="L263" s="95">
        <f t="shared" si="264"/>
        <v>0</v>
      </c>
      <c r="M263" s="240">
        <f t="shared" si="264"/>
        <v>0</v>
      </c>
      <c r="N263" s="76">
        <f t="shared" si="264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0"/>
        <v>0</v>
      </c>
      <c r="D264" s="273">
        <v>0</v>
      </c>
      <c r="E264" s="45"/>
      <c r="F264" s="95">
        <f t="shared" ref="F264:F267" si="265">D264+E264</f>
        <v>0</v>
      </c>
      <c r="G264" s="239"/>
      <c r="H264" s="45"/>
      <c r="I264" s="91">
        <f t="shared" ref="I264:I267" si="266">G264+H264</f>
        <v>0</v>
      </c>
      <c r="J264" s="273"/>
      <c r="K264" s="45"/>
      <c r="L264" s="95">
        <f t="shared" ref="L264:L267" si="267">J264+K264</f>
        <v>0</v>
      </c>
      <c r="M264" s="239"/>
      <c r="N264" s="45"/>
      <c r="O264" s="91">
        <f t="shared" ref="O264:O267" si="268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0"/>
        <v>0</v>
      </c>
      <c r="D265" s="273">
        <v>0</v>
      </c>
      <c r="E265" s="45"/>
      <c r="F265" s="95">
        <f t="shared" si="265"/>
        <v>0</v>
      </c>
      <c r="G265" s="239"/>
      <c r="H265" s="45"/>
      <c r="I265" s="91">
        <f t="shared" si="266"/>
        <v>0</v>
      </c>
      <c r="J265" s="273"/>
      <c r="K265" s="45"/>
      <c r="L265" s="95">
        <f t="shared" si="267"/>
        <v>0</v>
      </c>
      <c r="M265" s="239"/>
      <c r="N265" s="45"/>
      <c r="O265" s="91">
        <f t="shared" si="268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0"/>
        <v>0</v>
      </c>
      <c r="D266" s="273">
        <v>0</v>
      </c>
      <c r="E266" s="45"/>
      <c r="F266" s="95">
        <f t="shared" si="265"/>
        <v>0</v>
      </c>
      <c r="G266" s="239"/>
      <c r="H266" s="45"/>
      <c r="I266" s="91">
        <f t="shared" si="266"/>
        <v>0</v>
      </c>
      <c r="J266" s="273"/>
      <c r="K266" s="45"/>
      <c r="L266" s="95">
        <f t="shared" si="267"/>
        <v>0</v>
      </c>
      <c r="M266" s="239"/>
      <c r="N266" s="45"/>
      <c r="O266" s="91">
        <f t="shared" si="268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0"/>
        <v>0</v>
      </c>
      <c r="D267" s="273">
        <v>0</v>
      </c>
      <c r="E267" s="45"/>
      <c r="F267" s="95">
        <f t="shared" si="265"/>
        <v>0</v>
      </c>
      <c r="G267" s="239"/>
      <c r="H267" s="45"/>
      <c r="I267" s="91">
        <f t="shared" si="266"/>
        <v>0</v>
      </c>
      <c r="J267" s="273"/>
      <c r="K267" s="45"/>
      <c r="L267" s="95">
        <f t="shared" si="267"/>
        <v>0</v>
      </c>
      <c r="M267" s="239"/>
      <c r="N267" s="45"/>
      <c r="O267" s="91">
        <f t="shared" si="268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98">
        <f t="shared" ref="E268" si="269">SUM(E269,E279)</f>
        <v>0</v>
      </c>
      <c r="F268" s="275">
        <f>SUM(F269,F279)</f>
        <v>0</v>
      </c>
      <c r="G268" s="246">
        <f t="shared" ref="G268:N268" si="270">SUM(G269,G279)</f>
        <v>0</v>
      </c>
      <c r="H268" s="98">
        <f t="shared" si="270"/>
        <v>0</v>
      </c>
      <c r="I268" s="285">
        <f t="shared" si="270"/>
        <v>0</v>
      </c>
      <c r="J268" s="141">
        <f t="shared" si="270"/>
        <v>0</v>
      </c>
      <c r="K268" s="98">
        <f t="shared" si="270"/>
        <v>0</v>
      </c>
      <c r="L268" s="275">
        <f t="shared" si="270"/>
        <v>0</v>
      </c>
      <c r="M268" s="246">
        <f t="shared" si="270"/>
        <v>0</v>
      </c>
      <c r="N268" s="98">
        <f t="shared" si="270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0"/>
        <v>0</v>
      </c>
      <c r="D269" s="132">
        <f>SUM(D270,D271,D274,D275,D278)</f>
        <v>0</v>
      </c>
      <c r="E269" s="38">
        <f t="shared" ref="E269" si="271">SUM(E270,E271,E274,E275,E278)</f>
        <v>0</v>
      </c>
      <c r="F269" s="184">
        <f>SUM(F270,F271,F274,F275,F278)</f>
        <v>0</v>
      </c>
      <c r="G269" s="237"/>
      <c r="H269" s="38"/>
      <c r="I269" s="125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0"/>
        <v>0</v>
      </c>
      <c r="D270" s="272">
        <v>0</v>
      </c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0"/>
        <v>0</v>
      </c>
      <c r="D271" s="134">
        <f>SUM(D272:D273)</f>
        <v>0</v>
      </c>
      <c r="E271" s="76">
        <f t="shared" ref="E271" si="272">SUM(E272:E273)</f>
        <v>0</v>
      </c>
      <c r="F271" s="95">
        <f>SUM(F272:F273)</f>
        <v>0</v>
      </c>
      <c r="G271" s="240">
        <f t="shared" ref="G271:O271" si="273">SUM(G272:G273)</f>
        <v>0</v>
      </c>
      <c r="H271" s="76">
        <f t="shared" si="273"/>
        <v>0</v>
      </c>
      <c r="I271" s="91">
        <f t="shared" si="273"/>
        <v>0</v>
      </c>
      <c r="J271" s="134">
        <f t="shared" si="273"/>
        <v>0</v>
      </c>
      <c r="K271" s="76">
        <f t="shared" si="273"/>
        <v>0</v>
      </c>
      <c r="L271" s="95">
        <f t="shared" si="273"/>
        <v>0</v>
      </c>
      <c r="M271" s="240">
        <f t="shared" si="273"/>
        <v>0</v>
      </c>
      <c r="N271" s="76">
        <f t="shared" si="273"/>
        <v>0</v>
      </c>
      <c r="O271" s="91">
        <f t="shared" si="273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0"/>
        <v>0</v>
      </c>
      <c r="D272" s="273">
        <v>0</v>
      </c>
      <c r="E272" s="45"/>
      <c r="F272" s="95">
        <f t="shared" ref="F272:F274" si="274">D272+E272</f>
        <v>0</v>
      </c>
      <c r="G272" s="239"/>
      <c r="H272" s="45"/>
      <c r="I272" s="91">
        <f t="shared" ref="I272:I274" si="275">G272+H272</f>
        <v>0</v>
      </c>
      <c r="J272" s="273"/>
      <c r="K272" s="45"/>
      <c r="L272" s="95">
        <f t="shared" ref="L272:L274" si="276">J272+K272</f>
        <v>0</v>
      </c>
      <c r="M272" s="239"/>
      <c r="N272" s="45"/>
      <c r="O272" s="91">
        <f t="shared" ref="O272:O274" si="277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0"/>
        <v>0</v>
      </c>
      <c r="D273" s="273">
        <v>0</v>
      </c>
      <c r="E273" s="45"/>
      <c r="F273" s="95">
        <f t="shared" si="274"/>
        <v>0</v>
      </c>
      <c r="G273" s="239"/>
      <c r="H273" s="45"/>
      <c r="I273" s="91">
        <f t="shared" si="275"/>
        <v>0</v>
      </c>
      <c r="J273" s="273"/>
      <c r="K273" s="45"/>
      <c r="L273" s="95">
        <f t="shared" si="276"/>
        <v>0</v>
      </c>
      <c r="M273" s="239"/>
      <c r="N273" s="45"/>
      <c r="O273" s="91">
        <f t="shared" si="277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0"/>
        <v>0</v>
      </c>
      <c r="D274" s="273">
        <v>0</v>
      </c>
      <c r="E274" s="45"/>
      <c r="F274" s="95">
        <f t="shared" si="274"/>
        <v>0</v>
      </c>
      <c r="G274" s="239"/>
      <c r="H274" s="45"/>
      <c r="I274" s="91">
        <f t="shared" si="275"/>
        <v>0</v>
      </c>
      <c r="J274" s="273"/>
      <c r="K274" s="45"/>
      <c r="L274" s="95">
        <f t="shared" si="276"/>
        <v>0</v>
      </c>
      <c r="M274" s="239"/>
      <c r="N274" s="45"/>
      <c r="O274" s="91">
        <f t="shared" si="277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0"/>
        <v>0</v>
      </c>
      <c r="D275" s="134">
        <f>SUM(D276:D277)</f>
        <v>0</v>
      </c>
      <c r="E275" s="76">
        <f t="shared" ref="E275" si="278">SUM(E276:E277)</f>
        <v>0</v>
      </c>
      <c r="F275" s="95">
        <f>SUM(F276:F277)</f>
        <v>0</v>
      </c>
      <c r="G275" s="240">
        <f t="shared" ref="G275:O275" si="279">SUM(G276:G277)</f>
        <v>0</v>
      </c>
      <c r="H275" s="76">
        <f t="shared" si="279"/>
        <v>0</v>
      </c>
      <c r="I275" s="91">
        <f t="shared" si="279"/>
        <v>0</v>
      </c>
      <c r="J275" s="134">
        <f t="shared" si="279"/>
        <v>0</v>
      </c>
      <c r="K275" s="76">
        <f t="shared" si="279"/>
        <v>0</v>
      </c>
      <c r="L275" s="95">
        <f t="shared" si="279"/>
        <v>0</v>
      </c>
      <c r="M275" s="240">
        <f t="shared" si="279"/>
        <v>0</v>
      </c>
      <c r="N275" s="76">
        <f t="shared" si="279"/>
        <v>0</v>
      </c>
      <c r="O275" s="91">
        <f t="shared" si="279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0"/>
        <v>0</v>
      </c>
      <c r="D276" s="273">
        <v>0</v>
      </c>
      <c r="E276" s="45"/>
      <c r="F276" s="95">
        <f t="shared" ref="F276:F278" si="280">D276+E276</f>
        <v>0</v>
      </c>
      <c r="G276" s="239"/>
      <c r="H276" s="45"/>
      <c r="I276" s="91">
        <f t="shared" ref="I276:I278" si="281">G276+H276</f>
        <v>0</v>
      </c>
      <c r="J276" s="273"/>
      <c r="K276" s="45"/>
      <c r="L276" s="95">
        <f t="shared" ref="L276:L278" si="282">J276+K276</f>
        <v>0</v>
      </c>
      <c r="M276" s="239"/>
      <c r="N276" s="45"/>
      <c r="O276" s="91">
        <f t="shared" ref="O276:O278" si="283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0"/>
        <v>0</v>
      </c>
      <c r="D277" s="273">
        <v>0</v>
      </c>
      <c r="E277" s="45"/>
      <c r="F277" s="95">
        <f t="shared" si="280"/>
        <v>0</v>
      </c>
      <c r="G277" s="239"/>
      <c r="H277" s="45"/>
      <c r="I277" s="91">
        <f t="shared" si="281"/>
        <v>0</v>
      </c>
      <c r="J277" s="273"/>
      <c r="K277" s="45"/>
      <c r="L277" s="95">
        <f t="shared" si="282"/>
        <v>0</v>
      </c>
      <c r="M277" s="239"/>
      <c r="N277" s="45"/>
      <c r="O277" s="91">
        <f t="shared" si="283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0"/>
        <v>0</v>
      </c>
      <c r="D278" s="272">
        <v>0</v>
      </c>
      <c r="E278" s="42"/>
      <c r="F278" s="185">
        <f t="shared" si="280"/>
        <v>0</v>
      </c>
      <c r="G278" s="229"/>
      <c r="H278" s="42"/>
      <c r="I278" s="90">
        <f t="shared" si="281"/>
        <v>0</v>
      </c>
      <c r="J278" s="272"/>
      <c r="K278" s="42"/>
      <c r="L278" s="185">
        <f t="shared" si="282"/>
        <v>0</v>
      </c>
      <c r="M278" s="229"/>
      <c r="N278" s="42"/>
      <c r="O278" s="90">
        <f t="shared" si="283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0"/>
        <v>0</v>
      </c>
      <c r="D279" s="142">
        <f t="shared" ref="D279:O279" si="284">D280</f>
        <v>0</v>
      </c>
      <c r="E279" s="109">
        <f t="shared" si="284"/>
        <v>0</v>
      </c>
      <c r="F279" s="186">
        <f t="shared" si="284"/>
        <v>0</v>
      </c>
      <c r="G279" s="247">
        <f t="shared" si="284"/>
        <v>0</v>
      </c>
      <c r="H279" s="109">
        <f t="shared" si="284"/>
        <v>0</v>
      </c>
      <c r="I279" s="286">
        <f t="shared" si="284"/>
        <v>0</v>
      </c>
      <c r="J279" s="142">
        <f t="shared" si="284"/>
        <v>0</v>
      </c>
      <c r="K279" s="109">
        <f t="shared" si="284"/>
        <v>0</v>
      </c>
      <c r="L279" s="186">
        <f t="shared" si="284"/>
        <v>0</v>
      </c>
      <c r="M279" s="247">
        <f t="shared" si="284"/>
        <v>0</v>
      </c>
      <c r="N279" s="109">
        <f t="shared" si="284"/>
        <v>0</v>
      </c>
      <c r="O279" s="286">
        <f t="shared" si="284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0"/>
        <v>0</v>
      </c>
      <c r="D280" s="265">
        <v>0</v>
      </c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0"/>
        <v>0</v>
      </c>
      <c r="D281" s="134">
        <f>SUM(D282:D283)</f>
        <v>0</v>
      </c>
      <c r="E281" s="76">
        <f t="shared" ref="E281" si="285">SUM(E282:E283)</f>
        <v>0</v>
      </c>
      <c r="F281" s="95">
        <f>SUM(F282:F283)</f>
        <v>0</v>
      </c>
      <c r="G281" s="240">
        <f t="shared" ref="G281:O281" si="286">SUM(G282:G283)</f>
        <v>0</v>
      </c>
      <c r="H281" s="76">
        <f t="shared" si="286"/>
        <v>0</v>
      </c>
      <c r="I281" s="91">
        <f t="shared" si="286"/>
        <v>0</v>
      </c>
      <c r="J281" s="134">
        <f t="shared" si="286"/>
        <v>0</v>
      </c>
      <c r="K281" s="76">
        <f t="shared" si="286"/>
        <v>0</v>
      </c>
      <c r="L281" s="95">
        <f t="shared" si="286"/>
        <v>0</v>
      </c>
      <c r="M281" s="240">
        <f t="shared" si="286"/>
        <v>0</v>
      </c>
      <c r="N281" s="76">
        <f t="shared" si="286"/>
        <v>0</v>
      </c>
      <c r="O281" s="91">
        <f t="shared" si="286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0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0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0"/>
        <v>15642</v>
      </c>
      <c r="D284" s="143">
        <f t="shared" ref="D284:O284" si="287">SUM(D281,D268,D229,D194,D186,D172,D74,D52)</f>
        <v>26500</v>
      </c>
      <c r="E284" s="114">
        <f t="shared" si="287"/>
        <v>-10858</v>
      </c>
      <c r="F284" s="115">
        <f t="shared" si="287"/>
        <v>15642</v>
      </c>
      <c r="G284" s="249">
        <f t="shared" si="287"/>
        <v>0</v>
      </c>
      <c r="H284" s="114">
        <f t="shared" si="287"/>
        <v>0</v>
      </c>
      <c r="I284" s="287">
        <f t="shared" si="287"/>
        <v>0</v>
      </c>
      <c r="J284" s="143">
        <f t="shared" si="287"/>
        <v>0</v>
      </c>
      <c r="K284" s="114">
        <f t="shared" si="287"/>
        <v>0</v>
      </c>
      <c r="L284" s="115">
        <f t="shared" si="287"/>
        <v>0</v>
      </c>
      <c r="M284" s="249">
        <f t="shared" si="287"/>
        <v>0</v>
      </c>
      <c r="N284" s="114">
        <f t="shared" si="287"/>
        <v>0</v>
      </c>
      <c r="O284" s="287">
        <f t="shared" si="287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40"/>
        <v>0</v>
      </c>
      <c r="D285" s="144">
        <f>SUM(D24,D25,D41,D42)-D50</f>
        <v>0</v>
      </c>
      <c r="E285" s="117">
        <f t="shared" ref="E285:F285" si="288">SUM(E24,E25,E41,E42)-E50</f>
        <v>0</v>
      </c>
      <c r="F285" s="118">
        <f t="shared" si="288"/>
        <v>0</v>
      </c>
      <c r="G285" s="250">
        <f>SUM(G24,G42)-G50</f>
        <v>0</v>
      </c>
      <c r="H285" s="117">
        <f t="shared" ref="H285:I285" si="289">SUM(H24,H42)-H50</f>
        <v>0</v>
      </c>
      <c r="I285" s="128">
        <f t="shared" si="289"/>
        <v>0</v>
      </c>
      <c r="J285" s="144">
        <f>SUM(J26,J42)-J50</f>
        <v>0</v>
      </c>
      <c r="K285" s="117">
        <f t="shared" ref="K285:L285" si="290">SUM(K26,K42)-K50</f>
        <v>0</v>
      </c>
      <c r="L285" s="118">
        <f t="shared" si="290"/>
        <v>0</v>
      </c>
      <c r="M285" s="250">
        <f>SUM(M44)-M50</f>
        <v>0</v>
      </c>
      <c r="N285" s="117">
        <f t="shared" ref="N285:O285" si="291">SUM(N44)-N50</f>
        <v>0</v>
      </c>
      <c r="O285" s="128">
        <f t="shared" si="291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40"/>
        <v>0</v>
      </c>
      <c r="D286" s="145">
        <f t="shared" ref="D286:O286" si="292">SUM(D287,D288)-D295+D296</f>
        <v>0</v>
      </c>
      <c r="E286" s="103">
        <f t="shared" si="292"/>
        <v>0</v>
      </c>
      <c r="F286" s="112">
        <f t="shared" si="292"/>
        <v>0</v>
      </c>
      <c r="G286" s="251">
        <f t="shared" si="292"/>
        <v>0</v>
      </c>
      <c r="H286" s="103">
        <f t="shared" si="292"/>
        <v>0</v>
      </c>
      <c r="I286" s="116">
        <f t="shared" si="292"/>
        <v>0</v>
      </c>
      <c r="J286" s="145">
        <f t="shared" si="292"/>
        <v>0</v>
      </c>
      <c r="K286" s="103">
        <f t="shared" si="292"/>
        <v>0</v>
      </c>
      <c r="L286" s="112">
        <f t="shared" si="292"/>
        <v>0</v>
      </c>
      <c r="M286" s="251">
        <f t="shared" si="292"/>
        <v>0</v>
      </c>
      <c r="N286" s="103">
        <f t="shared" si="292"/>
        <v>0</v>
      </c>
      <c r="O286" s="116">
        <f t="shared" si="292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40"/>
        <v>0</v>
      </c>
      <c r="D287" s="136">
        <f t="shared" ref="D287:O287" si="293">D21-D281</f>
        <v>0</v>
      </c>
      <c r="E287" s="64">
        <f t="shared" si="293"/>
        <v>0</v>
      </c>
      <c r="F287" s="178">
        <f t="shared" si="293"/>
        <v>0</v>
      </c>
      <c r="G287" s="233">
        <f t="shared" si="293"/>
        <v>0</v>
      </c>
      <c r="H287" s="64">
        <f t="shared" si="293"/>
        <v>0</v>
      </c>
      <c r="I287" s="120">
        <f t="shared" si="293"/>
        <v>0</v>
      </c>
      <c r="J287" s="136">
        <f t="shared" si="293"/>
        <v>0</v>
      </c>
      <c r="K287" s="64">
        <f t="shared" si="293"/>
        <v>0</v>
      </c>
      <c r="L287" s="178">
        <f t="shared" si="293"/>
        <v>0</v>
      </c>
      <c r="M287" s="233">
        <f t="shared" si="293"/>
        <v>0</v>
      </c>
      <c r="N287" s="64">
        <f t="shared" si="293"/>
        <v>0</v>
      </c>
      <c r="O287" s="120">
        <f t="shared" si="293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0"/>
        <v>0</v>
      </c>
      <c r="D288" s="145">
        <f t="shared" ref="D288:O288" si="294">SUM(D289,D291,D293)-SUM(D290,D292,D294)</f>
        <v>0</v>
      </c>
      <c r="E288" s="103">
        <f t="shared" si="294"/>
        <v>0</v>
      </c>
      <c r="F288" s="112">
        <f t="shared" si="294"/>
        <v>0</v>
      </c>
      <c r="G288" s="251">
        <f t="shared" si="294"/>
        <v>0</v>
      </c>
      <c r="H288" s="103">
        <f t="shared" si="294"/>
        <v>0</v>
      </c>
      <c r="I288" s="116">
        <f t="shared" si="294"/>
        <v>0</v>
      </c>
      <c r="J288" s="145">
        <f t="shared" si="294"/>
        <v>0</v>
      </c>
      <c r="K288" s="103">
        <f t="shared" si="294"/>
        <v>0</v>
      </c>
      <c r="L288" s="112">
        <f t="shared" si="294"/>
        <v>0</v>
      </c>
      <c r="M288" s="251">
        <f t="shared" si="294"/>
        <v>0</v>
      </c>
      <c r="N288" s="103">
        <f t="shared" si="294"/>
        <v>0</v>
      </c>
      <c r="O288" s="116">
        <f t="shared" si="294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0"/>
        <v>0</v>
      </c>
      <c r="D289" s="265"/>
      <c r="E289" s="49"/>
      <c r="F289" s="344">
        <f t="shared" ref="F289:F296" si="295">E289+D289</f>
        <v>0</v>
      </c>
      <c r="G289" s="248"/>
      <c r="H289" s="49"/>
      <c r="I289" s="157">
        <f t="shared" ref="I289:I296" si="296">H289+G289</f>
        <v>0</v>
      </c>
      <c r="J289" s="265"/>
      <c r="K289" s="49"/>
      <c r="L289" s="344">
        <f t="shared" ref="L289:L296" si="297">K289+J289</f>
        <v>0</v>
      </c>
      <c r="M289" s="248"/>
      <c r="N289" s="49"/>
      <c r="O289" s="157">
        <f t="shared" ref="O289:O296" si="298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0"/>
        <v>0</v>
      </c>
      <c r="D290" s="273"/>
      <c r="E290" s="45"/>
      <c r="F290" s="95">
        <f t="shared" si="295"/>
        <v>0</v>
      </c>
      <c r="G290" s="239"/>
      <c r="H290" s="45"/>
      <c r="I290" s="91">
        <f t="shared" si="296"/>
        <v>0</v>
      </c>
      <c r="J290" s="273"/>
      <c r="K290" s="45"/>
      <c r="L290" s="95">
        <f t="shared" si="297"/>
        <v>0</v>
      </c>
      <c r="M290" s="239"/>
      <c r="N290" s="45"/>
      <c r="O290" s="91">
        <f t="shared" si="298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0"/>
        <v>0</v>
      </c>
      <c r="D291" s="273"/>
      <c r="E291" s="45"/>
      <c r="F291" s="95">
        <f t="shared" si="295"/>
        <v>0</v>
      </c>
      <c r="G291" s="239"/>
      <c r="H291" s="45"/>
      <c r="I291" s="91">
        <f t="shared" si="296"/>
        <v>0</v>
      </c>
      <c r="J291" s="273"/>
      <c r="K291" s="45"/>
      <c r="L291" s="95">
        <f t="shared" si="297"/>
        <v>0</v>
      </c>
      <c r="M291" s="239"/>
      <c r="N291" s="45"/>
      <c r="O291" s="91">
        <f t="shared" si="298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5"/>
        <v>0</v>
      </c>
      <c r="G292" s="239"/>
      <c r="H292" s="45"/>
      <c r="I292" s="91">
        <f t="shared" si="296"/>
        <v>0</v>
      </c>
      <c r="J292" s="273"/>
      <c r="K292" s="45"/>
      <c r="L292" s="95">
        <f t="shared" si="297"/>
        <v>0</v>
      </c>
      <c r="M292" s="239"/>
      <c r="N292" s="45"/>
      <c r="O292" s="91">
        <f t="shared" si="298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0"/>
        <v>0</v>
      </c>
      <c r="D293" s="273"/>
      <c r="E293" s="45"/>
      <c r="F293" s="95">
        <f t="shared" si="295"/>
        <v>0</v>
      </c>
      <c r="G293" s="239"/>
      <c r="H293" s="45"/>
      <c r="I293" s="91">
        <f t="shared" si="296"/>
        <v>0</v>
      </c>
      <c r="J293" s="273"/>
      <c r="K293" s="45"/>
      <c r="L293" s="95">
        <f t="shared" si="297"/>
        <v>0</v>
      </c>
      <c r="M293" s="239"/>
      <c r="N293" s="45"/>
      <c r="O293" s="91">
        <f t="shared" si="298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0"/>
        <v>0</v>
      </c>
      <c r="D294" s="274"/>
      <c r="E294" s="84"/>
      <c r="F294" s="343">
        <f t="shared" si="295"/>
        <v>0</v>
      </c>
      <c r="G294" s="244"/>
      <c r="H294" s="84"/>
      <c r="I294" s="158">
        <f t="shared" si="296"/>
        <v>0</v>
      </c>
      <c r="J294" s="274"/>
      <c r="K294" s="84"/>
      <c r="L294" s="343">
        <f t="shared" si="297"/>
        <v>0</v>
      </c>
      <c r="M294" s="244"/>
      <c r="N294" s="84"/>
      <c r="O294" s="158">
        <f t="shared" si="298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0"/>
        <v>0</v>
      </c>
      <c r="D295" s="276"/>
      <c r="E295" s="122"/>
      <c r="F295" s="118">
        <f t="shared" si="295"/>
        <v>0</v>
      </c>
      <c r="G295" s="252"/>
      <c r="H295" s="122"/>
      <c r="I295" s="128">
        <f t="shared" si="296"/>
        <v>0</v>
      </c>
      <c r="J295" s="276"/>
      <c r="K295" s="122"/>
      <c r="L295" s="118">
        <f t="shared" si="297"/>
        <v>0</v>
      </c>
      <c r="M295" s="252"/>
      <c r="N295" s="122"/>
      <c r="O295" s="128">
        <f t="shared" si="298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5"/>
        <v>0</v>
      </c>
      <c r="G296" s="243"/>
      <c r="H296" s="80"/>
      <c r="I296" s="125">
        <f t="shared" si="296"/>
        <v>0</v>
      </c>
      <c r="J296" s="257"/>
      <c r="K296" s="80"/>
      <c r="L296" s="184">
        <f t="shared" si="297"/>
        <v>0</v>
      </c>
      <c r="M296" s="243"/>
      <c r="N296" s="80"/>
      <c r="O296" s="125">
        <f t="shared" si="298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/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/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G6pbcmFAGfR2dIq31E6HemNwuokDDbIH26NEY241zioY/SAAjeE1pB64KfDuHK0+nIoZ6PgjXUQ0HysmaSQwNQ==" saltValue="TNYLP1pNgnNYNXVmyr99bA==" spinCount="100000" sheet="1" objects="1" scenarios="1" formatCells="0" formatColumns="0" formatRows="0"/>
  <autoFilter ref="A18:P296">
    <filterColumn colId="2">
      <filters>
        <filter val="15 642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32.pielikums Jūrmalas pilsētas domes
2017.gada 9.jūnija saistošajiem noteikumiem Nr.21
(protokols Nr.10, 2.punkts)  
 </firstHeader>
    <firstFooter>&amp;L&amp;9&amp;D; &amp;T&amp;R&amp;9&amp;P (&amp;N)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S10" sqref="S10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.7109375" style="6" customWidth="1"/>
    <col min="4" max="4" width="8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348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349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350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351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3519050</v>
      </c>
      <c r="D20" s="130">
        <f>SUM(D21,D24,D25,D41,D42)</f>
        <v>3539715</v>
      </c>
      <c r="E20" s="22">
        <f>SUM(E21,E24,E25,E41,E42)</f>
        <v>-20665</v>
      </c>
      <c r="F20" s="170">
        <f>SUM(F21,F24,F25,F41,F42)</f>
        <v>3519050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3519050</v>
      </c>
      <c r="D24" s="256">
        <v>3539715</v>
      </c>
      <c r="E24" s="33">
        <v>-20665</v>
      </c>
      <c r="F24" s="341">
        <f t="shared" si="8"/>
        <v>3519050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3519050</v>
      </c>
      <c r="D49" s="136">
        <f t="shared" ref="D49:E49" si="25">SUM(D50,D281)</f>
        <v>3539715</v>
      </c>
      <c r="E49" s="64">
        <f t="shared" si="25"/>
        <v>-20665</v>
      </c>
      <c r="F49" s="178">
        <f>SUM(F50,F281)</f>
        <v>3519050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3519050</v>
      </c>
      <c r="D50" s="137">
        <f t="shared" ref="D50:E50" si="27">SUM(D51,D193)</f>
        <v>3539715</v>
      </c>
      <c r="E50" s="67">
        <f t="shared" si="27"/>
        <v>-20665</v>
      </c>
      <c r="F50" s="179">
        <f>SUM(F51,F193)</f>
        <v>3519050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3469850</v>
      </c>
      <c r="D51" s="138">
        <f t="shared" ref="D51:E51" si="29">SUM(D52,D74,D172,D186)</f>
        <v>3490515</v>
      </c>
      <c r="E51" s="69">
        <f t="shared" si="29"/>
        <v>-20665</v>
      </c>
      <c r="F51" s="180">
        <f>SUM(F52,F74,F172,F186)</f>
        <v>3469850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3430898</v>
      </c>
      <c r="D52" s="139">
        <f t="shared" ref="D52:E52" si="31">SUM(D53,D66)</f>
        <v>3451563</v>
      </c>
      <c r="E52" s="71">
        <f t="shared" si="31"/>
        <v>-20665</v>
      </c>
      <c r="F52" s="181">
        <f>SUM(F53,F66)</f>
        <v>3430898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2648971</v>
      </c>
      <c r="D53" s="132">
        <f t="shared" ref="D53:E53" si="33">SUM(D54,D57,D65)</f>
        <v>2669636</v>
      </c>
      <c r="E53" s="38">
        <f t="shared" si="33"/>
        <v>-20665</v>
      </c>
      <c r="F53" s="184">
        <f>SUM(F54,F57,F65)</f>
        <v>2648971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x14ac:dyDescent="0.25">
      <c r="A54" s="73">
        <v>1110</v>
      </c>
      <c r="B54" s="58" t="s">
        <v>54</v>
      </c>
      <c r="C54" s="204">
        <f>SUM(F54,I54,L54,O54)</f>
        <v>2268922</v>
      </c>
      <c r="D54" s="86">
        <f>SUM(D55:D56)</f>
        <v>2268922</v>
      </c>
      <c r="E54" s="74">
        <f>SUM(E55:E56)</f>
        <v>0</v>
      </c>
      <c r="F54" s="183">
        <f>SUM(F55:F56)</f>
        <v>2268922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customHeight="1" x14ac:dyDescent="0.25">
      <c r="A56" s="30">
        <v>1119</v>
      </c>
      <c r="B56" s="43" t="s">
        <v>56</v>
      </c>
      <c r="C56" s="199">
        <f t="shared" si="24"/>
        <v>2268922</v>
      </c>
      <c r="D56" s="273">
        <v>2268922</v>
      </c>
      <c r="E56" s="45"/>
      <c r="F56" s="95">
        <f>D56+E56</f>
        <v>2268922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customHeight="1" x14ac:dyDescent="0.25">
      <c r="A57" s="75">
        <v>1140</v>
      </c>
      <c r="B57" s="43" t="s">
        <v>57</v>
      </c>
      <c r="C57" s="199">
        <f t="shared" si="24"/>
        <v>309730</v>
      </c>
      <c r="D57" s="134">
        <f t="shared" ref="D57:E57" si="38">SUM(D58:D64)</f>
        <v>309730</v>
      </c>
      <c r="E57" s="76">
        <f t="shared" si="38"/>
        <v>0</v>
      </c>
      <c r="F57" s="95">
        <f>SUM(F58:F64)</f>
        <v>309730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customHeight="1" x14ac:dyDescent="0.25">
      <c r="A59" s="30">
        <v>1142</v>
      </c>
      <c r="B59" s="43" t="s">
        <v>59</v>
      </c>
      <c r="C59" s="199">
        <f t="shared" si="24"/>
        <v>46824</v>
      </c>
      <c r="D59" s="273">
        <v>46824</v>
      </c>
      <c r="E59" s="45"/>
      <c r="F59" s="95">
        <f t="shared" si="40"/>
        <v>46824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customHeight="1" x14ac:dyDescent="0.25">
      <c r="A61" s="30">
        <v>1146</v>
      </c>
      <c r="B61" s="43" t="s">
        <v>61</v>
      </c>
      <c r="C61" s="199">
        <f t="shared" si="24"/>
        <v>96575</v>
      </c>
      <c r="D61" s="273">
        <v>96575</v>
      </c>
      <c r="E61" s="45"/>
      <c r="F61" s="95">
        <f t="shared" si="40"/>
        <v>96575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x14ac:dyDescent="0.25">
      <c r="A62" s="30">
        <v>1147</v>
      </c>
      <c r="B62" s="43" t="s">
        <v>62</v>
      </c>
      <c r="C62" s="199">
        <f t="shared" si="24"/>
        <v>45000</v>
      </c>
      <c r="D62" s="273">
        <v>45000</v>
      </c>
      <c r="E62" s="45"/>
      <c r="F62" s="95">
        <f t="shared" si="40"/>
        <v>45000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x14ac:dyDescent="0.25">
      <c r="A63" s="30">
        <v>1148</v>
      </c>
      <c r="B63" s="43" t="s">
        <v>63</v>
      </c>
      <c r="C63" s="199">
        <f t="shared" si="24"/>
        <v>121331</v>
      </c>
      <c r="D63" s="273">
        <v>121331</v>
      </c>
      <c r="E63" s="45"/>
      <c r="F63" s="95">
        <f t="shared" si="40"/>
        <v>121331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70319</v>
      </c>
      <c r="D65" s="270">
        <v>90984</v>
      </c>
      <c r="E65" s="77">
        <v>-20665</v>
      </c>
      <c r="F65" s="183">
        <f t="shared" si="40"/>
        <v>70319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x14ac:dyDescent="0.25">
      <c r="A66" s="35">
        <v>1200</v>
      </c>
      <c r="B66" s="72" t="s">
        <v>66</v>
      </c>
      <c r="C66" s="197">
        <f t="shared" si="24"/>
        <v>781927</v>
      </c>
      <c r="D66" s="132">
        <f t="shared" ref="D66:E66" si="44">SUM(D67:D68)</f>
        <v>781927</v>
      </c>
      <c r="E66" s="38">
        <f t="shared" si="44"/>
        <v>0</v>
      </c>
      <c r="F66" s="184">
        <f>SUM(F67:F68)</f>
        <v>781927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x14ac:dyDescent="0.25">
      <c r="A67" s="404">
        <v>1210</v>
      </c>
      <c r="B67" s="40" t="s">
        <v>67</v>
      </c>
      <c r="C67" s="198">
        <f t="shared" si="24"/>
        <v>652904</v>
      </c>
      <c r="D67" s="272">
        <v>652904</v>
      </c>
      <c r="E67" s="42"/>
      <c r="F67" s="185">
        <f>D67+E67</f>
        <v>652904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x14ac:dyDescent="0.25">
      <c r="A68" s="75">
        <v>1220</v>
      </c>
      <c r="B68" s="43" t="s">
        <v>68</v>
      </c>
      <c r="C68" s="199">
        <f t="shared" si="24"/>
        <v>129023</v>
      </c>
      <c r="D68" s="134">
        <f t="shared" ref="D68:E68" si="46">SUM(D69:D73)</f>
        <v>129023</v>
      </c>
      <c r="E68" s="76">
        <f t="shared" si="46"/>
        <v>0</v>
      </c>
      <c r="F68" s="95">
        <f>SUM(F69:F73)</f>
        <v>129023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x14ac:dyDescent="0.25">
      <c r="A69" s="30">
        <v>1221</v>
      </c>
      <c r="B69" s="43" t="s">
        <v>69</v>
      </c>
      <c r="C69" s="199">
        <f t="shared" si="24"/>
        <v>96575</v>
      </c>
      <c r="D69" s="273">
        <v>96575</v>
      </c>
      <c r="E69" s="45"/>
      <c r="F69" s="95">
        <f t="shared" ref="F69:F73" si="48">D69+E69</f>
        <v>96575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x14ac:dyDescent="0.25">
      <c r="A70" s="30">
        <v>1223</v>
      </c>
      <c r="B70" s="43" t="s">
        <v>70</v>
      </c>
      <c r="C70" s="199">
        <f t="shared" si="24"/>
        <v>1500</v>
      </c>
      <c r="D70" s="273">
        <v>1500</v>
      </c>
      <c r="E70" s="45"/>
      <c r="F70" s="95">
        <f t="shared" si="48"/>
        <v>1500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x14ac:dyDescent="0.25">
      <c r="A72" s="30">
        <v>1227</v>
      </c>
      <c r="B72" s="43" t="s">
        <v>72</v>
      </c>
      <c r="C72" s="199">
        <f t="shared" si="24"/>
        <v>30948</v>
      </c>
      <c r="D72" s="273">
        <v>30948</v>
      </c>
      <c r="E72" s="45"/>
      <c r="F72" s="95">
        <f t="shared" si="48"/>
        <v>30948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/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38952</v>
      </c>
      <c r="D74" s="139">
        <f t="shared" ref="D74:E74" si="52">SUM(D75,D82,D129,D163,D164,D171)</f>
        <v>38952</v>
      </c>
      <c r="E74" s="71">
        <f t="shared" si="52"/>
        <v>0</v>
      </c>
      <c r="F74" s="181">
        <f>SUM(F75,F82,F129,F163,F164,F171)</f>
        <v>38952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4"/>
        <v>0</v>
      </c>
      <c r="D75" s="132">
        <f t="shared" ref="D75:E75" si="54">SUM(D76,D79)</f>
        <v>0</v>
      </c>
      <c r="E75" s="38">
        <f t="shared" si="54"/>
        <v>0</v>
      </c>
      <c r="F75" s="184">
        <f>SUM(F76,F79)</f>
        <v>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hidden="1" x14ac:dyDescent="0.25">
      <c r="A79" s="75">
        <v>2120</v>
      </c>
      <c r="B79" s="43" t="s">
        <v>79</v>
      </c>
      <c r="C79" s="199">
        <f t="shared" si="24"/>
        <v>0</v>
      </c>
      <c r="D79" s="134">
        <f t="shared" ref="D79:E79" si="62">SUM(D80:D81)</f>
        <v>0</v>
      </c>
      <c r="E79" s="76">
        <f t="shared" si="62"/>
        <v>0</v>
      </c>
      <c r="F79" s="95">
        <f>SUM(F80:F81)</f>
        <v>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hidden="1" x14ac:dyDescent="0.25">
      <c r="A80" s="30">
        <v>2121</v>
      </c>
      <c r="B80" s="43" t="s">
        <v>77</v>
      </c>
      <c r="C80" s="199">
        <f t="shared" si="24"/>
        <v>0</v>
      </c>
      <c r="D80" s="273"/>
      <c r="E80" s="45"/>
      <c r="F80" s="95">
        <f t="shared" ref="F80:F81" si="64">D80+E80</f>
        <v>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4"/>
        <v>0</v>
      </c>
      <c r="D81" s="273"/>
      <c r="E81" s="45"/>
      <c r="F81" s="95">
        <f t="shared" si="64"/>
        <v>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14022</v>
      </c>
      <c r="D82" s="132">
        <f t="shared" ref="D82:E82" si="68">SUM(D83,D88,D94,D102,D111,D115,D121,D127)</f>
        <v>14022</v>
      </c>
      <c r="E82" s="38">
        <f t="shared" si="68"/>
        <v>0</v>
      </c>
      <c r="F82" s="184">
        <f>SUM(F83,F88,F94,F102,F111,F115,F121,F127)</f>
        <v>14022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x14ac:dyDescent="0.25">
      <c r="A83" s="73">
        <v>2210</v>
      </c>
      <c r="B83" s="58" t="s">
        <v>81</v>
      </c>
      <c r="C83" s="204">
        <f t="shared" si="24"/>
        <v>4792</v>
      </c>
      <c r="D83" s="86">
        <f t="shared" ref="D83:E83" si="70">SUM(D84:D87)</f>
        <v>4792</v>
      </c>
      <c r="E83" s="74">
        <f t="shared" si="70"/>
        <v>0</v>
      </c>
      <c r="F83" s="183">
        <f>SUM(F84:F87)</f>
        <v>4792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x14ac:dyDescent="0.25">
      <c r="A84" s="27">
        <v>2211</v>
      </c>
      <c r="B84" s="40" t="s">
        <v>82</v>
      </c>
      <c r="C84" s="198">
        <f t="shared" si="24"/>
        <v>4342</v>
      </c>
      <c r="D84" s="272">
        <v>4342</v>
      </c>
      <c r="E84" s="42"/>
      <c r="F84" s="185">
        <f t="shared" ref="F84:F87" si="72">D84+E84</f>
        <v>4342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/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x14ac:dyDescent="0.25">
      <c r="A87" s="30">
        <v>2219</v>
      </c>
      <c r="B87" s="43" t="s">
        <v>85</v>
      </c>
      <c r="C87" s="199">
        <f t="shared" si="24"/>
        <v>450</v>
      </c>
      <c r="D87" s="273">
        <v>450</v>
      </c>
      <c r="E87" s="45"/>
      <c r="F87" s="95">
        <f t="shared" si="72"/>
        <v>450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 t="shared" ref="D88:E88" si="76">SUM(D89:D93)</f>
        <v>0</v>
      </c>
      <c r="E88" s="76">
        <f t="shared" si="76"/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/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/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hidden="1" x14ac:dyDescent="0.25">
      <c r="A94" s="75">
        <v>2230</v>
      </c>
      <c r="B94" s="43" t="s">
        <v>91</v>
      </c>
      <c r="C94" s="199">
        <f t="shared" si="24"/>
        <v>0</v>
      </c>
      <c r="D94" s="134">
        <f t="shared" ref="D94:E94" si="82">SUM(D95:D101)</f>
        <v>0</v>
      </c>
      <c r="E94" s="76">
        <f t="shared" si="82"/>
        <v>0</v>
      </c>
      <c r="F94" s="95">
        <f>SUM(F95:F101)</f>
        <v>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 t="shared" ref="D102:E102" si="88">SUM(D103:D110)</f>
        <v>0</v>
      </c>
      <c r="E102" s="76">
        <f t="shared" si="88"/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/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/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x14ac:dyDescent="0.25">
      <c r="A111" s="75">
        <v>2250</v>
      </c>
      <c r="B111" s="43" t="s">
        <v>108</v>
      </c>
      <c r="C111" s="199">
        <f t="shared" si="24"/>
        <v>9230</v>
      </c>
      <c r="D111" s="134">
        <f t="shared" ref="D111:E111" si="94">SUM(D112:D114)</f>
        <v>9230</v>
      </c>
      <c r="E111" s="76">
        <f t="shared" si="94"/>
        <v>0</v>
      </c>
      <c r="F111" s="95">
        <f>SUM(F112:F114)</f>
        <v>9230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x14ac:dyDescent="0.25">
      <c r="A112" s="30">
        <v>2251</v>
      </c>
      <c r="B112" s="43" t="s">
        <v>109</v>
      </c>
      <c r="C112" s="199">
        <f t="shared" si="24"/>
        <v>290</v>
      </c>
      <c r="D112" s="273">
        <v>290</v>
      </c>
      <c r="E112" s="45"/>
      <c r="F112" s="95">
        <f t="shared" ref="F112:F114" si="96">D112+E112</f>
        <v>290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x14ac:dyDescent="0.25">
      <c r="A114" s="30">
        <v>2259</v>
      </c>
      <c r="B114" s="43" t="s">
        <v>111</v>
      </c>
      <c r="C114" s="199">
        <f t="shared" si="100"/>
        <v>8940</v>
      </c>
      <c r="D114" s="273">
        <v>8940</v>
      </c>
      <c r="E114" s="45"/>
      <c r="F114" s="95">
        <f t="shared" si="96"/>
        <v>8940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hidden="1" x14ac:dyDescent="0.25">
      <c r="A115" s="75">
        <v>2260</v>
      </c>
      <c r="B115" s="43" t="s">
        <v>112</v>
      </c>
      <c r="C115" s="199">
        <f t="shared" si="100"/>
        <v>0</v>
      </c>
      <c r="D115" s="134">
        <f t="shared" ref="D115:E115" si="101">SUM(D116:D120)</f>
        <v>0</v>
      </c>
      <c r="E115" s="76">
        <f t="shared" si="101"/>
        <v>0</v>
      </c>
      <c r="F115" s="95">
        <f>SUM(F116:F120)</f>
        <v>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/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hidden="1" x14ac:dyDescent="0.25">
      <c r="A121" s="75">
        <v>2270</v>
      </c>
      <c r="B121" s="43" t="s">
        <v>118</v>
      </c>
      <c r="C121" s="199">
        <f t="shared" si="100"/>
        <v>0</v>
      </c>
      <c r="D121" s="134">
        <f t="shared" ref="D121:E121" si="107">SUM(D122:D126)</f>
        <v>0</v>
      </c>
      <c r="E121" s="76">
        <f t="shared" si="107"/>
        <v>0</v>
      </c>
      <c r="F121" s="95">
        <f>SUM(F122:F126)</f>
        <v>0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hidden="1" x14ac:dyDescent="0.25">
      <c r="A126" s="30">
        <v>2279</v>
      </c>
      <c r="B126" s="43" t="s">
        <v>122</v>
      </c>
      <c r="C126" s="199">
        <f t="shared" si="100"/>
        <v>0</v>
      </c>
      <c r="D126" s="273"/>
      <c r="E126" s="45"/>
      <c r="F126" s="95">
        <f t="shared" si="109"/>
        <v>0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24930</v>
      </c>
      <c r="D129" s="132">
        <f t="shared" ref="D129:E129" si="114">SUM(D130,D135,D139,D140,D143,D150,D158,D159,D162)</f>
        <v>24930</v>
      </c>
      <c r="E129" s="38">
        <f t="shared" si="114"/>
        <v>0</v>
      </c>
      <c r="F129" s="184">
        <f>SUM(F130,F135,F139,F140,F143,F150,F158,F159,F162)</f>
        <v>24930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20560</v>
      </c>
      <c r="D130" s="133">
        <f t="shared" ref="D130:O130" si="116">SUM(D131:D134)</f>
        <v>20560</v>
      </c>
      <c r="E130" s="79">
        <f t="shared" si="116"/>
        <v>0</v>
      </c>
      <c r="F130" s="185">
        <f t="shared" si="116"/>
        <v>20560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x14ac:dyDescent="0.25">
      <c r="A131" s="30">
        <v>2311</v>
      </c>
      <c r="B131" s="43" t="s">
        <v>127</v>
      </c>
      <c r="C131" s="199">
        <f t="shared" si="100"/>
        <v>16000</v>
      </c>
      <c r="D131" s="273">
        <v>16000</v>
      </c>
      <c r="E131" s="45"/>
      <c r="F131" s="95">
        <f t="shared" ref="F131:F134" si="117">D131+E131</f>
        <v>16000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x14ac:dyDescent="0.25">
      <c r="A132" s="30">
        <v>2312</v>
      </c>
      <c r="B132" s="43" t="s">
        <v>128</v>
      </c>
      <c r="C132" s="199">
        <f t="shared" si="100"/>
        <v>4560</v>
      </c>
      <c r="D132" s="273">
        <v>4560</v>
      </c>
      <c r="E132" s="45"/>
      <c r="F132" s="95">
        <f t="shared" si="117"/>
        <v>4560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/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 t="shared" ref="D135" si="121"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/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 t="shared" ref="D140" si="128"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/>
      <c r="E141" s="45"/>
      <c r="F141" s="95">
        <f t="shared" ref="F141:F142" si="130">D141+E141</f>
        <v>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x14ac:dyDescent="0.25">
      <c r="A143" s="73">
        <v>2350</v>
      </c>
      <c r="B143" s="58" t="s">
        <v>138</v>
      </c>
      <c r="C143" s="204">
        <f t="shared" si="100"/>
        <v>4370</v>
      </c>
      <c r="D143" s="86">
        <f t="shared" ref="D143" si="134">SUM(D144:D149)</f>
        <v>4370</v>
      </c>
      <c r="E143" s="74">
        <f>SUM(E144:E149)</f>
        <v>0</v>
      </c>
      <c r="F143" s="183">
        <f>SUM(F144:F149)</f>
        <v>4370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0</v>
      </c>
      <c r="K143" s="74">
        <f t="shared" si="135"/>
        <v>0</v>
      </c>
      <c r="L143" s="183">
        <f t="shared" si="135"/>
        <v>0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/>
      <c r="E144" s="42"/>
      <c r="F144" s="185">
        <f t="shared" ref="F144:F149" si="136">D144+E144</f>
        <v>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/>
      <c r="E145" s="45"/>
      <c r="F145" s="95">
        <f t="shared" si="136"/>
        <v>0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x14ac:dyDescent="0.25">
      <c r="A148" s="30">
        <v>2355</v>
      </c>
      <c r="B148" s="43" t="s">
        <v>143</v>
      </c>
      <c r="C148" s="199">
        <f t="shared" si="100"/>
        <v>4370</v>
      </c>
      <c r="D148" s="273">
        <v>4370</v>
      </c>
      <c r="E148" s="45"/>
      <c r="F148" s="95">
        <f t="shared" si="136"/>
        <v>4370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/>
      <c r="E158" s="77"/>
      <c r="F158" s="183">
        <f t="shared" si="142"/>
        <v>0</v>
      </c>
      <c r="G158" s="241"/>
      <c r="H158" s="77"/>
      <c r="I158" s="156">
        <f t="shared" si="143"/>
        <v>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x14ac:dyDescent="0.25">
      <c r="A193" s="89"/>
      <c r="B193" s="17" t="s">
        <v>187</v>
      </c>
      <c r="C193" s="208">
        <f t="shared" si="170"/>
        <v>49200</v>
      </c>
      <c r="D193" s="138">
        <f t="shared" ref="D193:E193" si="195">SUM(D194,D229,D268)</f>
        <v>49200</v>
      </c>
      <c r="E193" s="69">
        <f t="shared" si="195"/>
        <v>0</v>
      </c>
      <c r="F193" s="180">
        <f>SUM(F194,F229,F268)</f>
        <v>49200</v>
      </c>
      <c r="G193" s="235">
        <f t="shared" ref="G193:N193" si="196">SUM(G194,G229,G268)</f>
        <v>0</v>
      </c>
      <c r="H193" s="69">
        <f t="shared" si="196"/>
        <v>0</v>
      </c>
      <c r="I193" s="284">
        <f t="shared" si="196"/>
        <v>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x14ac:dyDescent="0.25">
      <c r="A194" s="70">
        <v>5000</v>
      </c>
      <c r="B194" s="70" t="s">
        <v>188</v>
      </c>
      <c r="C194" s="209">
        <f t="shared" si="170"/>
        <v>49200</v>
      </c>
      <c r="D194" s="139">
        <f t="shared" ref="D194:E194" si="197">D195+D203</f>
        <v>49200</v>
      </c>
      <c r="E194" s="71">
        <f t="shared" si="197"/>
        <v>0</v>
      </c>
      <c r="F194" s="181">
        <f>F195+F203</f>
        <v>49200</v>
      </c>
      <c r="G194" s="236">
        <f t="shared" ref="G194:N194" si="198">G195+G203</f>
        <v>0</v>
      </c>
      <c r="H194" s="71">
        <f t="shared" si="198"/>
        <v>0</v>
      </c>
      <c r="I194" s="127">
        <f t="shared" si="198"/>
        <v>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x14ac:dyDescent="0.25">
      <c r="A203" s="35">
        <v>5200</v>
      </c>
      <c r="B203" s="72" t="s">
        <v>197</v>
      </c>
      <c r="C203" s="197">
        <f t="shared" si="170"/>
        <v>49200</v>
      </c>
      <c r="D203" s="132">
        <f t="shared" ref="D203:E203" si="207">D204+D214+D215+D224+D225+D226+D228</f>
        <v>49200</v>
      </c>
      <c r="E203" s="38">
        <f t="shared" si="207"/>
        <v>0</v>
      </c>
      <c r="F203" s="184">
        <f>F204+F214+F215+F224+F225+F226+F228</f>
        <v>49200</v>
      </c>
      <c r="G203" s="237">
        <f t="shared" ref="G203:O203" si="208">G204+G214+G215+G224+G225+G226+G228</f>
        <v>0</v>
      </c>
      <c r="H203" s="38">
        <f t="shared" si="208"/>
        <v>0</v>
      </c>
      <c r="I203" s="125">
        <f t="shared" si="208"/>
        <v>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x14ac:dyDescent="0.25">
      <c r="A215" s="75">
        <v>5230</v>
      </c>
      <c r="B215" s="43" t="s">
        <v>209</v>
      </c>
      <c r="C215" s="199">
        <f t="shared" si="170"/>
        <v>49200</v>
      </c>
      <c r="D215" s="134">
        <f t="shared" ref="D215:E215" si="214">SUM(D216:D223)</f>
        <v>49200</v>
      </c>
      <c r="E215" s="76">
        <f t="shared" si="214"/>
        <v>0</v>
      </c>
      <c r="F215" s="95">
        <f>SUM(F216:F223)</f>
        <v>49200</v>
      </c>
      <c r="G215" s="240">
        <f t="shared" ref="G215:N215" si="215">SUM(G216:G223)</f>
        <v>0</v>
      </c>
      <c r="H215" s="76">
        <f t="shared" si="215"/>
        <v>0</v>
      </c>
      <c r="I215" s="91">
        <f t="shared" si="215"/>
        <v>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70"/>
        <v>0</v>
      </c>
      <c r="D218" s="273"/>
      <c r="E218" s="45"/>
      <c r="F218" s="95">
        <f t="shared" si="216"/>
        <v>0</v>
      </c>
      <c r="G218" s="239"/>
      <c r="H218" s="45"/>
      <c r="I218" s="91">
        <f t="shared" si="217"/>
        <v>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x14ac:dyDescent="0.25">
      <c r="A222" s="30">
        <v>5238</v>
      </c>
      <c r="B222" s="43" t="s">
        <v>216</v>
      </c>
      <c r="C222" s="199">
        <f t="shared" si="170"/>
        <v>49200</v>
      </c>
      <c r="D222" s="273">
        <v>49200</v>
      </c>
      <c r="E222" s="45"/>
      <c r="F222" s="95">
        <f t="shared" si="216"/>
        <v>49200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N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>
        <f t="shared" si="274"/>
        <v>0</v>
      </c>
      <c r="H269" s="38">
        <f t="shared" si="274"/>
        <v>0</v>
      </c>
      <c r="I269" s="125">
        <f>SUM(I270,I271,I274,I275,I278)</f>
        <v>0</v>
      </c>
      <c r="J269" s="132">
        <f t="shared" si="274"/>
        <v>0</v>
      </c>
      <c r="K269" s="38">
        <f t="shared" si="274"/>
        <v>0</v>
      </c>
      <c r="L269" s="184">
        <f>SUM(L270,L271,L274,L275,L278)</f>
        <v>0</v>
      </c>
      <c r="M269" s="237">
        <f t="shared" si="274"/>
        <v>0</v>
      </c>
      <c r="N269" s="38">
        <f t="shared" si="274"/>
        <v>0</v>
      </c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3519050</v>
      </c>
      <c r="D284" s="143">
        <f t="shared" ref="D284:O284" si="290">SUM(D281,D268,D229,D194,D186,D172,D74,D52)</f>
        <v>3539715</v>
      </c>
      <c r="E284" s="114">
        <f t="shared" si="290"/>
        <v>-20665</v>
      </c>
      <c r="F284" s="115">
        <f t="shared" si="290"/>
        <v>3519050</v>
      </c>
      <c r="G284" s="249">
        <f t="shared" si="290"/>
        <v>0</v>
      </c>
      <c r="H284" s="114">
        <f t="shared" si="290"/>
        <v>0</v>
      </c>
      <c r="I284" s="287">
        <f t="shared" si="290"/>
        <v>0</v>
      </c>
      <c r="J284" s="143">
        <f t="shared" si="290"/>
        <v>0</v>
      </c>
      <c r="K284" s="114">
        <f t="shared" si="290"/>
        <v>0</v>
      </c>
      <c r="L284" s="115">
        <f t="shared" si="290"/>
        <v>0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43"/>
        <v>0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0</v>
      </c>
      <c r="K285" s="117">
        <f t="shared" ref="K285:L285" si="293">SUM(K26,K42)-K50</f>
        <v>0</v>
      </c>
      <c r="L285" s="118">
        <f t="shared" si="293"/>
        <v>0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43"/>
        <v>0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0</v>
      </c>
      <c r="K286" s="103">
        <f t="shared" si="295"/>
        <v>0</v>
      </c>
      <c r="L286" s="112">
        <f t="shared" si="295"/>
        <v>0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43"/>
        <v>0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0</v>
      </c>
      <c r="K287" s="64">
        <f t="shared" si="296"/>
        <v>0</v>
      </c>
      <c r="L287" s="178">
        <f t="shared" si="296"/>
        <v>0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bBzchp/n2w0KNrMOSlKqbzxsDW0orogDZJ/3cXQ5g4uFlmjhwMVi4MAyJYTFm/D5Zdz+gF0jDu9VSYIHTAvxuQ==" saltValue="LXIZQ51p6EZ6CcELaLy0wQ==" spinCount="100000" sheet="1" objects="1" scenarios="1" formatCells="0" formatColumns="0" formatRows="0"/>
  <autoFilter ref="A18:P296">
    <filterColumn colId="2">
      <filters blank="1">
        <filter val="1 500"/>
        <filter val="121 331"/>
        <filter val="129 023"/>
        <filter val="14 022"/>
        <filter val="16 000"/>
        <filter val="2 268 922"/>
        <filter val="2 648 971"/>
        <filter val="20 560"/>
        <filter val="24 930"/>
        <filter val="290"/>
        <filter val="3 430 898"/>
        <filter val="3 469 850"/>
        <filter val="3 519 050"/>
        <filter val="30 948"/>
        <filter val="309 730"/>
        <filter val="38 952"/>
        <filter val="4 342"/>
        <filter val="4 370"/>
        <filter val="4 560"/>
        <filter val="4 792"/>
        <filter val="45 000"/>
        <filter val="450"/>
        <filter val="46 824"/>
        <filter val="49 200"/>
        <filter val="652 904"/>
        <filter val="70 319"/>
        <filter val="781 927"/>
        <filter val="8 940"/>
        <filter val="9 230"/>
        <filter val="96 575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33.pielikums Jūrmalas pilsētas domes
2017.gada 9.jūnija saistošajiem noteikumiem Nr.21
(protokols Nr.10, 2.punkts)   
 </firstHeader>
    <firstFooter>&amp;L&amp;9&amp;D; &amp;T&amp;R&amp;9&amp;P (&amp;N)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C12" sqref="C12:P12"/>
    </sheetView>
  </sheetViews>
  <sheetFormatPr defaultRowHeight="12" outlineLevelCol="1" x14ac:dyDescent="0.25"/>
  <cols>
    <col min="1" max="1" width="9" style="6" customWidth="1"/>
    <col min="2" max="2" width="30.28515625" style="6" customWidth="1"/>
    <col min="3" max="3" width="8" style="6" customWidth="1"/>
    <col min="4" max="4" width="7.8554687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9.2851562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3" width="7.5703125" style="6" hidden="1" customWidth="1" outlineLevel="1"/>
    <col min="14" max="14" width="8.7109375" style="6" hidden="1" customWidth="1" outlineLevel="1"/>
    <col min="15" max="15" width="7.710937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352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353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354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x14ac:dyDescent="0.25">
      <c r="A7" s="2" t="s">
        <v>4</v>
      </c>
      <c r="B7" s="3"/>
      <c r="C7" s="862" t="s">
        <v>355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68" t="s">
        <v>319</v>
      </c>
      <c r="I16" s="90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9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69"/>
      <c r="I17" s="909"/>
      <c r="J17" s="881"/>
      <c r="K17" s="869"/>
      <c r="L17" s="895"/>
      <c r="M17" s="867"/>
      <c r="N17" s="869"/>
      <c r="O17" s="89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5">
        <v>8</v>
      </c>
      <c r="I18" s="378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68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8"/>
      <c r="I19" s="379"/>
      <c r="J19" s="253"/>
      <c r="K19" s="18"/>
      <c r="L19" s="169"/>
      <c r="M19" s="218"/>
      <c r="N19" s="18"/>
      <c r="O19" s="169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1735784</v>
      </c>
      <c r="D20" s="130">
        <f>SUM(D21,D24,D25,D41,D42)</f>
        <v>1644687</v>
      </c>
      <c r="E20" s="278">
        <f>SUM(E21,E24,E25,E41,E42)</f>
        <v>-28000</v>
      </c>
      <c r="F20" s="360">
        <f>SUM(F21,F24,F25,F41,F42)</f>
        <v>1616687</v>
      </c>
      <c r="G20" s="219">
        <f>SUM(G21,G24,G42)</f>
        <v>119097</v>
      </c>
      <c r="H20" s="22">
        <f t="shared" ref="H20:O20" si="0">SUM(H21,H24,H25,H41,H42)</f>
        <v>0</v>
      </c>
      <c r="I20" s="409">
        <f t="shared" si="0"/>
        <v>119097</v>
      </c>
      <c r="J20" s="130">
        <f t="shared" si="0"/>
        <v>0</v>
      </c>
      <c r="K20" s="22">
        <f t="shared" si="0"/>
        <v>0</v>
      </c>
      <c r="L20" s="170">
        <f t="shared" si="0"/>
        <v>0</v>
      </c>
      <c r="M20" s="219">
        <f t="shared" si="0"/>
        <v>0</v>
      </c>
      <c r="N20" s="22">
        <f t="shared" si="0"/>
        <v>0</v>
      </c>
      <c r="O20" s="170">
        <f t="shared" si="0"/>
        <v>0</v>
      </c>
      <c r="P20" s="360"/>
      <c r="Q20" s="191"/>
    </row>
    <row r="21" spans="1:17" ht="12.75" hidden="1" thickTop="1" x14ac:dyDescent="0.25">
      <c r="A21" s="23"/>
      <c r="B21" s="24" t="s">
        <v>21</v>
      </c>
      <c r="C21" s="193">
        <f t="shared" ref="C21" si="1">SUM(F21,I21,L21,O21)</f>
        <v>0</v>
      </c>
      <c r="D21" s="131">
        <f>SUM(D22:D23)</f>
        <v>0</v>
      </c>
      <c r="E21" s="279">
        <f t="shared" ref="E21" si="2">SUM(E22:E23)</f>
        <v>0</v>
      </c>
      <c r="F21" s="171">
        <f>SUM(F22:F23)</f>
        <v>0</v>
      </c>
      <c r="G21" s="220">
        <f>SUM(G22:G23)</f>
        <v>0</v>
      </c>
      <c r="H21" s="25">
        <f t="shared" ref="H21:O21" si="3">SUM(H22:H23)</f>
        <v>0</v>
      </c>
      <c r="I21" s="445">
        <f t="shared" si="3"/>
        <v>0</v>
      </c>
      <c r="J21" s="131">
        <f t="shared" si="3"/>
        <v>0</v>
      </c>
      <c r="K21" s="25">
        <f t="shared" si="3"/>
        <v>0</v>
      </c>
      <c r="L21" s="171">
        <f t="shared" si="3"/>
        <v>0</v>
      </c>
      <c r="M21" s="220">
        <f>SUM(M22:M23)</f>
        <v>0</v>
      </c>
      <c r="N21" s="25">
        <f t="shared" si="3"/>
        <v>0</v>
      </c>
      <c r="O21" s="279">
        <f t="shared" si="3"/>
        <v>0</v>
      </c>
      <c r="P21" s="44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411"/>
      <c r="F22" s="412">
        <f>D22+E22</f>
        <v>0</v>
      </c>
      <c r="G22" s="221"/>
      <c r="H22" s="28"/>
      <c r="I22" s="447">
        <f>G22+H22</f>
        <v>0</v>
      </c>
      <c r="J22" s="254"/>
      <c r="K22" s="28"/>
      <c r="L22" s="412">
        <f>J22+K22</f>
        <v>0</v>
      </c>
      <c r="M22" s="221"/>
      <c r="N22" s="28"/>
      <c r="O22" s="411">
        <f t="shared" ref="O22" si="4">M22+N22</f>
        <v>0</v>
      </c>
      <c r="P22" s="297"/>
    </row>
    <row r="23" spans="1:17" ht="12.75" hidden="1" thickTop="1" x14ac:dyDescent="0.25">
      <c r="A23" s="29"/>
      <c r="B23" s="30" t="s">
        <v>23</v>
      </c>
      <c r="C23" s="195">
        <f t="shared" ref="C23" si="5">SUM(F23,I23,L23,O23)</f>
        <v>0</v>
      </c>
      <c r="D23" s="255"/>
      <c r="E23" s="448"/>
      <c r="F23" s="449">
        <f t="shared" ref="F23:F24" si="6">D23+E23</f>
        <v>0</v>
      </c>
      <c r="G23" s="222"/>
      <c r="H23" s="31"/>
      <c r="I23" s="450">
        <f t="shared" ref="I23:I24" si="7">G23+H23</f>
        <v>0</v>
      </c>
      <c r="J23" s="255"/>
      <c r="K23" s="31"/>
      <c r="L23" s="449">
        <f>J23+K23</f>
        <v>0</v>
      </c>
      <c r="M23" s="222"/>
      <c r="N23" s="31"/>
      <c r="O23" s="148">
        <f>M23+N23</f>
        <v>0</v>
      </c>
      <c r="P23" s="451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1735784</v>
      </c>
      <c r="D24" s="256">
        <f>D50</f>
        <v>1644687</v>
      </c>
      <c r="E24" s="354">
        <v>-28000</v>
      </c>
      <c r="F24" s="414">
        <f t="shared" si="6"/>
        <v>1616687</v>
      </c>
      <c r="G24" s="223">
        <f>G50</f>
        <v>119097</v>
      </c>
      <c r="H24" s="33"/>
      <c r="I24" s="452">
        <f t="shared" si="7"/>
        <v>119097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72" t="s">
        <v>25</v>
      </c>
      <c r="P24" s="415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355"/>
      <c r="F25" s="453">
        <f>D25+E25</f>
        <v>0</v>
      </c>
      <c r="G25" s="224" t="s">
        <v>25</v>
      </c>
      <c r="H25" s="37" t="s">
        <v>25</v>
      </c>
      <c r="I25" s="289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63"/>
    </row>
    <row r="26" spans="1:17" s="19" customFormat="1" ht="24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124" t="s">
        <v>25</v>
      </c>
      <c r="F26" s="173" t="s">
        <v>25</v>
      </c>
      <c r="G26" s="224" t="s">
        <v>25</v>
      </c>
      <c r="H26" s="37" t="s">
        <v>25</v>
      </c>
      <c r="I26" s="289" t="s">
        <v>25</v>
      </c>
      <c r="J26" s="132">
        <f t="shared" ref="J26:K26" si="8">SUM(J27,J31,J33,J36)</f>
        <v>0</v>
      </c>
      <c r="K26" s="38">
        <f t="shared" si="8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63"/>
    </row>
    <row r="27" spans="1:17" s="19" customFormat="1" ht="12.75" hidden="1" thickTop="1" x14ac:dyDescent="0.25">
      <c r="A27" s="39">
        <v>21350</v>
      </c>
      <c r="B27" s="35" t="s">
        <v>28</v>
      </c>
      <c r="C27" s="197">
        <f t="shared" ref="C27:C40" si="9">SUM(L27)</f>
        <v>0</v>
      </c>
      <c r="D27" s="258" t="s">
        <v>25</v>
      </c>
      <c r="E27" s="124" t="s">
        <v>25</v>
      </c>
      <c r="F27" s="173" t="s">
        <v>25</v>
      </c>
      <c r="G27" s="224" t="s">
        <v>25</v>
      </c>
      <c r="H27" s="37" t="s">
        <v>25</v>
      </c>
      <c r="I27" s="289" t="s">
        <v>25</v>
      </c>
      <c r="J27" s="132">
        <f t="shared" ref="J27:K27" si="10">SUM(J28:J30)</f>
        <v>0</v>
      </c>
      <c r="K27" s="38">
        <f t="shared" si="10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63"/>
    </row>
    <row r="28" spans="1:17" ht="12.75" hidden="1" thickTop="1" x14ac:dyDescent="0.25">
      <c r="A28" s="26">
        <v>21351</v>
      </c>
      <c r="B28" s="40" t="s">
        <v>29</v>
      </c>
      <c r="C28" s="198">
        <f t="shared" si="9"/>
        <v>0</v>
      </c>
      <c r="D28" s="259" t="s">
        <v>25</v>
      </c>
      <c r="E28" s="150" t="s">
        <v>25</v>
      </c>
      <c r="F28" s="174" t="s">
        <v>25</v>
      </c>
      <c r="G28" s="225" t="s">
        <v>25</v>
      </c>
      <c r="H28" s="41" t="s">
        <v>25</v>
      </c>
      <c r="I28" s="290" t="s">
        <v>25</v>
      </c>
      <c r="J28" s="259"/>
      <c r="K28" s="41"/>
      <c r="L28" s="429">
        <f t="shared" ref="L28:L30" si="11">J28+K28</f>
        <v>0</v>
      </c>
      <c r="M28" s="290" t="s">
        <v>25</v>
      </c>
      <c r="N28" s="150" t="s">
        <v>25</v>
      </c>
      <c r="O28" s="150" t="s">
        <v>25</v>
      </c>
      <c r="P28" s="454"/>
    </row>
    <row r="29" spans="1:17" ht="12.75" hidden="1" thickTop="1" x14ac:dyDescent="0.25">
      <c r="A29" s="29">
        <v>21352</v>
      </c>
      <c r="B29" s="43" t="s">
        <v>30</v>
      </c>
      <c r="C29" s="199">
        <f t="shared" si="9"/>
        <v>0</v>
      </c>
      <c r="D29" s="260" t="s">
        <v>25</v>
      </c>
      <c r="E29" s="151" t="s">
        <v>25</v>
      </c>
      <c r="F29" s="175" t="s">
        <v>25</v>
      </c>
      <c r="G29" s="226" t="s">
        <v>25</v>
      </c>
      <c r="H29" s="44" t="s">
        <v>25</v>
      </c>
      <c r="I29" s="291" t="s">
        <v>25</v>
      </c>
      <c r="J29" s="260"/>
      <c r="K29" s="44"/>
      <c r="L29" s="430">
        <f t="shared" si="11"/>
        <v>0</v>
      </c>
      <c r="M29" s="291" t="s">
        <v>25</v>
      </c>
      <c r="N29" s="151" t="s">
        <v>25</v>
      </c>
      <c r="O29" s="151" t="s">
        <v>25</v>
      </c>
      <c r="P29" s="455"/>
    </row>
    <row r="30" spans="1:17" ht="24.75" hidden="1" thickTop="1" x14ac:dyDescent="0.25">
      <c r="A30" s="29">
        <v>21359</v>
      </c>
      <c r="B30" s="43" t="s">
        <v>31</v>
      </c>
      <c r="C30" s="199">
        <f t="shared" si="9"/>
        <v>0</v>
      </c>
      <c r="D30" s="260" t="s">
        <v>25</v>
      </c>
      <c r="E30" s="151" t="s">
        <v>25</v>
      </c>
      <c r="F30" s="175" t="s">
        <v>25</v>
      </c>
      <c r="G30" s="226" t="s">
        <v>25</v>
      </c>
      <c r="H30" s="44" t="s">
        <v>25</v>
      </c>
      <c r="I30" s="291" t="s">
        <v>25</v>
      </c>
      <c r="J30" s="260"/>
      <c r="K30" s="44"/>
      <c r="L30" s="430">
        <f t="shared" si="11"/>
        <v>0</v>
      </c>
      <c r="M30" s="291" t="s">
        <v>25</v>
      </c>
      <c r="N30" s="151" t="s">
        <v>25</v>
      </c>
      <c r="O30" s="151" t="s">
        <v>25</v>
      </c>
      <c r="P30" s="455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9"/>
        <v>0</v>
      </c>
      <c r="D31" s="258" t="s">
        <v>25</v>
      </c>
      <c r="E31" s="124" t="s">
        <v>25</v>
      </c>
      <c r="F31" s="173" t="s">
        <v>25</v>
      </c>
      <c r="G31" s="224" t="s">
        <v>25</v>
      </c>
      <c r="H31" s="37" t="s">
        <v>25</v>
      </c>
      <c r="I31" s="289" t="s">
        <v>25</v>
      </c>
      <c r="J31" s="132">
        <f t="shared" ref="J31:K31" si="12">SUM(J32)</f>
        <v>0</v>
      </c>
      <c r="K31" s="38">
        <f t="shared" si="12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63"/>
    </row>
    <row r="32" spans="1:17" ht="36.75" hidden="1" thickTop="1" x14ac:dyDescent="0.25">
      <c r="A32" s="46">
        <v>21379</v>
      </c>
      <c r="B32" s="47" t="s">
        <v>33</v>
      </c>
      <c r="C32" s="200">
        <f t="shared" si="9"/>
        <v>0</v>
      </c>
      <c r="D32" s="261" t="s">
        <v>25</v>
      </c>
      <c r="E32" s="152" t="s">
        <v>25</v>
      </c>
      <c r="F32" s="53" t="s">
        <v>25</v>
      </c>
      <c r="G32" s="227" t="s">
        <v>25</v>
      </c>
      <c r="H32" s="48" t="s">
        <v>25</v>
      </c>
      <c r="I32" s="292" t="s">
        <v>25</v>
      </c>
      <c r="J32" s="261"/>
      <c r="K32" s="48"/>
      <c r="L32" s="441">
        <f>J32+K32</f>
        <v>0</v>
      </c>
      <c r="M32" s="292" t="s">
        <v>25</v>
      </c>
      <c r="N32" s="152" t="s">
        <v>25</v>
      </c>
      <c r="O32" s="152" t="s">
        <v>25</v>
      </c>
      <c r="P32" s="45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9"/>
        <v>0</v>
      </c>
      <c r="D33" s="258" t="s">
        <v>25</v>
      </c>
      <c r="E33" s="124" t="s">
        <v>25</v>
      </c>
      <c r="F33" s="173" t="s">
        <v>25</v>
      </c>
      <c r="G33" s="224" t="s">
        <v>25</v>
      </c>
      <c r="H33" s="37" t="s">
        <v>25</v>
      </c>
      <c r="I33" s="289" t="s">
        <v>25</v>
      </c>
      <c r="J33" s="132">
        <f t="shared" ref="J33:K33" si="13">SUM(J34:J35)</f>
        <v>0</v>
      </c>
      <c r="K33" s="38">
        <f t="shared" si="13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63"/>
    </row>
    <row r="34" spans="1:17" ht="12.75" hidden="1" thickTop="1" x14ac:dyDescent="0.25">
      <c r="A34" s="27">
        <v>21381</v>
      </c>
      <c r="B34" s="40" t="s">
        <v>35</v>
      </c>
      <c r="C34" s="198">
        <f t="shared" si="9"/>
        <v>0</v>
      </c>
      <c r="D34" s="259" t="s">
        <v>25</v>
      </c>
      <c r="E34" s="150" t="s">
        <v>25</v>
      </c>
      <c r="F34" s="174" t="s">
        <v>25</v>
      </c>
      <c r="G34" s="225" t="s">
        <v>25</v>
      </c>
      <c r="H34" s="41" t="s">
        <v>25</v>
      </c>
      <c r="I34" s="290" t="s">
        <v>25</v>
      </c>
      <c r="J34" s="259"/>
      <c r="K34" s="41"/>
      <c r="L34" s="429">
        <f t="shared" ref="L34:L35" si="14">J34+K34</f>
        <v>0</v>
      </c>
      <c r="M34" s="290" t="s">
        <v>25</v>
      </c>
      <c r="N34" s="150" t="s">
        <v>25</v>
      </c>
      <c r="O34" s="150" t="s">
        <v>25</v>
      </c>
      <c r="P34" s="454"/>
    </row>
    <row r="35" spans="1:17" ht="24.75" hidden="1" thickTop="1" x14ac:dyDescent="0.25">
      <c r="A35" s="30">
        <v>21383</v>
      </c>
      <c r="B35" s="43" t="s">
        <v>36</v>
      </c>
      <c r="C35" s="199">
        <f t="shared" si="9"/>
        <v>0</v>
      </c>
      <c r="D35" s="260" t="s">
        <v>25</v>
      </c>
      <c r="E35" s="151" t="s">
        <v>25</v>
      </c>
      <c r="F35" s="175" t="s">
        <v>25</v>
      </c>
      <c r="G35" s="226" t="s">
        <v>25</v>
      </c>
      <c r="H35" s="44" t="s">
        <v>25</v>
      </c>
      <c r="I35" s="291" t="s">
        <v>25</v>
      </c>
      <c r="J35" s="260"/>
      <c r="K35" s="44"/>
      <c r="L35" s="430">
        <f t="shared" si="14"/>
        <v>0</v>
      </c>
      <c r="M35" s="291" t="s">
        <v>25</v>
      </c>
      <c r="N35" s="151" t="s">
        <v>25</v>
      </c>
      <c r="O35" s="151" t="s">
        <v>25</v>
      </c>
      <c r="P35" s="455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9"/>
        <v>0</v>
      </c>
      <c r="D36" s="258" t="s">
        <v>25</v>
      </c>
      <c r="E36" s="124" t="s">
        <v>25</v>
      </c>
      <c r="F36" s="173" t="s">
        <v>25</v>
      </c>
      <c r="G36" s="224" t="s">
        <v>25</v>
      </c>
      <c r="H36" s="37" t="s">
        <v>25</v>
      </c>
      <c r="I36" s="289" t="s">
        <v>25</v>
      </c>
      <c r="J36" s="132">
        <f t="shared" ref="J36:K36" si="15">SUM(J37:J40)</f>
        <v>0</v>
      </c>
      <c r="K36" s="38">
        <f t="shared" si="15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63"/>
    </row>
    <row r="37" spans="1:17" ht="24.75" hidden="1" thickTop="1" x14ac:dyDescent="0.25">
      <c r="A37" s="27">
        <v>21391</v>
      </c>
      <c r="B37" s="40" t="s">
        <v>38</v>
      </c>
      <c r="C37" s="198">
        <f t="shared" si="9"/>
        <v>0</v>
      </c>
      <c r="D37" s="259" t="s">
        <v>25</v>
      </c>
      <c r="E37" s="150" t="s">
        <v>25</v>
      </c>
      <c r="F37" s="174" t="s">
        <v>25</v>
      </c>
      <c r="G37" s="225" t="s">
        <v>25</v>
      </c>
      <c r="H37" s="41" t="s">
        <v>25</v>
      </c>
      <c r="I37" s="290" t="s">
        <v>25</v>
      </c>
      <c r="J37" s="259"/>
      <c r="K37" s="41"/>
      <c r="L37" s="429">
        <f t="shared" ref="L37:L40" si="16">J37+K37</f>
        <v>0</v>
      </c>
      <c r="M37" s="290" t="s">
        <v>25</v>
      </c>
      <c r="N37" s="150" t="s">
        <v>25</v>
      </c>
      <c r="O37" s="150" t="s">
        <v>25</v>
      </c>
      <c r="P37" s="454"/>
    </row>
    <row r="38" spans="1:17" ht="12.75" hidden="1" thickTop="1" x14ac:dyDescent="0.25">
      <c r="A38" s="30">
        <v>21393</v>
      </c>
      <c r="B38" s="43" t="s">
        <v>39</v>
      </c>
      <c r="C38" s="199">
        <f t="shared" si="9"/>
        <v>0</v>
      </c>
      <c r="D38" s="260" t="s">
        <v>25</v>
      </c>
      <c r="E38" s="151" t="s">
        <v>25</v>
      </c>
      <c r="F38" s="175" t="s">
        <v>25</v>
      </c>
      <c r="G38" s="226" t="s">
        <v>25</v>
      </c>
      <c r="H38" s="44" t="s">
        <v>25</v>
      </c>
      <c r="I38" s="291" t="s">
        <v>25</v>
      </c>
      <c r="J38" s="260"/>
      <c r="K38" s="44"/>
      <c r="L38" s="430">
        <f t="shared" si="16"/>
        <v>0</v>
      </c>
      <c r="M38" s="291" t="s">
        <v>25</v>
      </c>
      <c r="N38" s="151" t="s">
        <v>25</v>
      </c>
      <c r="O38" s="151" t="s">
        <v>25</v>
      </c>
      <c r="P38" s="455"/>
    </row>
    <row r="39" spans="1:17" ht="12.75" hidden="1" thickTop="1" x14ac:dyDescent="0.25">
      <c r="A39" s="30">
        <v>21395</v>
      </c>
      <c r="B39" s="43" t="s">
        <v>40</v>
      </c>
      <c r="C39" s="199">
        <f t="shared" si="9"/>
        <v>0</v>
      </c>
      <c r="D39" s="260" t="s">
        <v>25</v>
      </c>
      <c r="E39" s="151" t="s">
        <v>25</v>
      </c>
      <c r="F39" s="175" t="s">
        <v>25</v>
      </c>
      <c r="G39" s="226" t="s">
        <v>25</v>
      </c>
      <c r="H39" s="44" t="s">
        <v>25</v>
      </c>
      <c r="I39" s="291" t="s">
        <v>25</v>
      </c>
      <c r="J39" s="260"/>
      <c r="K39" s="44"/>
      <c r="L39" s="430">
        <f t="shared" si="16"/>
        <v>0</v>
      </c>
      <c r="M39" s="291" t="s">
        <v>25</v>
      </c>
      <c r="N39" s="151" t="s">
        <v>25</v>
      </c>
      <c r="O39" s="151" t="s">
        <v>25</v>
      </c>
      <c r="P39" s="455"/>
    </row>
    <row r="40" spans="1:17" ht="24.75" hidden="1" thickTop="1" x14ac:dyDescent="0.25">
      <c r="A40" s="30">
        <v>21399</v>
      </c>
      <c r="B40" s="43" t="s">
        <v>41</v>
      </c>
      <c r="C40" s="199">
        <f t="shared" si="9"/>
        <v>0</v>
      </c>
      <c r="D40" s="260" t="s">
        <v>25</v>
      </c>
      <c r="E40" s="151" t="s">
        <v>25</v>
      </c>
      <c r="F40" s="175" t="s">
        <v>25</v>
      </c>
      <c r="G40" s="226" t="s">
        <v>25</v>
      </c>
      <c r="H40" s="44" t="s">
        <v>25</v>
      </c>
      <c r="I40" s="291" t="s">
        <v>25</v>
      </c>
      <c r="J40" s="260"/>
      <c r="K40" s="44"/>
      <c r="L40" s="430">
        <f t="shared" si="16"/>
        <v>0</v>
      </c>
      <c r="M40" s="291" t="s">
        <v>25</v>
      </c>
      <c r="N40" s="151" t="s">
        <v>25</v>
      </c>
      <c r="O40" s="151" t="s">
        <v>25</v>
      </c>
      <c r="P40" s="455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457"/>
      <c r="F41" s="453">
        <f>D41+E41</f>
        <v>0</v>
      </c>
      <c r="G41" s="224" t="s">
        <v>25</v>
      </c>
      <c r="H41" s="37" t="s">
        <v>25</v>
      </c>
      <c r="I41" s="289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63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>D43</f>
        <v>0</v>
      </c>
      <c r="E42" s="280">
        <f t="shared" ref="E42" si="17">E43</f>
        <v>0</v>
      </c>
      <c r="F42" s="264">
        <f>F43</f>
        <v>0</v>
      </c>
      <c r="G42" s="228">
        <f>G43</f>
        <v>0</v>
      </c>
      <c r="H42" s="52">
        <f t="shared" ref="H42:K42" si="18">H43</f>
        <v>0</v>
      </c>
      <c r="I42" s="458">
        <f t="shared" si="18"/>
        <v>0</v>
      </c>
      <c r="J42" s="263">
        <f t="shared" si="18"/>
        <v>0</v>
      </c>
      <c r="K42" s="52">
        <f t="shared" si="18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63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40"/>
      <c r="F43" s="429">
        <f>D43+E43</f>
        <v>0</v>
      </c>
      <c r="G43" s="229"/>
      <c r="H43" s="42"/>
      <c r="I43" s="459">
        <f>G43+H43</f>
        <v>0</v>
      </c>
      <c r="J43" s="272"/>
      <c r="K43" s="42"/>
      <c r="L43" s="429">
        <f>J43+K43</f>
        <v>0</v>
      </c>
      <c r="M43" s="292" t="s">
        <v>25</v>
      </c>
      <c r="N43" s="152" t="s">
        <v>25</v>
      </c>
      <c r="O43" s="152" t="s">
        <v>25</v>
      </c>
      <c r="P43" s="456"/>
    </row>
    <row r="44" spans="1:17" ht="12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281" t="s">
        <v>25</v>
      </c>
      <c r="F44" s="267" t="s">
        <v>25</v>
      </c>
      <c r="G44" s="230" t="s">
        <v>25</v>
      </c>
      <c r="H44" s="56" t="s">
        <v>25</v>
      </c>
      <c r="I44" s="460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19">SUM(M45:M46)</f>
        <v>0</v>
      </c>
      <c r="N44" s="153">
        <f t="shared" si="19"/>
        <v>0</v>
      </c>
      <c r="O44" s="153">
        <f>SUM(O45:O46)</f>
        <v>0</v>
      </c>
      <c r="P44" s="362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0">SUM(O45)</f>
        <v>0</v>
      </c>
      <c r="D45" s="268" t="s">
        <v>25</v>
      </c>
      <c r="E45" s="282" t="s">
        <v>25</v>
      </c>
      <c r="F45" s="269" t="s">
        <v>25</v>
      </c>
      <c r="G45" s="231" t="s">
        <v>25</v>
      </c>
      <c r="H45" s="59" t="s">
        <v>25</v>
      </c>
      <c r="I45" s="461" t="s">
        <v>25</v>
      </c>
      <c r="J45" s="268" t="s">
        <v>25</v>
      </c>
      <c r="K45" s="59" t="s">
        <v>25</v>
      </c>
      <c r="L45" s="269" t="s">
        <v>25</v>
      </c>
      <c r="M45" s="231"/>
      <c r="N45" s="59"/>
      <c r="O45" s="421">
        <f t="shared" ref="O45:O46" si="21">M45+N45</f>
        <v>0</v>
      </c>
      <c r="P45" s="298"/>
    </row>
    <row r="46" spans="1:17" ht="24.75" hidden="1" thickTop="1" x14ac:dyDescent="0.25">
      <c r="A46" s="57">
        <v>23510</v>
      </c>
      <c r="B46" s="58" t="s">
        <v>47</v>
      </c>
      <c r="C46" s="203">
        <f t="shared" si="20"/>
        <v>0</v>
      </c>
      <c r="D46" s="268" t="s">
        <v>25</v>
      </c>
      <c r="E46" s="282" t="s">
        <v>25</v>
      </c>
      <c r="F46" s="269" t="s">
        <v>25</v>
      </c>
      <c r="G46" s="231" t="s">
        <v>25</v>
      </c>
      <c r="H46" s="59" t="s">
        <v>25</v>
      </c>
      <c r="I46" s="461" t="s">
        <v>25</v>
      </c>
      <c r="J46" s="268" t="s">
        <v>25</v>
      </c>
      <c r="K46" s="59" t="s">
        <v>25</v>
      </c>
      <c r="L46" s="269" t="s">
        <v>25</v>
      </c>
      <c r="M46" s="231"/>
      <c r="N46" s="59"/>
      <c r="O46" s="421">
        <f t="shared" si="21"/>
        <v>0</v>
      </c>
      <c r="P46" s="298"/>
    </row>
    <row r="47" spans="1:17" ht="12.75" thickTop="1" x14ac:dyDescent="0.25">
      <c r="A47" s="60"/>
      <c r="B47" s="58"/>
      <c r="C47" s="204"/>
      <c r="D47" s="270"/>
      <c r="E47" s="356"/>
      <c r="F47" s="364"/>
      <c r="G47" s="231"/>
      <c r="H47" s="59"/>
      <c r="I47" s="462"/>
      <c r="J47" s="268"/>
      <c r="K47" s="59"/>
      <c r="L47" s="176"/>
      <c r="M47" s="294"/>
      <c r="N47" s="110"/>
      <c r="O47" s="176"/>
      <c r="P47" s="423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11"/>
      <c r="I48" s="425"/>
      <c r="J48" s="135"/>
      <c r="K48" s="111"/>
      <c r="L48" s="177"/>
      <c r="M48" s="232"/>
      <c r="N48" s="111"/>
      <c r="O48" s="177"/>
      <c r="P48" s="365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2">SUM(F49,I49,L49,O49)</f>
        <v>1735784</v>
      </c>
      <c r="D49" s="136">
        <f>SUM(D50,D281)</f>
        <v>1644687</v>
      </c>
      <c r="E49" s="120">
        <f t="shared" ref="E49" si="23">SUM(E50,E281)</f>
        <v>-28000</v>
      </c>
      <c r="F49" s="366">
        <f>SUM(F50,F281)</f>
        <v>1616687</v>
      </c>
      <c r="G49" s="233">
        <f>SUM(G50,G281)</f>
        <v>119097</v>
      </c>
      <c r="H49" s="64">
        <f t="shared" ref="H49:O49" si="24">SUM(H50,H281)</f>
        <v>0</v>
      </c>
      <c r="I49" s="426">
        <f t="shared" si="24"/>
        <v>119097</v>
      </c>
      <c r="J49" s="136">
        <f t="shared" si="24"/>
        <v>0</v>
      </c>
      <c r="K49" s="64">
        <f t="shared" si="24"/>
        <v>0</v>
      </c>
      <c r="L49" s="178">
        <f t="shared" si="24"/>
        <v>0</v>
      </c>
      <c r="M49" s="233">
        <f t="shared" si="24"/>
        <v>0</v>
      </c>
      <c r="N49" s="64">
        <f t="shared" si="24"/>
        <v>0</v>
      </c>
      <c r="O49" s="178">
        <f t="shared" si="24"/>
        <v>0</v>
      </c>
      <c r="P49" s="366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2"/>
        <v>1735784</v>
      </c>
      <c r="D50" s="137">
        <f>SUM(D51,D193)</f>
        <v>1644687</v>
      </c>
      <c r="E50" s="283">
        <f t="shared" ref="E50" si="25">SUM(E51,E193)</f>
        <v>-28000</v>
      </c>
      <c r="F50" s="367">
        <f>SUM(F51,F193)</f>
        <v>1616687</v>
      </c>
      <c r="G50" s="234">
        <f>SUM(G51,G193)</f>
        <v>119097</v>
      </c>
      <c r="H50" s="67">
        <f t="shared" ref="H50:O50" si="26">SUM(H51,H193)</f>
        <v>0</v>
      </c>
      <c r="I50" s="427">
        <f t="shared" si="26"/>
        <v>119097</v>
      </c>
      <c r="J50" s="137">
        <f t="shared" si="26"/>
        <v>0</v>
      </c>
      <c r="K50" s="67">
        <f t="shared" si="26"/>
        <v>0</v>
      </c>
      <c r="L50" s="179">
        <f t="shared" si="26"/>
        <v>0</v>
      </c>
      <c r="M50" s="234">
        <f t="shared" si="26"/>
        <v>0</v>
      </c>
      <c r="N50" s="67">
        <f t="shared" si="26"/>
        <v>0</v>
      </c>
      <c r="O50" s="179">
        <f t="shared" si="26"/>
        <v>0</v>
      </c>
      <c r="P50" s="367"/>
      <c r="Q50" s="191"/>
    </row>
    <row r="51" spans="1:17" s="19" customFormat="1" ht="24" x14ac:dyDescent="0.25">
      <c r="A51" s="68"/>
      <c r="B51" s="16" t="s">
        <v>51</v>
      </c>
      <c r="C51" s="208">
        <f t="shared" si="22"/>
        <v>1651005</v>
      </c>
      <c r="D51" s="138">
        <f>SUM(D52,D74,D172,D186)</f>
        <v>1559908</v>
      </c>
      <c r="E51" s="284">
        <f t="shared" ref="E51" si="27">SUM(E52,E74,E172,E186)</f>
        <v>-28000</v>
      </c>
      <c r="F51" s="368">
        <f>SUM(F52,F74,F172,F186)</f>
        <v>1531908</v>
      </c>
      <c r="G51" s="235">
        <f>SUM(G52,G74,G172,G186)</f>
        <v>119097</v>
      </c>
      <c r="H51" s="69">
        <f t="shared" ref="H51:O51" si="28">SUM(H52,H74,H172,H186)</f>
        <v>0</v>
      </c>
      <c r="I51" s="428">
        <f t="shared" si="28"/>
        <v>119097</v>
      </c>
      <c r="J51" s="138">
        <f t="shared" si="28"/>
        <v>0</v>
      </c>
      <c r="K51" s="69">
        <f t="shared" si="28"/>
        <v>0</v>
      </c>
      <c r="L51" s="180">
        <f t="shared" si="28"/>
        <v>0</v>
      </c>
      <c r="M51" s="235">
        <f t="shared" si="28"/>
        <v>0</v>
      </c>
      <c r="N51" s="69">
        <f t="shared" si="28"/>
        <v>0</v>
      </c>
      <c r="O51" s="180">
        <f t="shared" si="28"/>
        <v>0</v>
      </c>
      <c r="P51" s="368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2"/>
        <v>0</v>
      </c>
      <c r="D52" s="139">
        <f>SUM(D53,D66)</f>
        <v>0</v>
      </c>
      <c r="E52" s="127">
        <f t="shared" ref="E52" si="29">SUM(E53,E66)</f>
        <v>0</v>
      </c>
      <c r="F52" s="181">
        <f>SUM(F53,F66)</f>
        <v>0</v>
      </c>
      <c r="G52" s="236">
        <f>SUM(G53,G66)</f>
        <v>0</v>
      </c>
      <c r="H52" s="71">
        <f t="shared" ref="H52:O52" si="30">SUM(H53,H66)</f>
        <v>0</v>
      </c>
      <c r="I52" s="432">
        <f t="shared" si="30"/>
        <v>0</v>
      </c>
      <c r="J52" s="139">
        <f t="shared" si="30"/>
        <v>0</v>
      </c>
      <c r="K52" s="71">
        <f t="shared" si="30"/>
        <v>0</v>
      </c>
      <c r="L52" s="181">
        <f t="shared" si="30"/>
        <v>0</v>
      </c>
      <c r="M52" s="236">
        <f t="shared" si="30"/>
        <v>0</v>
      </c>
      <c r="N52" s="71">
        <f t="shared" si="30"/>
        <v>0</v>
      </c>
      <c r="O52" s="127">
        <f t="shared" si="30"/>
        <v>0</v>
      </c>
      <c r="P52" s="369"/>
      <c r="Q52" s="191"/>
    </row>
    <row r="53" spans="1:17" hidden="1" x14ac:dyDescent="0.25">
      <c r="A53" s="35">
        <v>1100</v>
      </c>
      <c r="B53" s="72" t="s">
        <v>53</v>
      </c>
      <c r="C53" s="197">
        <f t="shared" si="22"/>
        <v>0</v>
      </c>
      <c r="D53" s="132">
        <f>SUM(D54,D57,D65)</f>
        <v>0</v>
      </c>
      <c r="E53" s="125">
        <f t="shared" ref="E53" si="31">SUM(E54,E57,E65)</f>
        <v>0</v>
      </c>
      <c r="F53" s="184">
        <f>SUM(F54,F57,F65)</f>
        <v>0</v>
      </c>
      <c r="G53" s="237">
        <f>SUM(G54,G57,G65)</f>
        <v>0</v>
      </c>
      <c r="H53" s="38">
        <f t="shared" ref="H53:N53" si="32">SUM(H54,H57,H65)</f>
        <v>0</v>
      </c>
      <c r="I53" s="463">
        <f t="shared" si="32"/>
        <v>0</v>
      </c>
      <c r="J53" s="132">
        <f t="shared" si="32"/>
        <v>0</v>
      </c>
      <c r="K53" s="38">
        <f t="shared" si="32"/>
        <v>0</v>
      </c>
      <c r="L53" s="184">
        <f t="shared" si="32"/>
        <v>0</v>
      </c>
      <c r="M53" s="237">
        <f t="shared" si="32"/>
        <v>0</v>
      </c>
      <c r="N53" s="38">
        <f t="shared" si="32"/>
        <v>0</v>
      </c>
      <c r="O53" s="125">
        <f>SUM(O54,O57,O65)</f>
        <v>0</v>
      </c>
      <c r="P53" s="464"/>
      <c r="Q53" s="306"/>
    </row>
    <row r="54" spans="1:17" hidden="1" x14ac:dyDescent="0.25">
      <c r="A54" s="73">
        <v>1110</v>
      </c>
      <c r="B54" s="58" t="s">
        <v>54</v>
      </c>
      <c r="C54" s="204">
        <f t="shared" si="22"/>
        <v>0</v>
      </c>
      <c r="D54" s="270">
        <f>SUM(D55:D56)</f>
        <v>0</v>
      </c>
      <c r="E54" s="356"/>
      <c r="F54" s="183">
        <f>SUM(F55:F56)</f>
        <v>0</v>
      </c>
      <c r="G54" s="238">
        <f>SUM(G55:G56)</f>
        <v>0</v>
      </c>
      <c r="H54" s="74"/>
      <c r="I54" s="465">
        <f>SUM(I55:I56)</f>
        <v>0</v>
      </c>
      <c r="J54" s="86"/>
      <c r="K54" s="74"/>
      <c r="L54" s="183">
        <f>SUM(L55:L56)</f>
        <v>0</v>
      </c>
      <c r="M54" s="238"/>
      <c r="N54" s="74"/>
      <c r="O54" s="156">
        <f>SUM(O55:O56)</f>
        <v>0</v>
      </c>
      <c r="P54" s="371"/>
    </row>
    <row r="55" spans="1:17" hidden="1" x14ac:dyDescent="0.25">
      <c r="A55" s="27">
        <v>1111</v>
      </c>
      <c r="B55" s="40" t="s">
        <v>55</v>
      </c>
      <c r="C55" s="198">
        <f t="shared" si="22"/>
        <v>0</v>
      </c>
      <c r="D55" s="272">
        <v>0</v>
      </c>
      <c r="E55" s="358"/>
      <c r="F55" s="429">
        <f>D55+E55</f>
        <v>0</v>
      </c>
      <c r="G55" s="229"/>
      <c r="H55" s="42"/>
      <c r="I55" s="459">
        <f>G55+H55</f>
        <v>0</v>
      </c>
      <c r="J55" s="272"/>
      <c r="K55" s="42"/>
      <c r="L55" s="429">
        <f>J55+K55</f>
        <v>0</v>
      </c>
      <c r="M55" s="229"/>
      <c r="N55" s="42"/>
      <c r="O55" s="358">
        <f>M55+N55</f>
        <v>0</v>
      </c>
      <c r="P55" s="299"/>
    </row>
    <row r="56" spans="1:17" ht="24" hidden="1" customHeight="1" x14ac:dyDescent="0.25">
      <c r="A56" s="30">
        <v>1119</v>
      </c>
      <c r="B56" s="43" t="s">
        <v>56</v>
      </c>
      <c r="C56" s="199">
        <f t="shared" si="22"/>
        <v>0</v>
      </c>
      <c r="D56" s="273">
        <v>0</v>
      </c>
      <c r="E56" s="359"/>
      <c r="F56" s="430">
        <f>D56+E56</f>
        <v>0</v>
      </c>
      <c r="G56" s="239"/>
      <c r="H56" s="45"/>
      <c r="I56" s="466">
        <f>G56+H56</f>
        <v>0</v>
      </c>
      <c r="J56" s="273"/>
      <c r="K56" s="45"/>
      <c r="L56" s="430">
        <f>J56+K56</f>
        <v>0</v>
      </c>
      <c r="M56" s="239"/>
      <c r="N56" s="45"/>
      <c r="O56" s="359">
        <f>M56+N56</f>
        <v>0</v>
      </c>
      <c r="P56" s="300"/>
    </row>
    <row r="57" spans="1:17" ht="23.25" hidden="1" customHeight="1" x14ac:dyDescent="0.25">
      <c r="A57" s="75">
        <v>1140</v>
      </c>
      <c r="B57" s="43" t="s">
        <v>57</v>
      </c>
      <c r="C57" s="199">
        <f t="shared" si="22"/>
        <v>0</v>
      </c>
      <c r="D57" s="134">
        <f>SUM(D58:D64)</f>
        <v>0</v>
      </c>
      <c r="E57" s="91">
        <f t="shared" ref="E57" si="33">SUM(E58:E64)</f>
        <v>0</v>
      </c>
      <c r="F57" s="95">
        <f>SUM(F58:F64)</f>
        <v>0</v>
      </c>
      <c r="G57" s="240">
        <f>SUM(G58:G64)</f>
        <v>0</v>
      </c>
      <c r="H57" s="76">
        <f t="shared" ref="H57:N57" si="34">SUM(H58:H64)</f>
        <v>0</v>
      </c>
      <c r="I57" s="467">
        <f t="shared" si="34"/>
        <v>0</v>
      </c>
      <c r="J57" s="134">
        <f t="shared" si="34"/>
        <v>0</v>
      </c>
      <c r="K57" s="76">
        <f t="shared" si="34"/>
        <v>0</v>
      </c>
      <c r="L57" s="95">
        <f t="shared" si="34"/>
        <v>0</v>
      </c>
      <c r="M57" s="240">
        <f t="shared" si="34"/>
        <v>0</v>
      </c>
      <c r="N57" s="76">
        <f t="shared" si="34"/>
        <v>0</v>
      </c>
      <c r="O57" s="91">
        <f>SUM(O58:O64)</f>
        <v>0</v>
      </c>
      <c r="P57" s="373"/>
    </row>
    <row r="58" spans="1:17" hidden="1" x14ac:dyDescent="0.25">
      <c r="A58" s="30">
        <v>1141</v>
      </c>
      <c r="B58" s="43" t="s">
        <v>58</v>
      </c>
      <c r="C58" s="199">
        <f t="shared" si="22"/>
        <v>0</v>
      </c>
      <c r="D58" s="273">
        <v>0</v>
      </c>
      <c r="E58" s="359"/>
      <c r="F58" s="430">
        <f t="shared" ref="F58:F65" si="35">D58+E58</f>
        <v>0</v>
      </c>
      <c r="G58" s="239"/>
      <c r="H58" s="45"/>
      <c r="I58" s="466">
        <f t="shared" ref="I58:I65" si="36">G58+H58</f>
        <v>0</v>
      </c>
      <c r="J58" s="273"/>
      <c r="K58" s="45"/>
      <c r="L58" s="430">
        <f t="shared" ref="L58:L65" si="37">J58+K58</f>
        <v>0</v>
      </c>
      <c r="M58" s="239"/>
      <c r="N58" s="45"/>
      <c r="O58" s="359">
        <f t="shared" ref="O58:O65" si="38">M58+N58</f>
        <v>0</v>
      </c>
      <c r="P58" s="300"/>
    </row>
    <row r="59" spans="1:17" ht="24.75" hidden="1" customHeight="1" x14ac:dyDescent="0.25">
      <c r="A59" s="30">
        <v>1142</v>
      </c>
      <c r="B59" s="43" t="s">
        <v>59</v>
      </c>
      <c r="C59" s="199">
        <f t="shared" si="22"/>
        <v>0</v>
      </c>
      <c r="D59" s="273">
        <v>0</v>
      </c>
      <c r="E59" s="359"/>
      <c r="F59" s="430">
        <f t="shared" si="35"/>
        <v>0</v>
      </c>
      <c r="G59" s="239"/>
      <c r="H59" s="45"/>
      <c r="I59" s="466">
        <f t="shared" si="36"/>
        <v>0</v>
      </c>
      <c r="J59" s="273"/>
      <c r="K59" s="45"/>
      <c r="L59" s="430">
        <f t="shared" si="37"/>
        <v>0</v>
      </c>
      <c r="M59" s="239"/>
      <c r="N59" s="45"/>
      <c r="O59" s="359">
        <f t="shared" si="38"/>
        <v>0</v>
      </c>
      <c r="P59" s="300"/>
    </row>
    <row r="60" spans="1:17" ht="24" hidden="1" x14ac:dyDescent="0.25">
      <c r="A60" s="30">
        <v>1145</v>
      </c>
      <c r="B60" s="43" t="s">
        <v>60</v>
      </c>
      <c r="C60" s="199">
        <f t="shared" si="22"/>
        <v>0</v>
      </c>
      <c r="D60" s="273">
        <v>0</v>
      </c>
      <c r="E60" s="359"/>
      <c r="F60" s="430">
        <f t="shared" si="35"/>
        <v>0</v>
      </c>
      <c r="G60" s="239"/>
      <c r="H60" s="45"/>
      <c r="I60" s="466">
        <f t="shared" si="36"/>
        <v>0</v>
      </c>
      <c r="J60" s="273"/>
      <c r="K60" s="45"/>
      <c r="L60" s="430">
        <f t="shared" si="37"/>
        <v>0</v>
      </c>
      <c r="M60" s="239"/>
      <c r="N60" s="45"/>
      <c r="O60" s="359">
        <f t="shared" si="38"/>
        <v>0</v>
      </c>
      <c r="P60" s="300"/>
    </row>
    <row r="61" spans="1:17" ht="27.75" hidden="1" customHeight="1" x14ac:dyDescent="0.25">
      <c r="A61" s="30">
        <v>1146</v>
      </c>
      <c r="B61" s="43" t="s">
        <v>61</v>
      </c>
      <c r="C61" s="199">
        <f t="shared" si="22"/>
        <v>0</v>
      </c>
      <c r="D61" s="273">
        <v>0</v>
      </c>
      <c r="E61" s="359"/>
      <c r="F61" s="430">
        <f t="shared" si="35"/>
        <v>0</v>
      </c>
      <c r="G61" s="239"/>
      <c r="H61" s="45"/>
      <c r="I61" s="466">
        <f t="shared" si="36"/>
        <v>0</v>
      </c>
      <c r="J61" s="273"/>
      <c r="K61" s="45"/>
      <c r="L61" s="430">
        <f t="shared" si="37"/>
        <v>0</v>
      </c>
      <c r="M61" s="239"/>
      <c r="N61" s="45"/>
      <c r="O61" s="359">
        <f t="shared" si="38"/>
        <v>0</v>
      </c>
      <c r="P61" s="300"/>
    </row>
    <row r="62" spans="1:17" hidden="1" x14ac:dyDescent="0.25">
      <c r="A62" s="30">
        <v>1147</v>
      </c>
      <c r="B62" s="43" t="s">
        <v>62</v>
      </c>
      <c r="C62" s="199">
        <f t="shared" si="22"/>
        <v>0</v>
      </c>
      <c r="D62" s="273">
        <v>0</v>
      </c>
      <c r="E62" s="359"/>
      <c r="F62" s="430">
        <f t="shared" si="35"/>
        <v>0</v>
      </c>
      <c r="G62" s="239"/>
      <c r="H62" s="45"/>
      <c r="I62" s="466">
        <f t="shared" si="36"/>
        <v>0</v>
      </c>
      <c r="J62" s="273"/>
      <c r="K62" s="45"/>
      <c r="L62" s="430">
        <f t="shared" si="37"/>
        <v>0</v>
      </c>
      <c r="M62" s="239"/>
      <c r="N62" s="45"/>
      <c r="O62" s="359">
        <f t="shared" si="38"/>
        <v>0</v>
      </c>
      <c r="P62" s="300"/>
    </row>
    <row r="63" spans="1:17" hidden="1" x14ac:dyDescent="0.25">
      <c r="A63" s="30">
        <v>1148</v>
      </c>
      <c r="B63" s="43" t="s">
        <v>63</v>
      </c>
      <c r="C63" s="199">
        <f t="shared" si="22"/>
        <v>0</v>
      </c>
      <c r="D63" s="273">
        <v>0</v>
      </c>
      <c r="E63" s="359"/>
      <c r="F63" s="430">
        <f t="shared" si="35"/>
        <v>0</v>
      </c>
      <c r="G63" s="239"/>
      <c r="H63" s="45"/>
      <c r="I63" s="466">
        <f t="shared" si="36"/>
        <v>0</v>
      </c>
      <c r="J63" s="273"/>
      <c r="K63" s="45"/>
      <c r="L63" s="430">
        <f t="shared" si="37"/>
        <v>0</v>
      </c>
      <c r="M63" s="239"/>
      <c r="N63" s="45"/>
      <c r="O63" s="359">
        <f t="shared" si="38"/>
        <v>0</v>
      </c>
      <c r="P63" s="300"/>
    </row>
    <row r="64" spans="1:17" ht="24" hidden="1" x14ac:dyDescent="0.25">
      <c r="A64" s="30">
        <v>1149</v>
      </c>
      <c r="B64" s="43" t="s">
        <v>64</v>
      </c>
      <c r="C64" s="199">
        <f t="shared" si="22"/>
        <v>0</v>
      </c>
      <c r="D64" s="273">
        <v>0</v>
      </c>
      <c r="E64" s="359"/>
      <c r="F64" s="430">
        <f t="shared" si="35"/>
        <v>0</v>
      </c>
      <c r="G64" s="239"/>
      <c r="H64" s="45"/>
      <c r="I64" s="466">
        <f t="shared" si="36"/>
        <v>0</v>
      </c>
      <c r="J64" s="273"/>
      <c r="K64" s="45"/>
      <c r="L64" s="430">
        <f t="shared" si="37"/>
        <v>0</v>
      </c>
      <c r="M64" s="239"/>
      <c r="N64" s="45"/>
      <c r="O64" s="359">
        <f t="shared" si="38"/>
        <v>0</v>
      </c>
      <c r="P64" s="300"/>
    </row>
    <row r="65" spans="1:17" ht="36" hidden="1" x14ac:dyDescent="0.25">
      <c r="A65" s="73">
        <v>1150</v>
      </c>
      <c r="B65" s="58" t="s">
        <v>65</v>
      </c>
      <c r="C65" s="204">
        <f t="shared" si="22"/>
        <v>0</v>
      </c>
      <c r="D65" s="270">
        <v>0</v>
      </c>
      <c r="E65" s="356"/>
      <c r="F65" s="431">
        <f t="shared" si="35"/>
        <v>0</v>
      </c>
      <c r="G65" s="241"/>
      <c r="H65" s="77"/>
      <c r="I65" s="468">
        <f t="shared" si="36"/>
        <v>0</v>
      </c>
      <c r="J65" s="270"/>
      <c r="K65" s="77"/>
      <c r="L65" s="431">
        <f t="shared" si="37"/>
        <v>0</v>
      </c>
      <c r="M65" s="241"/>
      <c r="N65" s="77"/>
      <c r="O65" s="356">
        <f t="shared" si="38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2"/>
        <v>0</v>
      </c>
      <c r="D66" s="132">
        <f>SUM(D67:D68)</f>
        <v>0</v>
      </c>
      <c r="E66" s="125">
        <f t="shared" ref="E66" si="39">SUM(E67:E68)</f>
        <v>0</v>
      </c>
      <c r="F66" s="184">
        <f>SUM(F67:F68)</f>
        <v>0</v>
      </c>
      <c r="G66" s="237">
        <f>SUM(G67:G68)</f>
        <v>0</v>
      </c>
      <c r="H66" s="38">
        <f t="shared" ref="H66:N66" si="40">SUM(H67:H68)</f>
        <v>0</v>
      </c>
      <c r="I66" s="469">
        <f t="shared" si="40"/>
        <v>0</v>
      </c>
      <c r="J66" s="132">
        <f t="shared" si="40"/>
        <v>0</v>
      </c>
      <c r="K66" s="38">
        <f t="shared" si="40"/>
        <v>0</v>
      </c>
      <c r="L66" s="184">
        <f t="shared" si="40"/>
        <v>0</v>
      </c>
      <c r="M66" s="237">
        <f t="shared" si="40"/>
        <v>0</v>
      </c>
      <c r="N66" s="38">
        <f t="shared" si="40"/>
        <v>0</v>
      </c>
      <c r="O66" s="125">
        <f>SUM(O67:O68)</f>
        <v>0</v>
      </c>
      <c r="P66" s="370"/>
    </row>
    <row r="67" spans="1:17" ht="24" hidden="1" x14ac:dyDescent="0.25">
      <c r="A67" s="404">
        <v>1210</v>
      </c>
      <c r="B67" s="40" t="s">
        <v>67</v>
      </c>
      <c r="C67" s="198">
        <f t="shared" si="22"/>
        <v>0</v>
      </c>
      <c r="D67" s="272">
        <v>0</v>
      </c>
      <c r="E67" s="358"/>
      <c r="F67" s="429">
        <f>D67+E67</f>
        <v>0</v>
      </c>
      <c r="G67" s="229"/>
      <c r="H67" s="42"/>
      <c r="I67" s="459">
        <f>G67+H67</f>
        <v>0</v>
      </c>
      <c r="J67" s="272"/>
      <c r="K67" s="42"/>
      <c r="L67" s="429">
        <f>J67+K67</f>
        <v>0</v>
      </c>
      <c r="M67" s="229"/>
      <c r="N67" s="42"/>
      <c r="O67" s="358">
        <f>M67+N67</f>
        <v>0</v>
      </c>
      <c r="P67" s="299"/>
    </row>
    <row r="68" spans="1:17" ht="24" hidden="1" x14ac:dyDescent="0.25">
      <c r="A68" s="75">
        <v>1220</v>
      </c>
      <c r="B68" s="43" t="s">
        <v>68</v>
      </c>
      <c r="C68" s="199">
        <f t="shared" si="22"/>
        <v>0</v>
      </c>
      <c r="D68" s="134">
        <f>SUM(D69:D73)</f>
        <v>0</v>
      </c>
      <c r="E68" s="91">
        <f t="shared" ref="E68" si="41">SUM(E69:E73)</f>
        <v>0</v>
      </c>
      <c r="F68" s="95">
        <f>SUM(F69:F73)</f>
        <v>0</v>
      </c>
      <c r="G68" s="240">
        <f>SUM(G69:G73)</f>
        <v>0</v>
      </c>
      <c r="H68" s="76">
        <f t="shared" ref="H68:O68" si="42">SUM(H69:H73)</f>
        <v>0</v>
      </c>
      <c r="I68" s="467">
        <f t="shared" si="42"/>
        <v>0</v>
      </c>
      <c r="J68" s="134">
        <f t="shared" si="42"/>
        <v>0</v>
      </c>
      <c r="K68" s="76">
        <f t="shared" si="42"/>
        <v>0</v>
      </c>
      <c r="L68" s="95">
        <f t="shared" si="42"/>
        <v>0</v>
      </c>
      <c r="M68" s="240">
        <f t="shared" si="42"/>
        <v>0</v>
      </c>
      <c r="N68" s="76">
        <f t="shared" si="42"/>
        <v>0</v>
      </c>
      <c r="O68" s="91">
        <f t="shared" si="42"/>
        <v>0</v>
      </c>
      <c r="P68" s="373"/>
    </row>
    <row r="69" spans="1:17" ht="48" hidden="1" x14ac:dyDescent="0.25">
      <c r="A69" s="30">
        <v>1221</v>
      </c>
      <c r="B69" s="43" t="s">
        <v>69</v>
      </c>
      <c r="C69" s="199">
        <f t="shared" si="22"/>
        <v>0</v>
      </c>
      <c r="D69" s="273">
        <v>0</v>
      </c>
      <c r="E69" s="359"/>
      <c r="F69" s="430">
        <f t="shared" ref="F69:F73" si="43">D69+E69</f>
        <v>0</v>
      </c>
      <c r="G69" s="239"/>
      <c r="H69" s="45"/>
      <c r="I69" s="466">
        <f t="shared" ref="I69:I73" si="44">G69+H69</f>
        <v>0</v>
      </c>
      <c r="J69" s="273"/>
      <c r="K69" s="45"/>
      <c r="L69" s="430">
        <f t="shared" ref="L69:L73" si="45">J69+K69</f>
        <v>0</v>
      </c>
      <c r="M69" s="239"/>
      <c r="N69" s="45"/>
      <c r="O69" s="359">
        <f t="shared" ref="O69:O73" si="46">M69+N69</f>
        <v>0</v>
      </c>
      <c r="P69" s="300"/>
    </row>
    <row r="70" spans="1:17" hidden="1" x14ac:dyDescent="0.25">
      <c r="A70" s="30">
        <v>1223</v>
      </c>
      <c r="B70" s="43" t="s">
        <v>70</v>
      </c>
      <c r="C70" s="199">
        <f t="shared" si="22"/>
        <v>0</v>
      </c>
      <c r="D70" s="273">
        <v>0</v>
      </c>
      <c r="E70" s="359"/>
      <c r="F70" s="430">
        <f t="shared" si="43"/>
        <v>0</v>
      </c>
      <c r="G70" s="239"/>
      <c r="H70" s="45"/>
      <c r="I70" s="466">
        <f t="shared" si="44"/>
        <v>0</v>
      </c>
      <c r="J70" s="273"/>
      <c r="K70" s="45"/>
      <c r="L70" s="430">
        <f t="shared" si="45"/>
        <v>0</v>
      </c>
      <c r="M70" s="239"/>
      <c r="N70" s="45"/>
      <c r="O70" s="359">
        <f t="shared" si="46"/>
        <v>0</v>
      </c>
      <c r="P70" s="300"/>
    </row>
    <row r="71" spans="1:17" hidden="1" x14ac:dyDescent="0.25">
      <c r="A71" s="30">
        <v>1225</v>
      </c>
      <c r="B71" s="43" t="s">
        <v>71</v>
      </c>
      <c r="C71" s="199">
        <f t="shared" si="22"/>
        <v>0</v>
      </c>
      <c r="D71" s="273">
        <v>0</v>
      </c>
      <c r="E71" s="359"/>
      <c r="F71" s="430">
        <f t="shared" si="43"/>
        <v>0</v>
      </c>
      <c r="G71" s="239"/>
      <c r="H71" s="45"/>
      <c r="I71" s="466">
        <f t="shared" si="44"/>
        <v>0</v>
      </c>
      <c r="J71" s="273"/>
      <c r="K71" s="45"/>
      <c r="L71" s="430">
        <f t="shared" si="45"/>
        <v>0</v>
      </c>
      <c r="M71" s="239"/>
      <c r="N71" s="45"/>
      <c r="O71" s="359">
        <f t="shared" si="46"/>
        <v>0</v>
      </c>
      <c r="P71" s="300"/>
    </row>
    <row r="72" spans="1:17" ht="36" hidden="1" x14ac:dyDescent="0.25">
      <c r="A72" s="30">
        <v>1227</v>
      </c>
      <c r="B72" s="43" t="s">
        <v>72</v>
      </c>
      <c r="C72" s="199">
        <f t="shared" si="22"/>
        <v>0</v>
      </c>
      <c r="D72" s="273">
        <v>0</v>
      </c>
      <c r="E72" s="359"/>
      <c r="F72" s="430">
        <f t="shared" si="43"/>
        <v>0</v>
      </c>
      <c r="G72" s="239"/>
      <c r="H72" s="45"/>
      <c r="I72" s="466">
        <f t="shared" si="44"/>
        <v>0</v>
      </c>
      <c r="J72" s="273"/>
      <c r="K72" s="45"/>
      <c r="L72" s="430">
        <f t="shared" si="45"/>
        <v>0</v>
      </c>
      <c r="M72" s="239"/>
      <c r="N72" s="45"/>
      <c r="O72" s="359">
        <f t="shared" si="46"/>
        <v>0</v>
      </c>
      <c r="P72" s="300"/>
    </row>
    <row r="73" spans="1:17" ht="48" hidden="1" x14ac:dyDescent="0.25">
      <c r="A73" s="30">
        <v>1228</v>
      </c>
      <c r="B73" s="43" t="s">
        <v>73</v>
      </c>
      <c r="C73" s="199">
        <f t="shared" si="22"/>
        <v>0</v>
      </c>
      <c r="D73" s="273">
        <v>0</v>
      </c>
      <c r="E73" s="359"/>
      <c r="F73" s="430">
        <f t="shared" si="43"/>
        <v>0</v>
      </c>
      <c r="G73" s="239"/>
      <c r="H73" s="45"/>
      <c r="I73" s="466">
        <f t="shared" si="44"/>
        <v>0</v>
      </c>
      <c r="J73" s="273"/>
      <c r="K73" s="45"/>
      <c r="L73" s="430">
        <f t="shared" si="45"/>
        <v>0</v>
      </c>
      <c r="M73" s="239"/>
      <c r="N73" s="45"/>
      <c r="O73" s="359">
        <f t="shared" si="46"/>
        <v>0</v>
      </c>
      <c r="P73" s="300"/>
    </row>
    <row r="74" spans="1:17" x14ac:dyDescent="0.25">
      <c r="A74" s="70">
        <v>2000</v>
      </c>
      <c r="B74" s="70" t="s">
        <v>74</v>
      </c>
      <c r="C74" s="209">
        <f t="shared" si="22"/>
        <v>106908</v>
      </c>
      <c r="D74" s="139">
        <f>SUM(D75,D82,D129,D163,D164,D171)</f>
        <v>134908</v>
      </c>
      <c r="E74" s="127">
        <f t="shared" ref="E74" si="47">SUM(E75,E82,E129,E163,E164,E171)</f>
        <v>-28000</v>
      </c>
      <c r="F74" s="369">
        <f>SUM(F75,F82,F129,F163,F164,F171)</f>
        <v>106908</v>
      </c>
      <c r="G74" s="236">
        <f>SUM(G75,G82,G129,G163,G164,G171)</f>
        <v>0</v>
      </c>
      <c r="H74" s="71">
        <f t="shared" ref="H74:O74" si="48">SUM(H75,H82,H129,H163,H164,H171)</f>
        <v>0</v>
      </c>
      <c r="I74" s="432">
        <f t="shared" si="48"/>
        <v>0</v>
      </c>
      <c r="J74" s="139">
        <f t="shared" si="48"/>
        <v>0</v>
      </c>
      <c r="K74" s="71">
        <f t="shared" si="48"/>
        <v>0</v>
      </c>
      <c r="L74" s="181">
        <f t="shared" si="48"/>
        <v>0</v>
      </c>
      <c r="M74" s="236">
        <f t="shared" si="48"/>
        <v>0</v>
      </c>
      <c r="N74" s="71">
        <f t="shared" si="48"/>
        <v>0</v>
      </c>
      <c r="O74" s="181">
        <f t="shared" si="48"/>
        <v>0</v>
      </c>
      <c r="P74" s="369"/>
      <c r="Q74" s="306"/>
    </row>
    <row r="75" spans="1:17" ht="24" hidden="1" x14ac:dyDescent="0.25">
      <c r="A75" s="35">
        <v>2100</v>
      </c>
      <c r="B75" s="72" t="s">
        <v>75</v>
      </c>
      <c r="C75" s="197">
        <f t="shared" si="22"/>
        <v>0</v>
      </c>
      <c r="D75" s="132">
        <f>SUM(D76,D79)</f>
        <v>0</v>
      </c>
      <c r="E75" s="125">
        <f t="shared" ref="E75" si="49">SUM(E76,E79)</f>
        <v>0</v>
      </c>
      <c r="F75" s="184">
        <f>SUM(F76,F79)</f>
        <v>0</v>
      </c>
      <c r="G75" s="237">
        <f>SUM(G76,G79)</f>
        <v>0</v>
      </c>
      <c r="H75" s="38">
        <f t="shared" ref="H75:O75" si="50">SUM(H76,H79)</f>
        <v>0</v>
      </c>
      <c r="I75" s="463">
        <f t="shared" si="50"/>
        <v>0</v>
      </c>
      <c r="J75" s="132">
        <f t="shared" si="50"/>
        <v>0</v>
      </c>
      <c r="K75" s="38">
        <f t="shared" si="50"/>
        <v>0</v>
      </c>
      <c r="L75" s="184">
        <f t="shared" si="50"/>
        <v>0</v>
      </c>
      <c r="M75" s="237">
        <f t="shared" si="50"/>
        <v>0</v>
      </c>
      <c r="N75" s="38">
        <f t="shared" si="50"/>
        <v>0</v>
      </c>
      <c r="O75" s="125">
        <f t="shared" si="50"/>
        <v>0</v>
      </c>
      <c r="P75" s="370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2"/>
        <v>0</v>
      </c>
      <c r="D76" s="133">
        <f>SUM(D77:D78)</f>
        <v>0</v>
      </c>
      <c r="E76" s="90">
        <f t="shared" ref="E76" si="51">SUM(E77:E78)</f>
        <v>0</v>
      </c>
      <c r="F76" s="185">
        <f>SUM(F77:F78)</f>
        <v>0</v>
      </c>
      <c r="G76" s="242">
        <f>SUM(G77:G78)</f>
        <v>0</v>
      </c>
      <c r="H76" s="79">
        <f t="shared" ref="H76:O76" si="52">SUM(H77:H78)</f>
        <v>0</v>
      </c>
      <c r="I76" s="470">
        <f t="shared" si="52"/>
        <v>0</v>
      </c>
      <c r="J76" s="133">
        <f t="shared" si="52"/>
        <v>0</v>
      </c>
      <c r="K76" s="79">
        <f t="shared" si="52"/>
        <v>0</v>
      </c>
      <c r="L76" s="185">
        <f t="shared" si="52"/>
        <v>0</v>
      </c>
      <c r="M76" s="242">
        <f t="shared" si="52"/>
        <v>0</v>
      </c>
      <c r="N76" s="79">
        <f t="shared" si="52"/>
        <v>0</v>
      </c>
      <c r="O76" s="90">
        <f t="shared" si="52"/>
        <v>0</v>
      </c>
      <c r="P76" s="372"/>
    </row>
    <row r="77" spans="1:17" hidden="1" x14ac:dyDescent="0.25">
      <c r="A77" s="30">
        <v>2111</v>
      </c>
      <c r="B77" s="43" t="s">
        <v>77</v>
      </c>
      <c r="C77" s="199">
        <f t="shared" si="22"/>
        <v>0</v>
      </c>
      <c r="D77" s="273">
        <v>0</v>
      </c>
      <c r="E77" s="359"/>
      <c r="F77" s="430">
        <f t="shared" ref="F77:F78" si="53">D77+E77</f>
        <v>0</v>
      </c>
      <c r="G77" s="239"/>
      <c r="H77" s="45"/>
      <c r="I77" s="466">
        <f t="shared" ref="I77:I78" si="54">G77+H77</f>
        <v>0</v>
      </c>
      <c r="J77" s="273"/>
      <c r="K77" s="45"/>
      <c r="L77" s="430">
        <f t="shared" ref="L77:L78" si="55">J77+K77</f>
        <v>0</v>
      </c>
      <c r="M77" s="239"/>
      <c r="N77" s="45"/>
      <c r="O77" s="359">
        <f t="shared" ref="O77:O78" si="56">M77+N77</f>
        <v>0</v>
      </c>
      <c r="P77" s="300"/>
    </row>
    <row r="78" spans="1:17" ht="24" hidden="1" x14ac:dyDescent="0.25">
      <c r="A78" s="30">
        <v>2112</v>
      </c>
      <c r="B78" s="43" t="s">
        <v>78</v>
      </c>
      <c r="C78" s="199">
        <f t="shared" si="22"/>
        <v>0</v>
      </c>
      <c r="D78" s="273">
        <v>0</v>
      </c>
      <c r="E78" s="359"/>
      <c r="F78" s="430">
        <f t="shared" si="53"/>
        <v>0</v>
      </c>
      <c r="G78" s="239"/>
      <c r="H78" s="45"/>
      <c r="I78" s="466">
        <f t="shared" si="54"/>
        <v>0</v>
      </c>
      <c r="J78" s="273"/>
      <c r="K78" s="45"/>
      <c r="L78" s="430">
        <f t="shared" si="55"/>
        <v>0</v>
      </c>
      <c r="M78" s="239"/>
      <c r="N78" s="45"/>
      <c r="O78" s="359">
        <f t="shared" si="56"/>
        <v>0</v>
      </c>
      <c r="P78" s="300"/>
    </row>
    <row r="79" spans="1:17" ht="24" hidden="1" x14ac:dyDescent="0.25">
      <c r="A79" s="75">
        <v>2120</v>
      </c>
      <c r="B79" s="43" t="s">
        <v>79</v>
      </c>
      <c r="C79" s="199">
        <f t="shared" si="22"/>
        <v>0</v>
      </c>
      <c r="D79" s="134">
        <f>SUM(D80:D81)</f>
        <v>0</v>
      </c>
      <c r="E79" s="91">
        <f t="shared" ref="E79" si="57">SUM(E80:E81)</f>
        <v>0</v>
      </c>
      <c r="F79" s="95">
        <f>SUM(F80:F81)</f>
        <v>0</v>
      </c>
      <c r="G79" s="240">
        <f>SUM(G80:G81)</f>
        <v>0</v>
      </c>
      <c r="H79" s="76">
        <f t="shared" ref="H79:O79" si="58">SUM(H80:H81)</f>
        <v>0</v>
      </c>
      <c r="I79" s="434">
        <f t="shared" si="58"/>
        <v>0</v>
      </c>
      <c r="J79" s="134">
        <f t="shared" si="58"/>
        <v>0</v>
      </c>
      <c r="K79" s="76">
        <f t="shared" si="58"/>
        <v>0</v>
      </c>
      <c r="L79" s="95">
        <f t="shared" si="58"/>
        <v>0</v>
      </c>
      <c r="M79" s="240">
        <f t="shared" si="58"/>
        <v>0</v>
      </c>
      <c r="N79" s="76">
        <f t="shared" si="58"/>
        <v>0</v>
      </c>
      <c r="O79" s="91">
        <f t="shared" si="58"/>
        <v>0</v>
      </c>
      <c r="P79" s="373"/>
      <c r="Q79" s="306"/>
    </row>
    <row r="80" spans="1:17" hidden="1" x14ac:dyDescent="0.25">
      <c r="A80" s="30">
        <v>2121</v>
      </c>
      <c r="B80" s="43" t="s">
        <v>77</v>
      </c>
      <c r="C80" s="199">
        <f t="shared" si="22"/>
        <v>0</v>
      </c>
      <c r="D80" s="273">
        <v>0</v>
      </c>
      <c r="E80" s="359"/>
      <c r="F80" s="430">
        <f t="shared" ref="F80:F81" si="59">D80+E80</f>
        <v>0</v>
      </c>
      <c r="G80" s="239"/>
      <c r="H80" s="45"/>
      <c r="I80" s="394">
        <f t="shared" ref="I80:I81" si="60">G80+H80</f>
        <v>0</v>
      </c>
      <c r="J80" s="273"/>
      <c r="K80" s="45"/>
      <c r="L80" s="430">
        <f t="shared" ref="L80:L81" si="61">J80+K80</f>
        <v>0</v>
      </c>
      <c r="M80" s="239"/>
      <c r="N80" s="45"/>
      <c r="O80" s="359">
        <f t="shared" ref="O80:O81" si="62">M80+N80</f>
        <v>0</v>
      </c>
      <c r="P80" s="300"/>
      <c r="Q80" s="306"/>
    </row>
    <row r="81" spans="1:17" ht="24" hidden="1" x14ac:dyDescent="0.25">
      <c r="A81" s="30">
        <v>2122</v>
      </c>
      <c r="B81" s="43" t="s">
        <v>78</v>
      </c>
      <c r="C81" s="199">
        <f t="shared" si="22"/>
        <v>0</v>
      </c>
      <c r="D81" s="273">
        <v>0</v>
      </c>
      <c r="E81" s="359"/>
      <c r="F81" s="430">
        <f t="shared" si="59"/>
        <v>0</v>
      </c>
      <c r="G81" s="239"/>
      <c r="H81" s="45"/>
      <c r="I81" s="394">
        <f t="shared" si="60"/>
        <v>0</v>
      </c>
      <c r="J81" s="273"/>
      <c r="K81" s="45"/>
      <c r="L81" s="430">
        <f t="shared" si="61"/>
        <v>0</v>
      </c>
      <c r="M81" s="239"/>
      <c r="N81" s="45"/>
      <c r="O81" s="359">
        <f t="shared" si="62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2"/>
        <v>39765</v>
      </c>
      <c r="D82" s="132">
        <f>SUM(D83,D88,D94,D102,D111,D115,D121,D127)</f>
        <v>67765</v>
      </c>
      <c r="E82" s="125">
        <f t="shared" ref="E82" si="63">SUM(E83,E88,E94,E102,E111,E115,E121,E127)</f>
        <v>-28000</v>
      </c>
      <c r="F82" s="370">
        <f>SUM(F83,F88,F94,F102,F111,F115,F121,F127)</f>
        <v>39765</v>
      </c>
      <c r="G82" s="237">
        <f>SUM(G83,G88,G94,G102,G111,G115,G121,G127)</f>
        <v>0</v>
      </c>
      <c r="H82" s="38">
        <f t="shared" ref="H82:O82" si="64">SUM(H83,H88,H94,H102,H111,H115,H121,H127)</f>
        <v>0</v>
      </c>
      <c r="I82" s="463">
        <f t="shared" si="64"/>
        <v>0</v>
      </c>
      <c r="J82" s="132">
        <f t="shared" si="64"/>
        <v>0</v>
      </c>
      <c r="K82" s="38">
        <f t="shared" si="64"/>
        <v>0</v>
      </c>
      <c r="L82" s="184">
        <f t="shared" si="64"/>
        <v>0</v>
      </c>
      <c r="M82" s="237">
        <f t="shared" si="64"/>
        <v>0</v>
      </c>
      <c r="N82" s="38">
        <f t="shared" si="64"/>
        <v>0</v>
      </c>
      <c r="O82" s="184">
        <f t="shared" si="64"/>
        <v>0</v>
      </c>
      <c r="P82" s="471"/>
      <c r="Q82" s="306"/>
    </row>
    <row r="83" spans="1:17" hidden="1" x14ac:dyDescent="0.25">
      <c r="A83" s="73">
        <v>2210</v>
      </c>
      <c r="B83" s="58" t="s">
        <v>81</v>
      </c>
      <c r="C83" s="204">
        <f t="shared" si="22"/>
        <v>0</v>
      </c>
      <c r="D83" s="86">
        <f>SUM(D84:D87)</f>
        <v>0</v>
      </c>
      <c r="E83" s="156">
        <f t="shared" ref="E83" si="65">SUM(E84:E87)</f>
        <v>0</v>
      </c>
      <c r="F83" s="183">
        <f>SUM(F84:F87)</f>
        <v>0</v>
      </c>
      <c r="G83" s="238">
        <f>SUM(G84:G87)</f>
        <v>0</v>
      </c>
      <c r="H83" s="74">
        <f t="shared" ref="H83:O83" si="66">SUM(H84:H87)</f>
        <v>0</v>
      </c>
      <c r="I83" s="465">
        <f t="shared" si="66"/>
        <v>0</v>
      </c>
      <c r="J83" s="86">
        <f t="shared" si="66"/>
        <v>0</v>
      </c>
      <c r="K83" s="74">
        <f t="shared" si="66"/>
        <v>0</v>
      </c>
      <c r="L83" s="183">
        <f t="shared" si="66"/>
        <v>0</v>
      </c>
      <c r="M83" s="238">
        <f t="shared" si="66"/>
        <v>0</v>
      </c>
      <c r="N83" s="74">
        <f t="shared" si="66"/>
        <v>0</v>
      </c>
      <c r="O83" s="156">
        <f t="shared" si="66"/>
        <v>0</v>
      </c>
      <c r="P83" s="371"/>
    </row>
    <row r="84" spans="1:17" ht="24" hidden="1" x14ac:dyDescent="0.25">
      <c r="A84" s="27">
        <v>2211</v>
      </c>
      <c r="B84" s="40" t="s">
        <v>82</v>
      </c>
      <c r="C84" s="198">
        <f t="shared" si="22"/>
        <v>0</v>
      </c>
      <c r="D84" s="272">
        <v>0</v>
      </c>
      <c r="E84" s="358"/>
      <c r="F84" s="429">
        <f t="shared" ref="F84:F87" si="67">D84+E84</f>
        <v>0</v>
      </c>
      <c r="G84" s="229"/>
      <c r="H84" s="42"/>
      <c r="I84" s="459">
        <f t="shared" ref="I84:I87" si="68">G84+H84</f>
        <v>0</v>
      </c>
      <c r="J84" s="272"/>
      <c r="K84" s="42"/>
      <c r="L84" s="429">
        <f t="shared" ref="L84:L87" si="69">J84+K84</f>
        <v>0</v>
      </c>
      <c r="M84" s="229"/>
      <c r="N84" s="42"/>
      <c r="O84" s="358">
        <f t="shared" ref="O84:O87" si="70">M84+N84</f>
        <v>0</v>
      </c>
      <c r="P84" s="299"/>
    </row>
    <row r="85" spans="1:17" ht="36" hidden="1" x14ac:dyDescent="0.25">
      <c r="A85" s="30">
        <v>2212</v>
      </c>
      <c r="B85" s="43" t="s">
        <v>83</v>
      </c>
      <c r="C85" s="199">
        <f t="shared" si="22"/>
        <v>0</v>
      </c>
      <c r="D85" s="273">
        <v>0</v>
      </c>
      <c r="E85" s="359"/>
      <c r="F85" s="430">
        <f t="shared" si="67"/>
        <v>0</v>
      </c>
      <c r="G85" s="239"/>
      <c r="H85" s="45"/>
      <c r="I85" s="466">
        <f t="shared" si="68"/>
        <v>0</v>
      </c>
      <c r="J85" s="273"/>
      <c r="K85" s="45"/>
      <c r="L85" s="430">
        <f t="shared" si="69"/>
        <v>0</v>
      </c>
      <c r="M85" s="239"/>
      <c r="N85" s="45"/>
      <c r="O85" s="359">
        <f t="shared" si="70"/>
        <v>0</v>
      </c>
      <c r="P85" s="300"/>
    </row>
    <row r="86" spans="1:17" ht="24" hidden="1" x14ac:dyDescent="0.25">
      <c r="A86" s="30">
        <v>2214</v>
      </c>
      <c r="B86" s="43" t="s">
        <v>84</v>
      </c>
      <c r="C86" s="199">
        <f t="shared" si="22"/>
        <v>0</v>
      </c>
      <c r="D86" s="273">
        <v>0</v>
      </c>
      <c r="E86" s="359"/>
      <c r="F86" s="430">
        <f t="shared" si="67"/>
        <v>0</v>
      </c>
      <c r="G86" s="239"/>
      <c r="H86" s="45"/>
      <c r="I86" s="466">
        <f t="shared" si="68"/>
        <v>0</v>
      </c>
      <c r="J86" s="273"/>
      <c r="K86" s="45"/>
      <c r="L86" s="430">
        <f t="shared" si="69"/>
        <v>0</v>
      </c>
      <c r="M86" s="239"/>
      <c r="N86" s="45"/>
      <c r="O86" s="359">
        <f t="shared" si="70"/>
        <v>0</v>
      </c>
      <c r="P86" s="300"/>
    </row>
    <row r="87" spans="1:17" hidden="1" x14ac:dyDescent="0.25">
      <c r="A87" s="30">
        <v>2219</v>
      </c>
      <c r="B87" s="43" t="s">
        <v>85</v>
      </c>
      <c r="C87" s="199">
        <f t="shared" si="22"/>
        <v>0</v>
      </c>
      <c r="D87" s="273">
        <v>0</v>
      </c>
      <c r="E87" s="359"/>
      <c r="F87" s="430">
        <f t="shared" si="67"/>
        <v>0</v>
      </c>
      <c r="G87" s="239"/>
      <c r="H87" s="45"/>
      <c r="I87" s="466">
        <f t="shared" si="68"/>
        <v>0</v>
      </c>
      <c r="J87" s="273"/>
      <c r="K87" s="45"/>
      <c r="L87" s="430">
        <f t="shared" si="69"/>
        <v>0</v>
      </c>
      <c r="M87" s="239"/>
      <c r="N87" s="45"/>
      <c r="O87" s="359">
        <f t="shared" si="70"/>
        <v>0</v>
      </c>
      <c r="P87" s="300"/>
    </row>
    <row r="88" spans="1:17" ht="24" hidden="1" x14ac:dyDescent="0.25">
      <c r="A88" s="75">
        <v>2220</v>
      </c>
      <c r="B88" s="43" t="s">
        <v>86</v>
      </c>
      <c r="C88" s="199">
        <f t="shared" si="22"/>
        <v>0</v>
      </c>
      <c r="D88" s="134">
        <f>SUM(D89:D93)</f>
        <v>0</v>
      </c>
      <c r="E88" s="91">
        <f t="shared" ref="E88" si="71">SUM(E89:E93)</f>
        <v>0</v>
      </c>
      <c r="F88" s="95">
        <f>SUM(F89:F93)</f>
        <v>0</v>
      </c>
      <c r="G88" s="240">
        <f>SUM(G89:G93)</f>
        <v>0</v>
      </c>
      <c r="H88" s="76">
        <f t="shared" ref="H88:O88" si="72">SUM(H89:H93)</f>
        <v>0</v>
      </c>
      <c r="I88" s="467">
        <f t="shared" si="72"/>
        <v>0</v>
      </c>
      <c r="J88" s="134">
        <f t="shared" si="72"/>
        <v>0</v>
      </c>
      <c r="K88" s="76">
        <f t="shared" si="72"/>
        <v>0</v>
      </c>
      <c r="L88" s="95">
        <f t="shared" si="72"/>
        <v>0</v>
      </c>
      <c r="M88" s="240">
        <f t="shared" si="72"/>
        <v>0</v>
      </c>
      <c r="N88" s="76">
        <f t="shared" si="72"/>
        <v>0</v>
      </c>
      <c r="O88" s="91">
        <f t="shared" si="72"/>
        <v>0</v>
      </c>
      <c r="P88" s="373"/>
    </row>
    <row r="89" spans="1:17" ht="24" hidden="1" x14ac:dyDescent="0.25">
      <c r="A89" s="30">
        <v>2221</v>
      </c>
      <c r="B89" s="43" t="s">
        <v>307</v>
      </c>
      <c r="C89" s="199">
        <f t="shared" si="22"/>
        <v>0</v>
      </c>
      <c r="D89" s="273">
        <v>0</v>
      </c>
      <c r="E89" s="359"/>
      <c r="F89" s="430">
        <f t="shared" ref="F89:F93" si="73">D89+E89</f>
        <v>0</v>
      </c>
      <c r="G89" s="239"/>
      <c r="H89" s="45"/>
      <c r="I89" s="466">
        <f t="shared" ref="I89:I93" si="74">G89+H89</f>
        <v>0</v>
      </c>
      <c r="J89" s="273"/>
      <c r="K89" s="45"/>
      <c r="L89" s="430">
        <f t="shared" ref="L89:L93" si="75">J89+K89</f>
        <v>0</v>
      </c>
      <c r="M89" s="239"/>
      <c r="N89" s="45"/>
      <c r="O89" s="359">
        <f t="shared" ref="O89:O93" si="76">M89+N89</f>
        <v>0</v>
      </c>
      <c r="P89" s="300"/>
    </row>
    <row r="90" spans="1:17" hidden="1" x14ac:dyDescent="0.25">
      <c r="A90" s="30">
        <v>2222</v>
      </c>
      <c r="B90" s="43" t="s">
        <v>87</v>
      </c>
      <c r="C90" s="199">
        <f t="shared" si="22"/>
        <v>0</v>
      </c>
      <c r="D90" s="273">
        <v>0</v>
      </c>
      <c r="E90" s="359"/>
      <c r="F90" s="430">
        <f t="shared" si="73"/>
        <v>0</v>
      </c>
      <c r="G90" s="239"/>
      <c r="H90" s="45"/>
      <c r="I90" s="466">
        <f t="shared" si="74"/>
        <v>0</v>
      </c>
      <c r="J90" s="273"/>
      <c r="K90" s="45"/>
      <c r="L90" s="430">
        <f t="shared" si="75"/>
        <v>0</v>
      </c>
      <c r="M90" s="239"/>
      <c r="N90" s="45"/>
      <c r="O90" s="359">
        <f t="shared" si="76"/>
        <v>0</v>
      </c>
      <c r="P90" s="300"/>
    </row>
    <row r="91" spans="1:17" hidden="1" x14ac:dyDescent="0.25">
      <c r="A91" s="30">
        <v>2223</v>
      </c>
      <c r="B91" s="43" t="s">
        <v>88</v>
      </c>
      <c r="C91" s="199">
        <f t="shared" si="22"/>
        <v>0</v>
      </c>
      <c r="D91" s="273">
        <v>0</v>
      </c>
      <c r="E91" s="359"/>
      <c r="F91" s="430">
        <f t="shared" si="73"/>
        <v>0</v>
      </c>
      <c r="G91" s="239"/>
      <c r="H91" s="45"/>
      <c r="I91" s="466">
        <f t="shared" si="74"/>
        <v>0</v>
      </c>
      <c r="J91" s="273"/>
      <c r="K91" s="45"/>
      <c r="L91" s="430">
        <f t="shared" si="75"/>
        <v>0</v>
      </c>
      <c r="M91" s="239"/>
      <c r="N91" s="45"/>
      <c r="O91" s="359">
        <f t="shared" si="76"/>
        <v>0</v>
      </c>
      <c r="P91" s="300"/>
    </row>
    <row r="92" spans="1:17" ht="48" hidden="1" x14ac:dyDescent="0.25">
      <c r="A92" s="30">
        <v>2224</v>
      </c>
      <c r="B92" s="43" t="s">
        <v>89</v>
      </c>
      <c r="C92" s="199">
        <f t="shared" si="22"/>
        <v>0</v>
      </c>
      <c r="D92" s="273">
        <v>0</v>
      </c>
      <c r="E92" s="359"/>
      <c r="F92" s="430">
        <f t="shared" si="73"/>
        <v>0</v>
      </c>
      <c r="G92" s="239"/>
      <c r="H92" s="45"/>
      <c r="I92" s="466">
        <f t="shared" si="74"/>
        <v>0</v>
      </c>
      <c r="J92" s="273"/>
      <c r="K92" s="45"/>
      <c r="L92" s="430">
        <f t="shared" si="75"/>
        <v>0</v>
      </c>
      <c r="M92" s="239"/>
      <c r="N92" s="45"/>
      <c r="O92" s="359">
        <f t="shared" si="76"/>
        <v>0</v>
      </c>
      <c r="P92" s="300"/>
    </row>
    <row r="93" spans="1:17" ht="24" hidden="1" x14ac:dyDescent="0.25">
      <c r="A93" s="30">
        <v>2229</v>
      </c>
      <c r="B93" s="43" t="s">
        <v>90</v>
      </c>
      <c r="C93" s="199">
        <f t="shared" si="22"/>
        <v>0</v>
      </c>
      <c r="D93" s="273">
        <v>0</v>
      </c>
      <c r="E93" s="359"/>
      <c r="F93" s="430">
        <f t="shared" si="73"/>
        <v>0</v>
      </c>
      <c r="G93" s="239"/>
      <c r="H93" s="45"/>
      <c r="I93" s="466">
        <f t="shared" si="74"/>
        <v>0</v>
      </c>
      <c r="J93" s="273"/>
      <c r="K93" s="45"/>
      <c r="L93" s="430">
        <f t="shared" si="75"/>
        <v>0</v>
      </c>
      <c r="M93" s="239"/>
      <c r="N93" s="45"/>
      <c r="O93" s="359">
        <f t="shared" si="76"/>
        <v>0</v>
      </c>
      <c r="P93" s="300"/>
    </row>
    <row r="94" spans="1:17" ht="36" x14ac:dyDescent="0.25">
      <c r="A94" s="75">
        <v>2230</v>
      </c>
      <c r="B94" s="43" t="s">
        <v>91</v>
      </c>
      <c r="C94" s="199">
        <f t="shared" si="22"/>
        <v>6986</v>
      </c>
      <c r="D94" s="134">
        <f>SUM(D95:D101)</f>
        <v>6986</v>
      </c>
      <c r="E94" s="91">
        <f t="shared" ref="E94" si="77">SUM(E95:E101)</f>
        <v>0</v>
      </c>
      <c r="F94" s="373">
        <f>SUM(F95:F101)</f>
        <v>6986</v>
      </c>
      <c r="G94" s="240">
        <f>SUM(G95:G101)</f>
        <v>0</v>
      </c>
      <c r="H94" s="76">
        <f t="shared" ref="H94:N94" si="78">SUM(H95:H101)</f>
        <v>0</v>
      </c>
      <c r="I94" s="434">
        <f t="shared" si="78"/>
        <v>0</v>
      </c>
      <c r="J94" s="134">
        <f t="shared" si="78"/>
        <v>0</v>
      </c>
      <c r="K94" s="76">
        <f t="shared" si="78"/>
        <v>0</v>
      </c>
      <c r="L94" s="95">
        <f t="shared" si="78"/>
        <v>0</v>
      </c>
      <c r="M94" s="240">
        <f t="shared" si="78"/>
        <v>0</v>
      </c>
      <c r="N94" s="76">
        <f t="shared" si="78"/>
        <v>0</v>
      </c>
      <c r="O94" s="95">
        <f>SUM(O95:O101)</f>
        <v>0</v>
      </c>
      <c r="P94" s="373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2"/>
        <v>0</v>
      </c>
      <c r="D95" s="273">
        <v>0</v>
      </c>
      <c r="E95" s="359"/>
      <c r="F95" s="430">
        <f t="shared" ref="F95:F101" si="79">D95+E95</f>
        <v>0</v>
      </c>
      <c r="G95" s="239"/>
      <c r="H95" s="45"/>
      <c r="I95" s="394">
        <f t="shared" ref="I95:I101" si="80">G95+H95</f>
        <v>0</v>
      </c>
      <c r="J95" s="273"/>
      <c r="K95" s="45"/>
      <c r="L95" s="430">
        <f t="shared" ref="L95:L101" si="81">J95+K95</f>
        <v>0</v>
      </c>
      <c r="M95" s="239"/>
      <c r="N95" s="45"/>
      <c r="O95" s="359">
        <f t="shared" ref="O95:O101" si="82">M95+N95</f>
        <v>0</v>
      </c>
      <c r="P95" s="300"/>
      <c r="Q95" s="306"/>
    </row>
    <row r="96" spans="1:17" ht="24" x14ac:dyDescent="0.25">
      <c r="A96" s="30">
        <v>2232</v>
      </c>
      <c r="B96" s="43" t="s">
        <v>93</v>
      </c>
      <c r="C96" s="199">
        <f t="shared" si="22"/>
        <v>2200</v>
      </c>
      <c r="D96" s="273">
        <v>2200</v>
      </c>
      <c r="E96" s="359">
        <f>-2200+2200</f>
        <v>0</v>
      </c>
      <c r="F96" s="300">
        <f t="shared" si="79"/>
        <v>2200</v>
      </c>
      <c r="G96" s="239"/>
      <c r="H96" s="45"/>
      <c r="I96" s="394">
        <f t="shared" si="80"/>
        <v>0</v>
      </c>
      <c r="J96" s="273"/>
      <c r="K96" s="45"/>
      <c r="L96" s="430">
        <f t="shared" si="81"/>
        <v>0</v>
      </c>
      <c r="M96" s="239"/>
      <c r="N96" s="45"/>
      <c r="O96" s="430">
        <f t="shared" si="82"/>
        <v>0</v>
      </c>
      <c r="P96" s="300"/>
      <c r="Q96" s="306"/>
    </row>
    <row r="97" spans="1:17" hidden="1" x14ac:dyDescent="0.25">
      <c r="A97" s="27">
        <v>2233</v>
      </c>
      <c r="B97" s="40" t="s">
        <v>94</v>
      </c>
      <c r="C97" s="198">
        <f t="shared" si="22"/>
        <v>0</v>
      </c>
      <c r="D97" s="272">
        <v>0</v>
      </c>
      <c r="E97" s="358"/>
      <c r="F97" s="429">
        <f t="shared" si="79"/>
        <v>0</v>
      </c>
      <c r="G97" s="229"/>
      <c r="H97" s="42"/>
      <c r="I97" s="459">
        <f t="shared" si="80"/>
        <v>0</v>
      </c>
      <c r="J97" s="272"/>
      <c r="K97" s="42"/>
      <c r="L97" s="429">
        <f t="shared" si="81"/>
        <v>0</v>
      </c>
      <c r="M97" s="229"/>
      <c r="N97" s="42"/>
      <c r="O97" s="358">
        <f t="shared" si="82"/>
        <v>0</v>
      </c>
      <c r="P97" s="299"/>
    </row>
    <row r="98" spans="1:17" ht="24" hidden="1" x14ac:dyDescent="0.25">
      <c r="A98" s="30">
        <v>2234</v>
      </c>
      <c r="B98" s="43" t="s">
        <v>95</v>
      </c>
      <c r="C98" s="199">
        <f t="shared" si="22"/>
        <v>0</v>
      </c>
      <c r="D98" s="273">
        <v>0</v>
      </c>
      <c r="E98" s="359"/>
      <c r="F98" s="430">
        <f t="shared" si="79"/>
        <v>0</v>
      </c>
      <c r="G98" s="239"/>
      <c r="H98" s="45"/>
      <c r="I98" s="466">
        <f t="shared" si="80"/>
        <v>0</v>
      </c>
      <c r="J98" s="273"/>
      <c r="K98" s="45"/>
      <c r="L98" s="430">
        <f t="shared" si="81"/>
        <v>0</v>
      </c>
      <c r="M98" s="239"/>
      <c r="N98" s="45"/>
      <c r="O98" s="359">
        <f t="shared" si="82"/>
        <v>0</v>
      </c>
      <c r="P98" s="300"/>
    </row>
    <row r="99" spans="1:17" ht="24" hidden="1" x14ac:dyDescent="0.25">
      <c r="A99" s="30">
        <v>2235</v>
      </c>
      <c r="B99" s="43" t="s">
        <v>96</v>
      </c>
      <c r="C99" s="199">
        <f t="shared" si="22"/>
        <v>0</v>
      </c>
      <c r="D99" s="273">
        <v>0</v>
      </c>
      <c r="E99" s="359"/>
      <c r="F99" s="430">
        <f t="shared" si="79"/>
        <v>0</v>
      </c>
      <c r="G99" s="239"/>
      <c r="H99" s="45"/>
      <c r="I99" s="466">
        <f t="shared" si="80"/>
        <v>0</v>
      </c>
      <c r="J99" s="273"/>
      <c r="K99" s="45"/>
      <c r="L99" s="430">
        <f t="shared" si="81"/>
        <v>0</v>
      </c>
      <c r="M99" s="239"/>
      <c r="N99" s="45"/>
      <c r="O99" s="359">
        <f t="shared" si="82"/>
        <v>0</v>
      </c>
      <c r="P99" s="300"/>
    </row>
    <row r="100" spans="1:17" hidden="1" x14ac:dyDescent="0.25">
      <c r="A100" s="30">
        <v>2236</v>
      </c>
      <c r="B100" s="43" t="s">
        <v>97</v>
      </c>
      <c r="C100" s="199">
        <f t="shared" si="22"/>
        <v>0</v>
      </c>
      <c r="D100" s="273">
        <v>0</v>
      </c>
      <c r="E100" s="359"/>
      <c r="F100" s="430">
        <f t="shared" si="79"/>
        <v>0</v>
      </c>
      <c r="G100" s="239"/>
      <c r="H100" s="45"/>
      <c r="I100" s="466">
        <f t="shared" si="80"/>
        <v>0</v>
      </c>
      <c r="J100" s="273"/>
      <c r="K100" s="45"/>
      <c r="L100" s="430">
        <f t="shared" si="81"/>
        <v>0</v>
      </c>
      <c r="M100" s="239"/>
      <c r="N100" s="45"/>
      <c r="O100" s="359">
        <f t="shared" si="82"/>
        <v>0</v>
      </c>
      <c r="P100" s="300"/>
    </row>
    <row r="101" spans="1:17" x14ac:dyDescent="0.25">
      <c r="A101" s="30">
        <v>2239</v>
      </c>
      <c r="B101" s="43" t="s">
        <v>98</v>
      </c>
      <c r="C101" s="199">
        <f t="shared" si="22"/>
        <v>4786</v>
      </c>
      <c r="D101" s="273">
        <v>4786</v>
      </c>
      <c r="E101" s="359"/>
      <c r="F101" s="300">
        <f t="shared" si="79"/>
        <v>4786</v>
      </c>
      <c r="G101" s="239"/>
      <c r="H101" s="45"/>
      <c r="I101" s="394">
        <f t="shared" si="80"/>
        <v>0</v>
      </c>
      <c r="J101" s="273"/>
      <c r="K101" s="45"/>
      <c r="L101" s="430">
        <f t="shared" si="81"/>
        <v>0</v>
      </c>
      <c r="M101" s="239"/>
      <c r="N101" s="45"/>
      <c r="O101" s="430">
        <f t="shared" si="82"/>
        <v>0</v>
      </c>
      <c r="P101" s="300"/>
      <c r="Q101" s="306"/>
    </row>
    <row r="102" spans="1:17" ht="24" hidden="1" x14ac:dyDescent="0.25">
      <c r="A102" s="75">
        <v>2240</v>
      </c>
      <c r="B102" s="43" t="s">
        <v>99</v>
      </c>
      <c r="C102" s="199">
        <f t="shared" si="22"/>
        <v>0</v>
      </c>
      <c r="D102" s="134">
        <f>SUM(D103:D110)</f>
        <v>0</v>
      </c>
      <c r="E102" s="91">
        <f t="shared" ref="E102" si="83">SUM(E103:E110)</f>
        <v>0</v>
      </c>
      <c r="F102" s="95">
        <f>SUM(F103:F110)</f>
        <v>0</v>
      </c>
      <c r="G102" s="240">
        <f>SUM(G103:G110)</f>
        <v>0</v>
      </c>
      <c r="H102" s="76">
        <f t="shared" ref="H102:N102" si="84">SUM(H103:H110)</f>
        <v>0</v>
      </c>
      <c r="I102" s="467">
        <f t="shared" si="84"/>
        <v>0</v>
      </c>
      <c r="J102" s="134">
        <f t="shared" si="84"/>
        <v>0</v>
      </c>
      <c r="K102" s="76">
        <f t="shared" si="84"/>
        <v>0</v>
      </c>
      <c r="L102" s="95">
        <f t="shared" si="84"/>
        <v>0</v>
      </c>
      <c r="M102" s="240">
        <f t="shared" si="84"/>
        <v>0</v>
      </c>
      <c r="N102" s="76">
        <f t="shared" si="84"/>
        <v>0</v>
      </c>
      <c r="O102" s="91">
        <f>SUM(O103:O110)</f>
        <v>0</v>
      </c>
      <c r="P102" s="373"/>
    </row>
    <row r="103" spans="1:17" hidden="1" x14ac:dyDescent="0.25">
      <c r="A103" s="30">
        <v>2241</v>
      </c>
      <c r="B103" s="43" t="s">
        <v>100</v>
      </c>
      <c r="C103" s="199">
        <f t="shared" si="22"/>
        <v>0</v>
      </c>
      <c r="D103" s="273">
        <v>0</v>
      </c>
      <c r="E103" s="359"/>
      <c r="F103" s="430">
        <f t="shared" ref="F103:F110" si="85">D103+E103</f>
        <v>0</v>
      </c>
      <c r="G103" s="239"/>
      <c r="H103" s="45"/>
      <c r="I103" s="466">
        <f t="shared" ref="I103:I110" si="86">G103+H103</f>
        <v>0</v>
      </c>
      <c r="J103" s="273"/>
      <c r="K103" s="45"/>
      <c r="L103" s="430">
        <f t="shared" ref="L103:L110" si="87">J103+K103</f>
        <v>0</v>
      </c>
      <c r="M103" s="239"/>
      <c r="N103" s="45"/>
      <c r="O103" s="359">
        <f t="shared" ref="O103:O110" si="88">M103+N103</f>
        <v>0</v>
      </c>
      <c r="P103" s="300"/>
    </row>
    <row r="104" spans="1:17" hidden="1" x14ac:dyDescent="0.25">
      <c r="A104" s="30">
        <v>2242</v>
      </c>
      <c r="B104" s="43" t="s">
        <v>101</v>
      </c>
      <c r="C104" s="199">
        <f t="shared" si="22"/>
        <v>0</v>
      </c>
      <c r="D104" s="273">
        <v>0</v>
      </c>
      <c r="E104" s="359"/>
      <c r="F104" s="430">
        <f t="shared" si="85"/>
        <v>0</v>
      </c>
      <c r="G104" s="239"/>
      <c r="H104" s="45"/>
      <c r="I104" s="466">
        <f t="shared" si="86"/>
        <v>0</v>
      </c>
      <c r="J104" s="273"/>
      <c r="K104" s="45"/>
      <c r="L104" s="430">
        <f t="shared" si="87"/>
        <v>0</v>
      </c>
      <c r="M104" s="239"/>
      <c r="N104" s="45"/>
      <c r="O104" s="359">
        <f t="shared" si="88"/>
        <v>0</v>
      </c>
      <c r="P104" s="300"/>
    </row>
    <row r="105" spans="1:17" ht="24" hidden="1" x14ac:dyDescent="0.25">
      <c r="A105" s="30">
        <v>2243</v>
      </c>
      <c r="B105" s="43" t="s">
        <v>102</v>
      </c>
      <c r="C105" s="199">
        <f t="shared" si="22"/>
        <v>0</v>
      </c>
      <c r="D105" s="273">
        <v>0</v>
      </c>
      <c r="E105" s="359"/>
      <c r="F105" s="430">
        <f t="shared" si="85"/>
        <v>0</v>
      </c>
      <c r="G105" s="239"/>
      <c r="H105" s="45"/>
      <c r="I105" s="466">
        <f t="shared" si="86"/>
        <v>0</v>
      </c>
      <c r="J105" s="273"/>
      <c r="K105" s="45"/>
      <c r="L105" s="430">
        <f t="shared" si="87"/>
        <v>0</v>
      </c>
      <c r="M105" s="239"/>
      <c r="N105" s="45"/>
      <c r="O105" s="359">
        <f t="shared" si="88"/>
        <v>0</v>
      </c>
      <c r="P105" s="300"/>
    </row>
    <row r="106" spans="1:17" hidden="1" x14ac:dyDescent="0.25">
      <c r="A106" s="30">
        <v>2244</v>
      </c>
      <c r="B106" s="43" t="s">
        <v>103</v>
      </c>
      <c r="C106" s="199">
        <f t="shared" si="22"/>
        <v>0</v>
      </c>
      <c r="D106" s="273">
        <v>0</v>
      </c>
      <c r="E106" s="359"/>
      <c r="F106" s="430">
        <f t="shared" si="85"/>
        <v>0</v>
      </c>
      <c r="G106" s="239"/>
      <c r="H106" s="45"/>
      <c r="I106" s="466">
        <f t="shared" si="86"/>
        <v>0</v>
      </c>
      <c r="J106" s="273"/>
      <c r="K106" s="45"/>
      <c r="L106" s="430">
        <f t="shared" si="87"/>
        <v>0</v>
      </c>
      <c r="M106" s="239"/>
      <c r="N106" s="45"/>
      <c r="O106" s="359">
        <f t="shared" si="88"/>
        <v>0</v>
      </c>
      <c r="P106" s="300"/>
    </row>
    <row r="107" spans="1:17" ht="24" hidden="1" x14ac:dyDescent="0.25">
      <c r="A107" s="30">
        <v>2246</v>
      </c>
      <c r="B107" s="43" t="s">
        <v>104</v>
      </c>
      <c r="C107" s="199">
        <f t="shared" si="22"/>
        <v>0</v>
      </c>
      <c r="D107" s="273">
        <v>0</v>
      </c>
      <c r="E107" s="359"/>
      <c r="F107" s="430">
        <f t="shared" si="85"/>
        <v>0</v>
      </c>
      <c r="G107" s="239"/>
      <c r="H107" s="45"/>
      <c r="I107" s="466">
        <f t="shared" si="86"/>
        <v>0</v>
      </c>
      <c r="J107" s="273"/>
      <c r="K107" s="45"/>
      <c r="L107" s="430">
        <f t="shared" si="87"/>
        <v>0</v>
      </c>
      <c r="M107" s="239"/>
      <c r="N107" s="45"/>
      <c r="O107" s="359">
        <f t="shared" si="88"/>
        <v>0</v>
      </c>
      <c r="P107" s="300"/>
    </row>
    <row r="108" spans="1:17" hidden="1" x14ac:dyDescent="0.25">
      <c r="A108" s="30">
        <v>2247</v>
      </c>
      <c r="B108" s="43" t="s">
        <v>105</v>
      </c>
      <c r="C108" s="199">
        <f t="shared" si="22"/>
        <v>0</v>
      </c>
      <c r="D108" s="273">
        <v>0</v>
      </c>
      <c r="E108" s="359"/>
      <c r="F108" s="430">
        <f t="shared" si="85"/>
        <v>0</v>
      </c>
      <c r="G108" s="239"/>
      <c r="H108" s="45"/>
      <c r="I108" s="466">
        <f t="shared" si="86"/>
        <v>0</v>
      </c>
      <c r="J108" s="273"/>
      <c r="K108" s="45"/>
      <c r="L108" s="430">
        <f t="shared" si="87"/>
        <v>0</v>
      </c>
      <c r="M108" s="239"/>
      <c r="N108" s="45"/>
      <c r="O108" s="359">
        <f t="shared" si="88"/>
        <v>0</v>
      </c>
      <c r="P108" s="300"/>
    </row>
    <row r="109" spans="1:17" ht="24" hidden="1" x14ac:dyDescent="0.25">
      <c r="A109" s="30">
        <v>2248</v>
      </c>
      <c r="B109" s="43" t="s">
        <v>106</v>
      </c>
      <c r="C109" s="199">
        <f t="shared" si="22"/>
        <v>0</v>
      </c>
      <c r="D109" s="273">
        <v>0</v>
      </c>
      <c r="E109" s="359"/>
      <c r="F109" s="430">
        <f t="shared" si="85"/>
        <v>0</v>
      </c>
      <c r="G109" s="239"/>
      <c r="H109" s="45"/>
      <c r="I109" s="466">
        <f t="shared" si="86"/>
        <v>0</v>
      </c>
      <c r="J109" s="273"/>
      <c r="K109" s="45"/>
      <c r="L109" s="430">
        <f t="shared" si="87"/>
        <v>0</v>
      </c>
      <c r="M109" s="239"/>
      <c r="N109" s="45"/>
      <c r="O109" s="359">
        <f t="shared" si="88"/>
        <v>0</v>
      </c>
      <c r="P109" s="300"/>
    </row>
    <row r="110" spans="1:17" ht="24" hidden="1" x14ac:dyDescent="0.25">
      <c r="A110" s="30">
        <v>2249</v>
      </c>
      <c r="B110" s="43" t="s">
        <v>107</v>
      </c>
      <c r="C110" s="199">
        <f t="shared" si="22"/>
        <v>0</v>
      </c>
      <c r="D110" s="273">
        <v>0</v>
      </c>
      <c r="E110" s="359"/>
      <c r="F110" s="430">
        <f t="shared" si="85"/>
        <v>0</v>
      </c>
      <c r="G110" s="239"/>
      <c r="H110" s="45"/>
      <c r="I110" s="466">
        <f t="shared" si="86"/>
        <v>0</v>
      </c>
      <c r="J110" s="273"/>
      <c r="K110" s="45"/>
      <c r="L110" s="430">
        <f t="shared" si="87"/>
        <v>0</v>
      </c>
      <c r="M110" s="239"/>
      <c r="N110" s="45"/>
      <c r="O110" s="359">
        <f t="shared" si="88"/>
        <v>0</v>
      </c>
      <c r="P110" s="300"/>
    </row>
    <row r="111" spans="1:17" x14ac:dyDescent="0.25">
      <c r="A111" s="75">
        <v>2250</v>
      </c>
      <c r="B111" s="43" t="s">
        <v>108</v>
      </c>
      <c r="C111" s="199">
        <f t="shared" si="22"/>
        <v>27779</v>
      </c>
      <c r="D111" s="134">
        <f>SUM(D112:D114)</f>
        <v>55779</v>
      </c>
      <c r="E111" s="91">
        <f t="shared" ref="E111" si="89">SUM(E112:E114)</f>
        <v>-28000</v>
      </c>
      <c r="F111" s="373">
        <f>SUM(F112:F114)</f>
        <v>27779</v>
      </c>
      <c r="G111" s="240">
        <f>SUM(G112:G114)</f>
        <v>0</v>
      </c>
      <c r="H111" s="76">
        <f t="shared" ref="H111:N111" si="90">SUM(H112:H114)</f>
        <v>0</v>
      </c>
      <c r="I111" s="467">
        <f t="shared" si="90"/>
        <v>0</v>
      </c>
      <c r="J111" s="134">
        <f t="shared" si="90"/>
        <v>0</v>
      </c>
      <c r="K111" s="76">
        <f t="shared" si="90"/>
        <v>0</v>
      </c>
      <c r="L111" s="95">
        <f t="shared" si="90"/>
        <v>0</v>
      </c>
      <c r="M111" s="240">
        <f t="shared" si="90"/>
        <v>0</v>
      </c>
      <c r="N111" s="76">
        <f t="shared" si="90"/>
        <v>0</v>
      </c>
      <c r="O111" s="95">
        <f>SUM(O112:O114)</f>
        <v>0</v>
      </c>
      <c r="P111" s="373"/>
    </row>
    <row r="112" spans="1:17" hidden="1" x14ac:dyDescent="0.25">
      <c r="A112" s="30">
        <v>2251</v>
      </c>
      <c r="B112" s="43" t="s">
        <v>109</v>
      </c>
      <c r="C112" s="199">
        <f t="shared" si="22"/>
        <v>0</v>
      </c>
      <c r="D112" s="273">
        <v>0</v>
      </c>
      <c r="E112" s="359"/>
      <c r="F112" s="430">
        <f t="shared" ref="F112:F114" si="91">D112+E112</f>
        <v>0</v>
      </c>
      <c r="G112" s="239"/>
      <c r="H112" s="45"/>
      <c r="I112" s="466">
        <f t="shared" ref="I112:I114" si="92">G112+H112</f>
        <v>0</v>
      </c>
      <c r="J112" s="273"/>
      <c r="K112" s="45"/>
      <c r="L112" s="430">
        <f t="shared" ref="L112:L114" si="93">J112+K112</f>
        <v>0</v>
      </c>
      <c r="M112" s="239"/>
      <c r="N112" s="45"/>
      <c r="O112" s="359">
        <f t="shared" ref="O112:O114" si="94">M112+N112</f>
        <v>0</v>
      </c>
      <c r="P112" s="300"/>
    </row>
    <row r="113" spans="1:17" ht="24" hidden="1" x14ac:dyDescent="0.25">
      <c r="A113" s="30">
        <v>2252</v>
      </c>
      <c r="B113" s="43" t="s">
        <v>110</v>
      </c>
      <c r="C113" s="199">
        <f t="shared" ref="C113:C176" si="95">SUM(F113,I113,L113,O113)</f>
        <v>0</v>
      </c>
      <c r="D113" s="273">
        <v>0</v>
      </c>
      <c r="E113" s="359"/>
      <c r="F113" s="430">
        <f t="shared" si="91"/>
        <v>0</v>
      </c>
      <c r="G113" s="239"/>
      <c r="H113" s="45"/>
      <c r="I113" s="466">
        <f t="shared" si="92"/>
        <v>0</v>
      </c>
      <c r="J113" s="273"/>
      <c r="K113" s="45"/>
      <c r="L113" s="430">
        <f t="shared" si="93"/>
        <v>0</v>
      </c>
      <c r="M113" s="239"/>
      <c r="N113" s="45"/>
      <c r="O113" s="359">
        <f t="shared" si="94"/>
        <v>0</v>
      </c>
      <c r="P113" s="300"/>
    </row>
    <row r="114" spans="1:17" ht="24" x14ac:dyDescent="0.25">
      <c r="A114" s="30">
        <v>2259</v>
      </c>
      <c r="B114" s="43" t="s">
        <v>111</v>
      </c>
      <c r="C114" s="199">
        <f t="shared" si="95"/>
        <v>27779</v>
      </c>
      <c r="D114" s="273">
        <v>55779</v>
      </c>
      <c r="E114" s="359">
        <v>-28000</v>
      </c>
      <c r="F114" s="300">
        <f t="shared" si="91"/>
        <v>27779</v>
      </c>
      <c r="G114" s="239"/>
      <c r="H114" s="45"/>
      <c r="I114" s="466">
        <f t="shared" si="92"/>
        <v>0</v>
      </c>
      <c r="J114" s="273"/>
      <c r="K114" s="45"/>
      <c r="L114" s="430">
        <f t="shared" si="93"/>
        <v>0</v>
      </c>
      <c r="M114" s="239"/>
      <c r="N114" s="45"/>
      <c r="O114" s="430">
        <f t="shared" si="94"/>
        <v>0</v>
      </c>
      <c r="P114" s="300"/>
    </row>
    <row r="115" spans="1:17" hidden="1" x14ac:dyDescent="0.25">
      <c r="A115" s="75">
        <v>2260</v>
      </c>
      <c r="B115" s="43" t="s">
        <v>112</v>
      </c>
      <c r="C115" s="199">
        <f t="shared" si="95"/>
        <v>0</v>
      </c>
      <c r="D115" s="134">
        <f>SUM(D116:D120)</f>
        <v>0</v>
      </c>
      <c r="E115" s="91">
        <f t="shared" ref="E115" si="96">SUM(E116:E120)</f>
        <v>0</v>
      </c>
      <c r="F115" s="95">
        <f>SUM(F116:F120)</f>
        <v>0</v>
      </c>
      <c r="G115" s="240">
        <f>SUM(G116:G120)</f>
        <v>0</v>
      </c>
      <c r="H115" s="76">
        <f t="shared" ref="H115:N115" si="97">SUM(H116:H120)</f>
        <v>0</v>
      </c>
      <c r="I115" s="434">
        <f t="shared" si="97"/>
        <v>0</v>
      </c>
      <c r="J115" s="134">
        <f t="shared" si="97"/>
        <v>0</v>
      </c>
      <c r="K115" s="76">
        <f t="shared" si="97"/>
        <v>0</v>
      </c>
      <c r="L115" s="95">
        <f t="shared" si="97"/>
        <v>0</v>
      </c>
      <c r="M115" s="240">
        <f t="shared" si="97"/>
        <v>0</v>
      </c>
      <c r="N115" s="76">
        <f t="shared" si="97"/>
        <v>0</v>
      </c>
      <c r="O115" s="91">
        <f>SUM(O116:O120)</f>
        <v>0</v>
      </c>
      <c r="P115" s="373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95"/>
        <v>0</v>
      </c>
      <c r="D116" s="273">
        <v>0</v>
      </c>
      <c r="E116" s="359"/>
      <c r="F116" s="430">
        <f t="shared" ref="F116:F120" si="98">D116+E116</f>
        <v>0</v>
      </c>
      <c r="G116" s="239"/>
      <c r="H116" s="45"/>
      <c r="I116" s="394">
        <f t="shared" ref="I116:I120" si="99">G116+H116</f>
        <v>0</v>
      </c>
      <c r="J116" s="273"/>
      <c r="K116" s="45"/>
      <c r="L116" s="430">
        <f t="shared" ref="L116:L120" si="100">J116+K116</f>
        <v>0</v>
      </c>
      <c r="M116" s="239"/>
      <c r="N116" s="45"/>
      <c r="O116" s="359">
        <f t="shared" ref="O116:O120" si="101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95"/>
        <v>0</v>
      </c>
      <c r="D117" s="273">
        <v>0</v>
      </c>
      <c r="E117" s="359"/>
      <c r="F117" s="430">
        <f t="shared" si="98"/>
        <v>0</v>
      </c>
      <c r="G117" s="239"/>
      <c r="H117" s="45"/>
      <c r="I117" s="466">
        <f t="shared" si="99"/>
        <v>0</v>
      </c>
      <c r="J117" s="273"/>
      <c r="K117" s="45"/>
      <c r="L117" s="430">
        <f t="shared" si="100"/>
        <v>0</v>
      </c>
      <c r="M117" s="239"/>
      <c r="N117" s="45"/>
      <c r="O117" s="359">
        <f t="shared" si="101"/>
        <v>0</v>
      </c>
      <c r="P117" s="300"/>
    </row>
    <row r="118" spans="1:17" hidden="1" x14ac:dyDescent="0.25">
      <c r="A118" s="30">
        <v>2263</v>
      </c>
      <c r="B118" s="43" t="s">
        <v>115</v>
      </c>
      <c r="C118" s="199">
        <f t="shared" si="95"/>
        <v>0</v>
      </c>
      <c r="D118" s="273">
        <v>0</v>
      </c>
      <c r="E118" s="359"/>
      <c r="F118" s="430">
        <f t="shared" si="98"/>
        <v>0</v>
      </c>
      <c r="G118" s="239"/>
      <c r="H118" s="45"/>
      <c r="I118" s="466">
        <f t="shared" si="99"/>
        <v>0</v>
      </c>
      <c r="J118" s="273"/>
      <c r="K118" s="45"/>
      <c r="L118" s="430">
        <f t="shared" si="100"/>
        <v>0</v>
      </c>
      <c r="M118" s="239"/>
      <c r="N118" s="45"/>
      <c r="O118" s="359">
        <f t="shared" si="101"/>
        <v>0</v>
      </c>
      <c r="P118" s="300"/>
    </row>
    <row r="119" spans="1:17" ht="24" hidden="1" x14ac:dyDescent="0.25">
      <c r="A119" s="30">
        <v>2264</v>
      </c>
      <c r="B119" s="43" t="s">
        <v>116</v>
      </c>
      <c r="C119" s="199">
        <f t="shared" si="95"/>
        <v>0</v>
      </c>
      <c r="D119" s="273">
        <v>0</v>
      </c>
      <c r="E119" s="359"/>
      <c r="F119" s="430">
        <f t="shared" si="98"/>
        <v>0</v>
      </c>
      <c r="G119" s="239"/>
      <c r="H119" s="45"/>
      <c r="I119" s="394">
        <f t="shared" si="99"/>
        <v>0</v>
      </c>
      <c r="J119" s="273"/>
      <c r="K119" s="45"/>
      <c r="L119" s="430">
        <f t="shared" si="100"/>
        <v>0</v>
      </c>
      <c r="M119" s="239"/>
      <c r="N119" s="45"/>
      <c r="O119" s="359">
        <f t="shared" si="101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95"/>
        <v>0</v>
      </c>
      <c r="D120" s="273">
        <v>0</v>
      </c>
      <c r="E120" s="359"/>
      <c r="F120" s="430">
        <f t="shared" si="98"/>
        <v>0</v>
      </c>
      <c r="G120" s="239"/>
      <c r="H120" s="45"/>
      <c r="I120" s="466">
        <f t="shared" si="99"/>
        <v>0</v>
      </c>
      <c r="J120" s="273"/>
      <c r="K120" s="45"/>
      <c r="L120" s="430">
        <f t="shared" si="100"/>
        <v>0</v>
      </c>
      <c r="M120" s="239"/>
      <c r="N120" s="45"/>
      <c r="O120" s="359">
        <f t="shared" si="101"/>
        <v>0</v>
      </c>
      <c r="P120" s="300"/>
    </row>
    <row r="121" spans="1:17" x14ac:dyDescent="0.25">
      <c r="A121" s="75">
        <v>2270</v>
      </c>
      <c r="B121" s="43" t="s">
        <v>118</v>
      </c>
      <c r="C121" s="199">
        <f t="shared" si="95"/>
        <v>5000</v>
      </c>
      <c r="D121" s="134">
        <f>SUM(D122:D126)</f>
        <v>5000</v>
      </c>
      <c r="E121" s="91">
        <f t="shared" ref="E121" si="102">SUM(E122:E126)</f>
        <v>0</v>
      </c>
      <c r="F121" s="373">
        <f>SUM(F122:F126)</f>
        <v>5000</v>
      </c>
      <c r="G121" s="240">
        <f>SUM(G122:G126)</f>
        <v>0</v>
      </c>
      <c r="H121" s="76">
        <f t="shared" ref="H121:N121" si="103">SUM(H122:H126)</f>
        <v>0</v>
      </c>
      <c r="I121" s="434">
        <f t="shared" si="103"/>
        <v>0</v>
      </c>
      <c r="J121" s="134">
        <f t="shared" si="103"/>
        <v>0</v>
      </c>
      <c r="K121" s="76">
        <f t="shared" si="103"/>
        <v>0</v>
      </c>
      <c r="L121" s="95">
        <f t="shared" si="103"/>
        <v>0</v>
      </c>
      <c r="M121" s="240">
        <f t="shared" si="103"/>
        <v>0</v>
      </c>
      <c r="N121" s="76">
        <f t="shared" si="103"/>
        <v>0</v>
      </c>
      <c r="O121" s="95">
        <f>SUM(O122:O126)</f>
        <v>0</v>
      </c>
      <c r="P121" s="373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95"/>
        <v>0</v>
      </c>
      <c r="D122" s="273">
        <v>0</v>
      </c>
      <c r="E122" s="359"/>
      <c r="F122" s="430">
        <f t="shared" ref="F122:F126" si="104">D122+E122</f>
        <v>0</v>
      </c>
      <c r="G122" s="239"/>
      <c r="H122" s="45"/>
      <c r="I122" s="466">
        <f t="shared" ref="I122:I126" si="105">G122+H122</f>
        <v>0</v>
      </c>
      <c r="J122" s="273"/>
      <c r="K122" s="45"/>
      <c r="L122" s="430">
        <f t="shared" ref="L122:L126" si="106">J122+K122</f>
        <v>0</v>
      </c>
      <c r="M122" s="239"/>
      <c r="N122" s="45"/>
      <c r="O122" s="359">
        <f t="shared" ref="O122:O126" si="107">M122+N122</f>
        <v>0</v>
      </c>
      <c r="P122" s="300"/>
    </row>
    <row r="123" spans="1:17" ht="24" hidden="1" x14ac:dyDescent="0.25">
      <c r="A123" s="30">
        <v>2274</v>
      </c>
      <c r="B123" s="123" t="s">
        <v>308</v>
      </c>
      <c r="C123" s="199">
        <f t="shared" si="95"/>
        <v>0</v>
      </c>
      <c r="D123" s="273">
        <v>0</v>
      </c>
      <c r="E123" s="359"/>
      <c r="F123" s="430">
        <f t="shared" si="104"/>
        <v>0</v>
      </c>
      <c r="G123" s="239"/>
      <c r="H123" s="45"/>
      <c r="I123" s="466">
        <f t="shared" si="105"/>
        <v>0</v>
      </c>
      <c r="J123" s="273"/>
      <c r="K123" s="45"/>
      <c r="L123" s="430">
        <f t="shared" si="106"/>
        <v>0</v>
      </c>
      <c r="M123" s="239"/>
      <c r="N123" s="45"/>
      <c r="O123" s="359">
        <f t="shared" si="107"/>
        <v>0</v>
      </c>
      <c r="P123" s="300"/>
    </row>
    <row r="124" spans="1:17" ht="24" hidden="1" x14ac:dyDescent="0.25">
      <c r="A124" s="30">
        <v>2275</v>
      </c>
      <c r="B124" s="43" t="s">
        <v>120</v>
      </c>
      <c r="C124" s="199">
        <f t="shared" si="95"/>
        <v>0</v>
      </c>
      <c r="D124" s="273">
        <v>0</v>
      </c>
      <c r="E124" s="359"/>
      <c r="F124" s="430">
        <f t="shared" si="104"/>
        <v>0</v>
      </c>
      <c r="G124" s="239"/>
      <c r="H124" s="45"/>
      <c r="I124" s="466">
        <f t="shared" si="105"/>
        <v>0</v>
      </c>
      <c r="J124" s="273"/>
      <c r="K124" s="45"/>
      <c r="L124" s="430">
        <f t="shared" si="106"/>
        <v>0</v>
      </c>
      <c r="M124" s="239"/>
      <c r="N124" s="45"/>
      <c r="O124" s="359">
        <f t="shared" si="107"/>
        <v>0</v>
      </c>
      <c r="P124" s="300"/>
    </row>
    <row r="125" spans="1:17" ht="36" hidden="1" x14ac:dyDescent="0.25">
      <c r="A125" s="30">
        <v>2276</v>
      </c>
      <c r="B125" s="43" t="s">
        <v>121</v>
      </c>
      <c r="C125" s="199">
        <f t="shared" si="95"/>
        <v>0</v>
      </c>
      <c r="D125" s="273">
        <v>0</v>
      </c>
      <c r="E125" s="359"/>
      <c r="F125" s="430">
        <f t="shared" si="104"/>
        <v>0</v>
      </c>
      <c r="G125" s="239"/>
      <c r="H125" s="45"/>
      <c r="I125" s="466">
        <f t="shared" si="105"/>
        <v>0</v>
      </c>
      <c r="J125" s="273"/>
      <c r="K125" s="45"/>
      <c r="L125" s="430">
        <f t="shared" si="106"/>
        <v>0</v>
      </c>
      <c r="M125" s="239"/>
      <c r="N125" s="45"/>
      <c r="O125" s="359">
        <f t="shared" si="107"/>
        <v>0</v>
      </c>
      <c r="P125" s="300"/>
    </row>
    <row r="126" spans="1:17" ht="24" x14ac:dyDescent="0.25">
      <c r="A126" s="30">
        <v>2279</v>
      </c>
      <c r="B126" s="43" t="s">
        <v>122</v>
      </c>
      <c r="C126" s="199">
        <f t="shared" si="95"/>
        <v>5000</v>
      </c>
      <c r="D126" s="273">
        <v>5000</v>
      </c>
      <c r="E126" s="359">
        <f>-5000+5000</f>
        <v>0</v>
      </c>
      <c r="F126" s="300">
        <f t="shared" si="104"/>
        <v>5000</v>
      </c>
      <c r="G126" s="239"/>
      <c r="H126" s="45"/>
      <c r="I126" s="394">
        <f t="shared" si="105"/>
        <v>0</v>
      </c>
      <c r="J126" s="273"/>
      <c r="K126" s="45"/>
      <c r="L126" s="430">
        <f t="shared" si="106"/>
        <v>0</v>
      </c>
      <c r="M126" s="239"/>
      <c r="N126" s="45"/>
      <c r="O126" s="430">
        <f t="shared" si="107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95"/>
        <v>0</v>
      </c>
      <c r="D127" s="133">
        <f>SUM(D128)</f>
        <v>0</v>
      </c>
      <c r="E127" s="90">
        <f t="shared" ref="E127:O127" si="108">SUM(E128)</f>
        <v>0</v>
      </c>
      <c r="F127" s="185">
        <f t="shared" si="108"/>
        <v>0</v>
      </c>
      <c r="G127" s="242">
        <f>SUM(G128)</f>
        <v>0</v>
      </c>
      <c r="H127" s="79">
        <f t="shared" si="108"/>
        <v>0</v>
      </c>
      <c r="I127" s="470">
        <f t="shared" si="108"/>
        <v>0</v>
      </c>
      <c r="J127" s="133">
        <f t="shared" si="108"/>
        <v>0</v>
      </c>
      <c r="K127" s="79">
        <f t="shared" si="108"/>
        <v>0</v>
      </c>
      <c r="L127" s="185">
        <f t="shared" si="108"/>
        <v>0</v>
      </c>
      <c r="M127" s="242">
        <f t="shared" si="108"/>
        <v>0</v>
      </c>
      <c r="N127" s="79">
        <f t="shared" si="108"/>
        <v>0</v>
      </c>
      <c r="O127" s="91">
        <f t="shared" si="108"/>
        <v>0</v>
      </c>
      <c r="P127" s="373"/>
    </row>
    <row r="128" spans="1:17" ht="24" hidden="1" x14ac:dyDescent="0.25">
      <c r="A128" s="30">
        <v>2283</v>
      </c>
      <c r="B128" s="43" t="s">
        <v>124</v>
      </c>
      <c r="C128" s="199">
        <f t="shared" si="95"/>
        <v>0</v>
      </c>
      <c r="D128" s="273">
        <v>0</v>
      </c>
      <c r="E128" s="359"/>
      <c r="F128" s="430">
        <f>D128+E128</f>
        <v>0</v>
      </c>
      <c r="G128" s="239"/>
      <c r="H128" s="45"/>
      <c r="I128" s="466">
        <f>G128+H128</f>
        <v>0</v>
      </c>
      <c r="J128" s="273"/>
      <c r="K128" s="45"/>
      <c r="L128" s="430">
        <f>J128+K128</f>
        <v>0</v>
      </c>
      <c r="M128" s="239"/>
      <c r="N128" s="45"/>
      <c r="O128" s="359">
        <f>M128+N128</f>
        <v>0</v>
      </c>
      <c r="P128" s="300"/>
    </row>
    <row r="129" spans="1:17" ht="38.25" customHeight="1" x14ac:dyDescent="0.25">
      <c r="A129" s="35">
        <v>2300</v>
      </c>
      <c r="B129" s="72" t="s">
        <v>125</v>
      </c>
      <c r="C129" s="197">
        <f t="shared" si="95"/>
        <v>67143</v>
      </c>
      <c r="D129" s="132">
        <f>SUM(D130,D135,D139,D140,D143,D150,D158,D159,D162)</f>
        <v>67143</v>
      </c>
      <c r="E129" s="125">
        <f t="shared" ref="E129" si="109">SUM(E130,E135,E139,E140,E143,E150,E158,E159,E162)</f>
        <v>0</v>
      </c>
      <c r="F129" s="370">
        <f>SUM(F130,F135,F139,F140,F143,F150,F158,F159,F162)</f>
        <v>67143</v>
      </c>
      <c r="G129" s="237">
        <f>SUM(G130,G135,G139,G140,G143,G150,G158,G159,G162)</f>
        <v>0</v>
      </c>
      <c r="H129" s="38">
        <f t="shared" ref="H129:N129" si="110">SUM(H130,H135,H139,H140,H143,H150,H158,H159,H162)</f>
        <v>0</v>
      </c>
      <c r="I129" s="463">
        <f t="shared" si="110"/>
        <v>0</v>
      </c>
      <c r="J129" s="132">
        <f t="shared" si="110"/>
        <v>0</v>
      </c>
      <c r="K129" s="38">
        <f t="shared" si="110"/>
        <v>0</v>
      </c>
      <c r="L129" s="184">
        <f t="shared" si="110"/>
        <v>0</v>
      </c>
      <c r="M129" s="237">
        <f t="shared" si="110"/>
        <v>0</v>
      </c>
      <c r="N129" s="38">
        <f t="shared" si="110"/>
        <v>0</v>
      </c>
      <c r="O129" s="184">
        <f>SUM(O130,O135,O139,O140,O143,O150,O158,O159,O162)</f>
        <v>0</v>
      </c>
      <c r="P129" s="370"/>
      <c r="Q129" s="306"/>
    </row>
    <row r="130" spans="1:17" ht="24" x14ac:dyDescent="0.25">
      <c r="A130" s="404">
        <v>2310</v>
      </c>
      <c r="B130" s="40" t="s">
        <v>126</v>
      </c>
      <c r="C130" s="198">
        <f t="shared" si="95"/>
        <v>3923</v>
      </c>
      <c r="D130" s="133">
        <f>SUM(D131:D134)</f>
        <v>3923</v>
      </c>
      <c r="E130" s="90">
        <f t="shared" ref="E130:O130" si="111">SUM(E131:E134)</f>
        <v>0</v>
      </c>
      <c r="F130" s="372">
        <f t="shared" si="111"/>
        <v>3923</v>
      </c>
      <c r="G130" s="242">
        <f>SUM(G131:G134)</f>
        <v>0</v>
      </c>
      <c r="H130" s="79">
        <f t="shared" si="111"/>
        <v>0</v>
      </c>
      <c r="I130" s="472">
        <f t="shared" si="111"/>
        <v>0</v>
      </c>
      <c r="J130" s="133">
        <f t="shared" si="111"/>
        <v>0</v>
      </c>
      <c r="K130" s="79">
        <f t="shared" si="111"/>
        <v>0</v>
      </c>
      <c r="L130" s="185">
        <f t="shared" si="111"/>
        <v>0</v>
      </c>
      <c r="M130" s="242">
        <f t="shared" si="111"/>
        <v>0</v>
      </c>
      <c r="N130" s="79">
        <f t="shared" si="111"/>
        <v>0</v>
      </c>
      <c r="O130" s="185">
        <f t="shared" si="111"/>
        <v>0</v>
      </c>
      <c r="P130" s="372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95"/>
        <v>0</v>
      </c>
      <c r="D131" s="273">
        <v>0</v>
      </c>
      <c r="E131" s="359"/>
      <c r="F131" s="430">
        <f t="shared" ref="F131:F134" si="112">D131+E131</f>
        <v>0</v>
      </c>
      <c r="G131" s="239"/>
      <c r="H131" s="45"/>
      <c r="I131" s="466">
        <f t="shared" ref="I131:I134" si="113">G131+H131</f>
        <v>0</v>
      </c>
      <c r="J131" s="273"/>
      <c r="K131" s="45"/>
      <c r="L131" s="430">
        <f t="shared" ref="L131:L134" si="114">J131+K131</f>
        <v>0</v>
      </c>
      <c r="M131" s="239"/>
      <c r="N131" s="45"/>
      <c r="O131" s="359">
        <f t="shared" ref="O131:O134" si="115">M131+N131</f>
        <v>0</v>
      </c>
      <c r="P131" s="300"/>
    </row>
    <row r="132" spans="1:17" hidden="1" x14ac:dyDescent="0.25">
      <c r="A132" s="30">
        <v>2312</v>
      </c>
      <c r="B132" s="43" t="s">
        <v>128</v>
      </c>
      <c r="C132" s="199">
        <f t="shared" si="95"/>
        <v>0</v>
      </c>
      <c r="D132" s="273">
        <v>0</v>
      </c>
      <c r="E132" s="359"/>
      <c r="F132" s="430">
        <f t="shared" si="112"/>
        <v>0</v>
      </c>
      <c r="G132" s="239"/>
      <c r="H132" s="45"/>
      <c r="I132" s="466">
        <f t="shared" si="113"/>
        <v>0</v>
      </c>
      <c r="J132" s="273"/>
      <c r="K132" s="45"/>
      <c r="L132" s="430">
        <f t="shared" si="114"/>
        <v>0</v>
      </c>
      <c r="M132" s="239"/>
      <c r="N132" s="45"/>
      <c r="O132" s="359">
        <f t="shared" si="115"/>
        <v>0</v>
      </c>
      <c r="P132" s="300"/>
    </row>
    <row r="133" spans="1:17" hidden="1" x14ac:dyDescent="0.25">
      <c r="A133" s="30">
        <v>2313</v>
      </c>
      <c r="B133" s="43" t="s">
        <v>129</v>
      </c>
      <c r="C133" s="199">
        <f t="shared" si="95"/>
        <v>0</v>
      </c>
      <c r="D133" s="273">
        <v>0</v>
      </c>
      <c r="E133" s="359"/>
      <c r="F133" s="430">
        <f t="shared" si="112"/>
        <v>0</v>
      </c>
      <c r="G133" s="239"/>
      <c r="H133" s="45"/>
      <c r="I133" s="466">
        <f t="shared" si="113"/>
        <v>0</v>
      </c>
      <c r="J133" s="273"/>
      <c r="K133" s="45"/>
      <c r="L133" s="430">
        <f t="shared" si="114"/>
        <v>0</v>
      </c>
      <c r="M133" s="239"/>
      <c r="N133" s="45"/>
      <c r="O133" s="359">
        <f t="shared" si="115"/>
        <v>0</v>
      </c>
      <c r="P133" s="300"/>
    </row>
    <row r="134" spans="1:17" ht="47.25" customHeight="1" x14ac:dyDescent="0.25">
      <c r="A134" s="30">
        <v>2314</v>
      </c>
      <c r="B134" s="43" t="s">
        <v>309</v>
      </c>
      <c r="C134" s="199">
        <f t="shared" si="95"/>
        <v>3923</v>
      </c>
      <c r="D134" s="273">
        <v>3923</v>
      </c>
      <c r="E134" s="359"/>
      <c r="F134" s="300">
        <f t="shared" si="112"/>
        <v>3923</v>
      </c>
      <c r="G134" s="239"/>
      <c r="H134" s="45"/>
      <c r="I134" s="394">
        <f t="shared" si="113"/>
        <v>0</v>
      </c>
      <c r="J134" s="273"/>
      <c r="K134" s="45"/>
      <c r="L134" s="430">
        <f t="shared" si="114"/>
        <v>0</v>
      </c>
      <c r="M134" s="239"/>
      <c r="N134" s="45"/>
      <c r="O134" s="430">
        <f t="shared" si="115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95"/>
        <v>0</v>
      </c>
      <c r="D135" s="134">
        <f>SUM(D136:D138)</f>
        <v>0</v>
      </c>
      <c r="E135" s="91">
        <f t="shared" ref="E135" si="116">SUM(E136:E138)</f>
        <v>0</v>
      </c>
      <c r="F135" s="95">
        <f>SUM(F136:F138)</f>
        <v>0</v>
      </c>
      <c r="G135" s="240">
        <f>SUM(G136:G138)</f>
        <v>0</v>
      </c>
      <c r="H135" s="76">
        <f t="shared" ref="H135:N135" si="117">SUM(H136:H138)</f>
        <v>0</v>
      </c>
      <c r="I135" s="467">
        <f t="shared" si="117"/>
        <v>0</v>
      </c>
      <c r="J135" s="134">
        <f t="shared" si="117"/>
        <v>0</v>
      </c>
      <c r="K135" s="76">
        <f t="shared" si="117"/>
        <v>0</v>
      </c>
      <c r="L135" s="95">
        <f t="shared" si="117"/>
        <v>0</v>
      </c>
      <c r="M135" s="240">
        <f t="shared" si="117"/>
        <v>0</v>
      </c>
      <c r="N135" s="76">
        <f t="shared" si="117"/>
        <v>0</v>
      </c>
      <c r="O135" s="91">
        <f>SUM(O136:O138)</f>
        <v>0</v>
      </c>
      <c r="P135" s="373"/>
    </row>
    <row r="136" spans="1:17" hidden="1" x14ac:dyDescent="0.25">
      <c r="A136" s="30">
        <v>2321</v>
      </c>
      <c r="B136" s="43" t="s">
        <v>131</v>
      </c>
      <c r="C136" s="199">
        <f t="shared" si="95"/>
        <v>0</v>
      </c>
      <c r="D136" s="273">
        <v>0</v>
      </c>
      <c r="E136" s="359"/>
      <c r="F136" s="430">
        <f t="shared" ref="F136:F139" si="118">D136+E136</f>
        <v>0</v>
      </c>
      <c r="G136" s="239"/>
      <c r="H136" s="45"/>
      <c r="I136" s="466">
        <f t="shared" ref="I136:I139" si="119">G136+H136</f>
        <v>0</v>
      </c>
      <c r="J136" s="273"/>
      <c r="K136" s="45"/>
      <c r="L136" s="430">
        <f t="shared" ref="L136:L139" si="120">J136+K136</f>
        <v>0</v>
      </c>
      <c r="M136" s="239"/>
      <c r="N136" s="45"/>
      <c r="O136" s="359">
        <f t="shared" ref="O136:O139" si="121">M136+N136</f>
        <v>0</v>
      </c>
      <c r="P136" s="300"/>
    </row>
    <row r="137" spans="1:17" hidden="1" x14ac:dyDescent="0.25">
      <c r="A137" s="30">
        <v>2322</v>
      </c>
      <c r="B137" s="43" t="s">
        <v>132</v>
      </c>
      <c r="C137" s="199">
        <f t="shared" si="95"/>
        <v>0</v>
      </c>
      <c r="D137" s="273">
        <v>0</v>
      </c>
      <c r="E137" s="359"/>
      <c r="F137" s="430">
        <f t="shared" si="118"/>
        <v>0</v>
      </c>
      <c r="G137" s="239"/>
      <c r="H137" s="45"/>
      <c r="I137" s="466">
        <f t="shared" si="119"/>
        <v>0</v>
      </c>
      <c r="J137" s="273"/>
      <c r="K137" s="45"/>
      <c r="L137" s="430">
        <f t="shared" si="120"/>
        <v>0</v>
      </c>
      <c r="M137" s="239"/>
      <c r="N137" s="45"/>
      <c r="O137" s="359">
        <f t="shared" si="121"/>
        <v>0</v>
      </c>
      <c r="P137" s="300"/>
    </row>
    <row r="138" spans="1:17" ht="10.5" hidden="1" customHeight="1" x14ac:dyDescent="0.25">
      <c r="A138" s="30">
        <v>2329</v>
      </c>
      <c r="B138" s="43" t="s">
        <v>133</v>
      </c>
      <c r="C138" s="199">
        <f t="shared" si="95"/>
        <v>0</v>
      </c>
      <c r="D138" s="273">
        <v>0</v>
      </c>
      <c r="E138" s="359"/>
      <c r="F138" s="430">
        <f t="shared" si="118"/>
        <v>0</v>
      </c>
      <c r="G138" s="239"/>
      <c r="H138" s="45"/>
      <c r="I138" s="466">
        <f t="shared" si="119"/>
        <v>0</v>
      </c>
      <c r="J138" s="273"/>
      <c r="K138" s="45"/>
      <c r="L138" s="430">
        <f t="shared" si="120"/>
        <v>0</v>
      </c>
      <c r="M138" s="239"/>
      <c r="N138" s="45"/>
      <c r="O138" s="359">
        <f t="shared" si="121"/>
        <v>0</v>
      </c>
      <c r="P138" s="300"/>
    </row>
    <row r="139" spans="1:17" hidden="1" x14ac:dyDescent="0.25">
      <c r="A139" s="75">
        <v>2330</v>
      </c>
      <c r="B139" s="43" t="s">
        <v>134</v>
      </c>
      <c r="C139" s="199">
        <f t="shared" si="95"/>
        <v>0</v>
      </c>
      <c r="D139" s="273">
        <v>0</v>
      </c>
      <c r="E139" s="359"/>
      <c r="F139" s="430">
        <f t="shared" si="118"/>
        <v>0</v>
      </c>
      <c r="G139" s="239"/>
      <c r="H139" s="45"/>
      <c r="I139" s="466">
        <f t="shared" si="119"/>
        <v>0</v>
      </c>
      <c r="J139" s="273"/>
      <c r="K139" s="45"/>
      <c r="L139" s="430">
        <f t="shared" si="120"/>
        <v>0</v>
      </c>
      <c r="M139" s="239"/>
      <c r="N139" s="45"/>
      <c r="O139" s="359">
        <f t="shared" si="121"/>
        <v>0</v>
      </c>
      <c r="P139" s="300"/>
    </row>
    <row r="140" spans="1:17" ht="36" hidden="1" x14ac:dyDescent="0.25">
      <c r="A140" s="75">
        <v>2340</v>
      </c>
      <c r="B140" s="43" t="s">
        <v>135</v>
      </c>
      <c r="C140" s="199">
        <f t="shared" si="95"/>
        <v>0</v>
      </c>
      <c r="D140" s="134">
        <f>SUM(D141:D142)</f>
        <v>0</v>
      </c>
      <c r="E140" s="91">
        <f t="shared" ref="E140" si="122">SUM(E141:E142)</f>
        <v>0</v>
      </c>
      <c r="F140" s="95">
        <f>SUM(F141:F142)</f>
        <v>0</v>
      </c>
      <c r="G140" s="240">
        <f>SUM(G141:G142)</f>
        <v>0</v>
      </c>
      <c r="H140" s="76">
        <f t="shared" ref="H140:N140" si="123">SUM(H141:H142)</f>
        <v>0</v>
      </c>
      <c r="I140" s="467">
        <f t="shared" si="123"/>
        <v>0</v>
      </c>
      <c r="J140" s="134">
        <f t="shared" si="123"/>
        <v>0</v>
      </c>
      <c r="K140" s="76">
        <f t="shared" si="123"/>
        <v>0</v>
      </c>
      <c r="L140" s="95">
        <f t="shared" si="123"/>
        <v>0</v>
      </c>
      <c r="M140" s="240">
        <f t="shared" si="123"/>
        <v>0</v>
      </c>
      <c r="N140" s="76">
        <f t="shared" si="123"/>
        <v>0</v>
      </c>
      <c r="O140" s="91">
        <f>SUM(O141:O142)</f>
        <v>0</v>
      </c>
      <c r="P140" s="373"/>
    </row>
    <row r="141" spans="1:17" hidden="1" x14ac:dyDescent="0.25">
      <c r="A141" s="30">
        <v>2341</v>
      </c>
      <c r="B141" s="43" t="s">
        <v>136</v>
      </c>
      <c r="C141" s="199">
        <f t="shared" si="95"/>
        <v>0</v>
      </c>
      <c r="D141" s="273">
        <v>0</v>
      </c>
      <c r="E141" s="359"/>
      <c r="F141" s="430">
        <f t="shared" ref="F141:F142" si="124">D141+E141</f>
        <v>0</v>
      </c>
      <c r="G141" s="239"/>
      <c r="H141" s="45"/>
      <c r="I141" s="466">
        <f t="shared" ref="I141:I142" si="125">G141+H141</f>
        <v>0</v>
      </c>
      <c r="J141" s="273"/>
      <c r="K141" s="45"/>
      <c r="L141" s="430">
        <f t="shared" ref="L141:L142" si="126">J141+K141</f>
        <v>0</v>
      </c>
      <c r="M141" s="239"/>
      <c r="N141" s="45"/>
      <c r="O141" s="359">
        <f t="shared" ref="O141:O142" si="127">M141+N141</f>
        <v>0</v>
      </c>
      <c r="P141" s="300"/>
    </row>
    <row r="142" spans="1:17" ht="24" hidden="1" x14ac:dyDescent="0.25">
      <c r="A142" s="30">
        <v>2344</v>
      </c>
      <c r="B142" s="43" t="s">
        <v>137</v>
      </c>
      <c r="C142" s="199">
        <f t="shared" si="95"/>
        <v>0</v>
      </c>
      <c r="D142" s="273">
        <v>0</v>
      </c>
      <c r="E142" s="359"/>
      <c r="F142" s="430">
        <f t="shared" si="124"/>
        <v>0</v>
      </c>
      <c r="G142" s="239"/>
      <c r="H142" s="45"/>
      <c r="I142" s="466">
        <f t="shared" si="125"/>
        <v>0</v>
      </c>
      <c r="J142" s="273"/>
      <c r="K142" s="45"/>
      <c r="L142" s="430">
        <f t="shared" si="126"/>
        <v>0</v>
      </c>
      <c r="M142" s="239"/>
      <c r="N142" s="45"/>
      <c r="O142" s="359">
        <f t="shared" si="127"/>
        <v>0</v>
      </c>
      <c r="P142" s="300"/>
    </row>
    <row r="143" spans="1:17" ht="24" hidden="1" x14ac:dyDescent="0.25">
      <c r="A143" s="73">
        <v>2350</v>
      </c>
      <c r="B143" s="58" t="s">
        <v>138</v>
      </c>
      <c r="C143" s="204">
        <f t="shared" si="95"/>
        <v>0</v>
      </c>
      <c r="D143" s="86">
        <f>SUM(D144:D149)</f>
        <v>0</v>
      </c>
      <c r="E143" s="156">
        <f t="shared" ref="E143" si="128">SUM(E144:E149)</f>
        <v>0</v>
      </c>
      <c r="F143" s="183">
        <f>SUM(F144:F149)</f>
        <v>0</v>
      </c>
      <c r="G143" s="238">
        <f>SUM(G144:G149)</f>
        <v>0</v>
      </c>
      <c r="H143" s="74">
        <f t="shared" ref="H143:N143" si="129">SUM(H144:H149)</f>
        <v>0</v>
      </c>
      <c r="I143" s="465">
        <f t="shared" si="129"/>
        <v>0</v>
      </c>
      <c r="J143" s="86">
        <f t="shared" si="129"/>
        <v>0</v>
      </c>
      <c r="K143" s="74">
        <f t="shared" si="129"/>
        <v>0</v>
      </c>
      <c r="L143" s="183">
        <f t="shared" si="129"/>
        <v>0</v>
      </c>
      <c r="M143" s="238">
        <f t="shared" si="129"/>
        <v>0</v>
      </c>
      <c r="N143" s="74">
        <f t="shared" si="129"/>
        <v>0</v>
      </c>
      <c r="O143" s="156">
        <f>SUM(O144:O149)</f>
        <v>0</v>
      </c>
      <c r="P143" s="371"/>
    </row>
    <row r="144" spans="1:17" hidden="1" x14ac:dyDescent="0.25">
      <c r="A144" s="27">
        <v>2351</v>
      </c>
      <c r="B144" s="40" t="s">
        <v>139</v>
      </c>
      <c r="C144" s="198">
        <f t="shared" si="95"/>
        <v>0</v>
      </c>
      <c r="D144" s="272">
        <v>0</v>
      </c>
      <c r="E144" s="358"/>
      <c r="F144" s="429">
        <f t="shared" ref="F144:F149" si="130">D144+E144</f>
        <v>0</v>
      </c>
      <c r="G144" s="229"/>
      <c r="H144" s="42"/>
      <c r="I144" s="459">
        <f t="shared" ref="I144:I149" si="131">G144+H144</f>
        <v>0</v>
      </c>
      <c r="J144" s="272"/>
      <c r="K144" s="42"/>
      <c r="L144" s="429">
        <f t="shared" ref="L144:L149" si="132">J144+K144</f>
        <v>0</v>
      </c>
      <c r="M144" s="229"/>
      <c r="N144" s="42"/>
      <c r="O144" s="358">
        <f t="shared" ref="O144:O149" si="133">M144+N144</f>
        <v>0</v>
      </c>
      <c r="P144" s="299"/>
    </row>
    <row r="145" spans="1:16" hidden="1" x14ac:dyDescent="0.25">
      <c r="A145" s="30">
        <v>2352</v>
      </c>
      <c r="B145" s="43" t="s">
        <v>140</v>
      </c>
      <c r="C145" s="199">
        <f t="shared" si="95"/>
        <v>0</v>
      </c>
      <c r="D145" s="273">
        <v>0</v>
      </c>
      <c r="E145" s="359"/>
      <c r="F145" s="430">
        <f t="shared" si="130"/>
        <v>0</v>
      </c>
      <c r="G145" s="239"/>
      <c r="H145" s="45"/>
      <c r="I145" s="466">
        <f t="shared" si="131"/>
        <v>0</v>
      </c>
      <c r="J145" s="273"/>
      <c r="K145" s="45"/>
      <c r="L145" s="430">
        <f t="shared" si="132"/>
        <v>0</v>
      </c>
      <c r="M145" s="239"/>
      <c r="N145" s="45"/>
      <c r="O145" s="359">
        <f t="shared" si="133"/>
        <v>0</v>
      </c>
      <c r="P145" s="300"/>
    </row>
    <row r="146" spans="1:16" ht="24" hidden="1" x14ac:dyDescent="0.25">
      <c r="A146" s="30">
        <v>2353</v>
      </c>
      <c r="B146" s="43" t="s">
        <v>141</v>
      </c>
      <c r="C146" s="199">
        <f t="shared" si="95"/>
        <v>0</v>
      </c>
      <c r="D146" s="273">
        <v>0</v>
      </c>
      <c r="E146" s="359"/>
      <c r="F146" s="430">
        <f t="shared" si="130"/>
        <v>0</v>
      </c>
      <c r="G146" s="239"/>
      <c r="H146" s="45"/>
      <c r="I146" s="466">
        <f t="shared" si="131"/>
        <v>0</v>
      </c>
      <c r="J146" s="273"/>
      <c r="K146" s="45"/>
      <c r="L146" s="430">
        <f t="shared" si="132"/>
        <v>0</v>
      </c>
      <c r="M146" s="239"/>
      <c r="N146" s="45"/>
      <c r="O146" s="359">
        <f t="shared" si="133"/>
        <v>0</v>
      </c>
      <c r="P146" s="300"/>
    </row>
    <row r="147" spans="1:16" ht="24" hidden="1" x14ac:dyDescent="0.25">
      <c r="A147" s="30">
        <v>2354</v>
      </c>
      <c r="B147" s="43" t="s">
        <v>142</v>
      </c>
      <c r="C147" s="199">
        <f t="shared" si="95"/>
        <v>0</v>
      </c>
      <c r="D147" s="273">
        <v>0</v>
      </c>
      <c r="E147" s="359"/>
      <c r="F147" s="430">
        <f t="shared" si="130"/>
        <v>0</v>
      </c>
      <c r="G147" s="239"/>
      <c r="H147" s="45"/>
      <c r="I147" s="466">
        <f t="shared" si="131"/>
        <v>0</v>
      </c>
      <c r="J147" s="273"/>
      <c r="K147" s="45"/>
      <c r="L147" s="430">
        <f t="shared" si="132"/>
        <v>0</v>
      </c>
      <c r="M147" s="239"/>
      <c r="N147" s="45"/>
      <c r="O147" s="359">
        <f t="shared" si="133"/>
        <v>0</v>
      </c>
      <c r="P147" s="300"/>
    </row>
    <row r="148" spans="1:16" ht="24" hidden="1" x14ac:dyDescent="0.25">
      <c r="A148" s="30">
        <v>2355</v>
      </c>
      <c r="B148" s="43" t="s">
        <v>143</v>
      </c>
      <c r="C148" s="199">
        <f t="shared" si="95"/>
        <v>0</v>
      </c>
      <c r="D148" s="273">
        <v>0</v>
      </c>
      <c r="E148" s="359"/>
      <c r="F148" s="430">
        <f t="shared" si="130"/>
        <v>0</v>
      </c>
      <c r="G148" s="239"/>
      <c r="H148" s="45"/>
      <c r="I148" s="466">
        <f t="shared" si="131"/>
        <v>0</v>
      </c>
      <c r="J148" s="273"/>
      <c r="K148" s="45"/>
      <c r="L148" s="430">
        <f t="shared" si="132"/>
        <v>0</v>
      </c>
      <c r="M148" s="239"/>
      <c r="N148" s="45"/>
      <c r="O148" s="359">
        <f t="shared" si="133"/>
        <v>0</v>
      </c>
      <c r="P148" s="300"/>
    </row>
    <row r="149" spans="1:16" ht="24" hidden="1" x14ac:dyDescent="0.25">
      <c r="A149" s="30">
        <v>2359</v>
      </c>
      <c r="B149" s="43" t="s">
        <v>144</v>
      </c>
      <c r="C149" s="199">
        <f t="shared" si="95"/>
        <v>0</v>
      </c>
      <c r="D149" s="273">
        <v>0</v>
      </c>
      <c r="E149" s="359"/>
      <c r="F149" s="430">
        <f t="shared" si="130"/>
        <v>0</v>
      </c>
      <c r="G149" s="239"/>
      <c r="H149" s="45"/>
      <c r="I149" s="466">
        <f t="shared" si="131"/>
        <v>0</v>
      </c>
      <c r="J149" s="273"/>
      <c r="K149" s="45"/>
      <c r="L149" s="430">
        <f t="shared" si="132"/>
        <v>0</v>
      </c>
      <c r="M149" s="239"/>
      <c r="N149" s="45"/>
      <c r="O149" s="359">
        <f t="shared" si="133"/>
        <v>0</v>
      </c>
      <c r="P149" s="300"/>
    </row>
    <row r="150" spans="1:16" ht="24.75" hidden="1" customHeight="1" x14ac:dyDescent="0.25">
      <c r="A150" s="75">
        <v>2360</v>
      </c>
      <c r="B150" s="43" t="s">
        <v>145</v>
      </c>
      <c r="C150" s="199">
        <f t="shared" si="95"/>
        <v>0</v>
      </c>
      <c r="D150" s="134">
        <f>SUM(D151:D157)</f>
        <v>0</v>
      </c>
      <c r="E150" s="91">
        <f t="shared" ref="E150" si="134">SUM(E151:E157)</f>
        <v>0</v>
      </c>
      <c r="F150" s="95">
        <f>SUM(F151:F157)</f>
        <v>0</v>
      </c>
      <c r="G150" s="240">
        <f>SUM(G151:G157)</f>
        <v>0</v>
      </c>
      <c r="H150" s="76">
        <f t="shared" ref="H150:N150" si="135">SUM(H151:H157)</f>
        <v>0</v>
      </c>
      <c r="I150" s="467">
        <f t="shared" si="135"/>
        <v>0</v>
      </c>
      <c r="J150" s="134">
        <f t="shared" si="135"/>
        <v>0</v>
      </c>
      <c r="K150" s="76">
        <f t="shared" si="135"/>
        <v>0</v>
      </c>
      <c r="L150" s="95">
        <f t="shared" si="135"/>
        <v>0</v>
      </c>
      <c r="M150" s="240">
        <f t="shared" si="135"/>
        <v>0</v>
      </c>
      <c r="N150" s="76">
        <f t="shared" si="135"/>
        <v>0</v>
      </c>
      <c r="O150" s="91">
        <f>SUM(O151:O157)</f>
        <v>0</v>
      </c>
      <c r="P150" s="373"/>
    </row>
    <row r="151" spans="1:16" hidden="1" x14ac:dyDescent="0.25">
      <c r="A151" s="29">
        <v>2361</v>
      </c>
      <c r="B151" s="43" t="s">
        <v>146</v>
      </c>
      <c r="C151" s="199">
        <f t="shared" si="95"/>
        <v>0</v>
      </c>
      <c r="D151" s="273">
        <v>0</v>
      </c>
      <c r="E151" s="359"/>
      <c r="F151" s="430">
        <f t="shared" ref="F151:F158" si="136">D151+E151</f>
        <v>0</v>
      </c>
      <c r="G151" s="239"/>
      <c r="H151" s="45"/>
      <c r="I151" s="466">
        <f t="shared" ref="I151:I158" si="137">G151+H151</f>
        <v>0</v>
      </c>
      <c r="J151" s="273"/>
      <c r="K151" s="45"/>
      <c r="L151" s="430">
        <f t="shared" ref="L151:L158" si="138">J151+K151</f>
        <v>0</v>
      </c>
      <c r="M151" s="239"/>
      <c r="N151" s="45"/>
      <c r="O151" s="359">
        <f t="shared" ref="O151:O158" si="139">M151+N151</f>
        <v>0</v>
      </c>
      <c r="P151" s="300"/>
    </row>
    <row r="152" spans="1:16" ht="24" hidden="1" x14ac:dyDescent="0.25">
      <c r="A152" s="29">
        <v>2362</v>
      </c>
      <c r="B152" s="43" t="s">
        <v>147</v>
      </c>
      <c r="C152" s="199">
        <f t="shared" si="95"/>
        <v>0</v>
      </c>
      <c r="D152" s="273">
        <v>0</v>
      </c>
      <c r="E152" s="359"/>
      <c r="F152" s="430">
        <f t="shared" si="136"/>
        <v>0</v>
      </c>
      <c r="G152" s="239"/>
      <c r="H152" s="45"/>
      <c r="I152" s="466">
        <f t="shared" si="137"/>
        <v>0</v>
      </c>
      <c r="J152" s="273"/>
      <c r="K152" s="45"/>
      <c r="L152" s="430">
        <f t="shared" si="138"/>
        <v>0</v>
      </c>
      <c r="M152" s="239"/>
      <c r="N152" s="45"/>
      <c r="O152" s="359">
        <f t="shared" si="139"/>
        <v>0</v>
      </c>
      <c r="P152" s="300"/>
    </row>
    <row r="153" spans="1:16" hidden="1" x14ac:dyDescent="0.25">
      <c r="A153" s="29">
        <v>2363</v>
      </c>
      <c r="B153" s="43" t="s">
        <v>148</v>
      </c>
      <c r="C153" s="199">
        <f t="shared" si="95"/>
        <v>0</v>
      </c>
      <c r="D153" s="273">
        <v>0</v>
      </c>
      <c r="E153" s="359"/>
      <c r="F153" s="430">
        <f t="shared" si="136"/>
        <v>0</v>
      </c>
      <c r="G153" s="239"/>
      <c r="H153" s="45"/>
      <c r="I153" s="466">
        <f t="shared" si="137"/>
        <v>0</v>
      </c>
      <c r="J153" s="273"/>
      <c r="K153" s="45"/>
      <c r="L153" s="430">
        <f t="shared" si="138"/>
        <v>0</v>
      </c>
      <c r="M153" s="239"/>
      <c r="N153" s="45"/>
      <c r="O153" s="359">
        <f t="shared" si="139"/>
        <v>0</v>
      </c>
      <c r="P153" s="300"/>
    </row>
    <row r="154" spans="1:16" hidden="1" x14ac:dyDescent="0.25">
      <c r="A154" s="29">
        <v>2364</v>
      </c>
      <c r="B154" s="43" t="s">
        <v>149</v>
      </c>
      <c r="C154" s="199">
        <f t="shared" si="95"/>
        <v>0</v>
      </c>
      <c r="D154" s="273">
        <v>0</v>
      </c>
      <c r="E154" s="359"/>
      <c r="F154" s="430">
        <f t="shared" si="136"/>
        <v>0</v>
      </c>
      <c r="G154" s="239"/>
      <c r="H154" s="45"/>
      <c r="I154" s="466">
        <f t="shared" si="137"/>
        <v>0</v>
      </c>
      <c r="J154" s="273"/>
      <c r="K154" s="45"/>
      <c r="L154" s="430">
        <f t="shared" si="138"/>
        <v>0</v>
      </c>
      <c r="M154" s="239"/>
      <c r="N154" s="45"/>
      <c r="O154" s="359">
        <f t="shared" si="139"/>
        <v>0</v>
      </c>
      <c r="P154" s="300"/>
    </row>
    <row r="155" spans="1:16" ht="12.75" hidden="1" customHeight="1" x14ac:dyDescent="0.25">
      <c r="A155" s="29">
        <v>2365</v>
      </c>
      <c r="B155" s="43" t="s">
        <v>150</v>
      </c>
      <c r="C155" s="199">
        <f t="shared" si="95"/>
        <v>0</v>
      </c>
      <c r="D155" s="273">
        <v>0</v>
      </c>
      <c r="E155" s="359"/>
      <c r="F155" s="430">
        <f t="shared" si="136"/>
        <v>0</v>
      </c>
      <c r="G155" s="239"/>
      <c r="H155" s="45"/>
      <c r="I155" s="466">
        <f t="shared" si="137"/>
        <v>0</v>
      </c>
      <c r="J155" s="273"/>
      <c r="K155" s="45"/>
      <c r="L155" s="430">
        <f t="shared" si="138"/>
        <v>0</v>
      </c>
      <c r="M155" s="239"/>
      <c r="N155" s="45"/>
      <c r="O155" s="359">
        <f t="shared" si="139"/>
        <v>0</v>
      </c>
      <c r="P155" s="300"/>
    </row>
    <row r="156" spans="1:16" ht="36" hidden="1" x14ac:dyDescent="0.25">
      <c r="A156" s="29">
        <v>2366</v>
      </c>
      <c r="B156" s="43" t="s">
        <v>151</v>
      </c>
      <c r="C156" s="199">
        <f t="shared" si="95"/>
        <v>0</v>
      </c>
      <c r="D156" s="273">
        <v>0</v>
      </c>
      <c r="E156" s="359"/>
      <c r="F156" s="430">
        <f t="shared" si="136"/>
        <v>0</v>
      </c>
      <c r="G156" s="239"/>
      <c r="H156" s="45"/>
      <c r="I156" s="466">
        <f t="shared" si="137"/>
        <v>0</v>
      </c>
      <c r="J156" s="273"/>
      <c r="K156" s="45"/>
      <c r="L156" s="430">
        <f t="shared" si="138"/>
        <v>0</v>
      </c>
      <c r="M156" s="239"/>
      <c r="N156" s="45"/>
      <c r="O156" s="359">
        <f t="shared" si="139"/>
        <v>0</v>
      </c>
      <c r="P156" s="300"/>
    </row>
    <row r="157" spans="1:16" ht="48" hidden="1" x14ac:dyDescent="0.25">
      <c r="A157" s="29">
        <v>2369</v>
      </c>
      <c r="B157" s="43" t="s">
        <v>152</v>
      </c>
      <c r="C157" s="199">
        <f t="shared" si="95"/>
        <v>0</v>
      </c>
      <c r="D157" s="273">
        <v>0</v>
      </c>
      <c r="E157" s="359"/>
      <c r="F157" s="430">
        <f t="shared" si="136"/>
        <v>0</v>
      </c>
      <c r="G157" s="239"/>
      <c r="H157" s="45"/>
      <c r="I157" s="466">
        <f t="shared" si="137"/>
        <v>0</v>
      </c>
      <c r="J157" s="273"/>
      <c r="K157" s="45"/>
      <c r="L157" s="430">
        <f t="shared" si="138"/>
        <v>0</v>
      </c>
      <c r="M157" s="239"/>
      <c r="N157" s="45"/>
      <c r="O157" s="359">
        <f t="shared" si="139"/>
        <v>0</v>
      </c>
      <c r="P157" s="300"/>
    </row>
    <row r="158" spans="1:16" hidden="1" x14ac:dyDescent="0.25">
      <c r="A158" s="73">
        <v>2370</v>
      </c>
      <c r="B158" s="58" t="s">
        <v>153</v>
      </c>
      <c r="C158" s="204">
        <f t="shared" si="95"/>
        <v>0</v>
      </c>
      <c r="D158" s="270">
        <v>0</v>
      </c>
      <c r="E158" s="356"/>
      <c r="F158" s="431">
        <f t="shared" si="136"/>
        <v>0</v>
      </c>
      <c r="G158" s="241"/>
      <c r="H158" s="77"/>
      <c r="I158" s="473">
        <f t="shared" si="137"/>
        <v>0</v>
      </c>
      <c r="J158" s="270"/>
      <c r="K158" s="77"/>
      <c r="L158" s="431">
        <f t="shared" si="138"/>
        <v>0</v>
      </c>
      <c r="M158" s="241"/>
      <c r="N158" s="77"/>
      <c r="O158" s="356">
        <f t="shared" si="139"/>
        <v>0</v>
      </c>
      <c r="P158" s="301"/>
    </row>
    <row r="159" spans="1:16" hidden="1" x14ac:dyDescent="0.25">
      <c r="A159" s="73">
        <v>2380</v>
      </c>
      <c r="B159" s="58" t="s">
        <v>154</v>
      </c>
      <c r="C159" s="204">
        <f t="shared" si="95"/>
        <v>0</v>
      </c>
      <c r="D159" s="86">
        <f>SUM(D160:D161)</f>
        <v>0</v>
      </c>
      <c r="E159" s="156">
        <f t="shared" ref="E159" si="140">SUM(E160:E161)</f>
        <v>0</v>
      </c>
      <c r="F159" s="183">
        <f>SUM(F160:F161)</f>
        <v>0</v>
      </c>
      <c r="G159" s="238">
        <f>SUM(G160:G161)</f>
        <v>0</v>
      </c>
      <c r="H159" s="74">
        <f t="shared" ref="H159:N159" si="141">SUM(H160:H161)</f>
        <v>0</v>
      </c>
      <c r="I159" s="465">
        <f t="shared" si="141"/>
        <v>0</v>
      </c>
      <c r="J159" s="86">
        <f t="shared" si="141"/>
        <v>0</v>
      </c>
      <c r="K159" s="74">
        <f t="shared" si="141"/>
        <v>0</v>
      </c>
      <c r="L159" s="183">
        <f t="shared" si="141"/>
        <v>0</v>
      </c>
      <c r="M159" s="238">
        <f t="shared" si="141"/>
        <v>0</v>
      </c>
      <c r="N159" s="74">
        <f t="shared" si="141"/>
        <v>0</v>
      </c>
      <c r="O159" s="156">
        <f>SUM(O160:O161)</f>
        <v>0</v>
      </c>
      <c r="P159" s="371"/>
    </row>
    <row r="160" spans="1:16" hidden="1" x14ac:dyDescent="0.25">
      <c r="A160" s="26">
        <v>2381</v>
      </c>
      <c r="B160" s="40" t="s">
        <v>155</v>
      </c>
      <c r="C160" s="198">
        <f t="shared" si="95"/>
        <v>0</v>
      </c>
      <c r="D160" s="272">
        <v>0</v>
      </c>
      <c r="E160" s="358"/>
      <c r="F160" s="429">
        <f t="shared" ref="F160:F163" si="142">D160+E160</f>
        <v>0</v>
      </c>
      <c r="G160" s="229"/>
      <c r="H160" s="42"/>
      <c r="I160" s="459">
        <f t="shared" ref="I160:I163" si="143">G160+H160</f>
        <v>0</v>
      </c>
      <c r="J160" s="272"/>
      <c r="K160" s="42"/>
      <c r="L160" s="429">
        <f t="shared" ref="L160:L163" si="144">J160+K160</f>
        <v>0</v>
      </c>
      <c r="M160" s="229"/>
      <c r="N160" s="42"/>
      <c r="O160" s="358">
        <f t="shared" ref="O160:O163" si="145">M160+N160</f>
        <v>0</v>
      </c>
      <c r="P160" s="299"/>
    </row>
    <row r="161" spans="1:17" ht="24" hidden="1" x14ac:dyDescent="0.25">
      <c r="A161" s="29">
        <v>2389</v>
      </c>
      <c r="B161" s="43" t="s">
        <v>156</v>
      </c>
      <c r="C161" s="199">
        <f t="shared" si="95"/>
        <v>0</v>
      </c>
      <c r="D161" s="273">
        <v>0</v>
      </c>
      <c r="E161" s="359"/>
      <c r="F161" s="430">
        <f t="shared" si="142"/>
        <v>0</v>
      </c>
      <c r="G161" s="239"/>
      <c r="H161" s="45"/>
      <c r="I161" s="466">
        <f t="shared" si="143"/>
        <v>0</v>
      </c>
      <c r="J161" s="273"/>
      <c r="K161" s="45"/>
      <c r="L161" s="430">
        <f t="shared" si="144"/>
        <v>0</v>
      </c>
      <c r="M161" s="239"/>
      <c r="N161" s="45"/>
      <c r="O161" s="359">
        <f t="shared" si="145"/>
        <v>0</v>
      </c>
      <c r="P161" s="300"/>
    </row>
    <row r="162" spans="1:17" x14ac:dyDescent="0.25">
      <c r="A162" s="73">
        <v>2390</v>
      </c>
      <c r="B162" s="58" t="s">
        <v>157</v>
      </c>
      <c r="C162" s="204">
        <f t="shared" si="95"/>
        <v>63220</v>
      </c>
      <c r="D162" s="270">
        <v>63220</v>
      </c>
      <c r="E162" s="356"/>
      <c r="F162" s="301">
        <f t="shared" si="142"/>
        <v>63220</v>
      </c>
      <c r="G162" s="241"/>
      <c r="H162" s="77"/>
      <c r="I162" s="473">
        <f t="shared" si="143"/>
        <v>0</v>
      </c>
      <c r="J162" s="270"/>
      <c r="K162" s="77"/>
      <c r="L162" s="431">
        <f t="shared" si="144"/>
        <v>0</v>
      </c>
      <c r="M162" s="241"/>
      <c r="N162" s="77"/>
      <c r="O162" s="431">
        <f t="shared" si="145"/>
        <v>0</v>
      </c>
      <c r="P162" s="301"/>
    </row>
    <row r="163" spans="1:17" hidden="1" x14ac:dyDescent="0.25">
      <c r="A163" s="35">
        <v>2400</v>
      </c>
      <c r="B163" s="72" t="s">
        <v>158</v>
      </c>
      <c r="C163" s="197">
        <f t="shared" si="95"/>
        <v>0</v>
      </c>
      <c r="D163" s="257">
        <v>0</v>
      </c>
      <c r="E163" s="355"/>
      <c r="F163" s="435">
        <f t="shared" si="142"/>
        <v>0</v>
      </c>
      <c r="G163" s="243"/>
      <c r="H163" s="80"/>
      <c r="I163" s="474">
        <f t="shared" si="143"/>
        <v>0</v>
      </c>
      <c r="J163" s="257"/>
      <c r="K163" s="80"/>
      <c r="L163" s="435">
        <f t="shared" si="144"/>
        <v>0</v>
      </c>
      <c r="M163" s="243"/>
      <c r="N163" s="80"/>
      <c r="O163" s="355">
        <f t="shared" si="145"/>
        <v>0</v>
      </c>
      <c r="P163" s="302"/>
    </row>
    <row r="164" spans="1:17" ht="24" hidden="1" x14ac:dyDescent="0.25">
      <c r="A164" s="35">
        <v>2500</v>
      </c>
      <c r="B164" s="72" t="s">
        <v>159</v>
      </c>
      <c r="C164" s="197">
        <f t="shared" si="95"/>
        <v>0</v>
      </c>
      <c r="D164" s="132">
        <f>SUM(D165,D170)</f>
        <v>0</v>
      </c>
      <c r="E164" s="125">
        <f t="shared" ref="E164" si="146">SUM(E165,E170)</f>
        <v>0</v>
      </c>
      <c r="F164" s="184">
        <f>SUM(F165,F170)</f>
        <v>0</v>
      </c>
      <c r="G164" s="237">
        <f>SUM(G165,G170)</f>
        <v>0</v>
      </c>
      <c r="H164" s="38">
        <f t="shared" ref="H164:O164" si="147">SUM(H165,H170)</f>
        <v>0</v>
      </c>
      <c r="I164" s="469">
        <f t="shared" si="147"/>
        <v>0</v>
      </c>
      <c r="J164" s="132">
        <f t="shared" si="147"/>
        <v>0</v>
      </c>
      <c r="K164" s="38">
        <f t="shared" si="147"/>
        <v>0</v>
      </c>
      <c r="L164" s="184">
        <f t="shared" si="147"/>
        <v>0</v>
      </c>
      <c r="M164" s="237">
        <f t="shared" si="147"/>
        <v>0</v>
      </c>
      <c r="N164" s="38">
        <f t="shared" si="147"/>
        <v>0</v>
      </c>
      <c r="O164" s="125">
        <f t="shared" si="147"/>
        <v>0</v>
      </c>
      <c r="P164" s="464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95"/>
        <v>0</v>
      </c>
      <c r="D165" s="133">
        <f>SUM(D166:D169)</f>
        <v>0</v>
      </c>
      <c r="E165" s="90">
        <f t="shared" ref="E165" si="148">SUM(E166:E169)</f>
        <v>0</v>
      </c>
      <c r="F165" s="185">
        <f>SUM(F166:F169)</f>
        <v>0</v>
      </c>
      <c r="G165" s="242">
        <f>SUM(G166:G169)</f>
        <v>0</v>
      </c>
      <c r="H165" s="79">
        <f t="shared" ref="H165:O165" si="149">SUM(H166:H169)</f>
        <v>0</v>
      </c>
      <c r="I165" s="470">
        <f t="shared" si="149"/>
        <v>0</v>
      </c>
      <c r="J165" s="133">
        <f t="shared" si="149"/>
        <v>0</v>
      </c>
      <c r="K165" s="79">
        <f t="shared" si="149"/>
        <v>0</v>
      </c>
      <c r="L165" s="185">
        <f t="shared" si="149"/>
        <v>0</v>
      </c>
      <c r="M165" s="242">
        <f t="shared" si="149"/>
        <v>0</v>
      </c>
      <c r="N165" s="79">
        <f t="shared" si="149"/>
        <v>0</v>
      </c>
      <c r="O165" s="157">
        <f t="shared" si="149"/>
        <v>0</v>
      </c>
      <c r="P165" s="475"/>
    </row>
    <row r="166" spans="1:17" ht="24" hidden="1" x14ac:dyDescent="0.25">
      <c r="A166" s="30">
        <v>2512</v>
      </c>
      <c r="B166" s="43" t="s">
        <v>161</v>
      </c>
      <c r="C166" s="199">
        <f t="shared" si="95"/>
        <v>0</v>
      </c>
      <c r="D166" s="273">
        <v>0</v>
      </c>
      <c r="E166" s="359"/>
      <c r="F166" s="430">
        <f t="shared" ref="F166:F171" si="150">D166+E166</f>
        <v>0</v>
      </c>
      <c r="G166" s="239"/>
      <c r="H166" s="45"/>
      <c r="I166" s="466">
        <f t="shared" ref="I166:I171" si="151">G166+H166</f>
        <v>0</v>
      </c>
      <c r="J166" s="273"/>
      <c r="K166" s="45"/>
      <c r="L166" s="430">
        <f t="shared" ref="L166:L171" si="152">J166+K166</f>
        <v>0</v>
      </c>
      <c r="M166" s="239"/>
      <c r="N166" s="45"/>
      <c r="O166" s="359">
        <f t="shared" ref="O166:O171" si="153">M166+N166</f>
        <v>0</v>
      </c>
      <c r="P166" s="300"/>
    </row>
    <row r="167" spans="1:17" ht="36" hidden="1" x14ac:dyDescent="0.25">
      <c r="A167" s="30">
        <v>2513</v>
      </c>
      <c r="B167" s="43" t="s">
        <v>162</v>
      </c>
      <c r="C167" s="199">
        <f t="shared" si="95"/>
        <v>0</v>
      </c>
      <c r="D167" s="273">
        <v>0</v>
      </c>
      <c r="E167" s="359"/>
      <c r="F167" s="430">
        <f t="shared" si="150"/>
        <v>0</v>
      </c>
      <c r="G167" s="239"/>
      <c r="H167" s="45"/>
      <c r="I167" s="466">
        <f t="shared" si="151"/>
        <v>0</v>
      </c>
      <c r="J167" s="273"/>
      <c r="K167" s="45"/>
      <c r="L167" s="430">
        <f t="shared" si="152"/>
        <v>0</v>
      </c>
      <c r="M167" s="239"/>
      <c r="N167" s="45"/>
      <c r="O167" s="359">
        <f t="shared" si="153"/>
        <v>0</v>
      </c>
      <c r="P167" s="300"/>
    </row>
    <row r="168" spans="1:17" ht="24" hidden="1" x14ac:dyDescent="0.25">
      <c r="A168" s="30">
        <v>2515</v>
      </c>
      <c r="B168" s="43" t="s">
        <v>163</v>
      </c>
      <c r="C168" s="199">
        <f t="shared" si="95"/>
        <v>0</v>
      </c>
      <c r="D168" s="273">
        <v>0</v>
      </c>
      <c r="E168" s="359"/>
      <c r="F168" s="430">
        <f t="shared" si="150"/>
        <v>0</v>
      </c>
      <c r="G168" s="239"/>
      <c r="H168" s="45"/>
      <c r="I168" s="466">
        <f t="shared" si="151"/>
        <v>0</v>
      </c>
      <c r="J168" s="273"/>
      <c r="K168" s="45"/>
      <c r="L168" s="430">
        <f t="shared" si="152"/>
        <v>0</v>
      </c>
      <c r="M168" s="239"/>
      <c r="N168" s="45"/>
      <c r="O168" s="359">
        <f t="shared" si="153"/>
        <v>0</v>
      </c>
      <c r="P168" s="300"/>
    </row>
    <row r="169" spans="1:17" ht="24" hidden="1" x14ac:dyDescent="0.25">
      <c r="A169" s="30">
        <v>2519</v>
      </c>
      <c r="B169" s="43" t="s">
        <v>164</v>
      </c>
      <c r="C169" s="199">
        <f t="shared" si="95"/>
        <v>0</v>
      </c>
      <c r="D169" s="273">
        <v>0</v>
      </c>
      <c r="E169" s="359"/>
      <c r="F169" s="430">
        <f t="shared" si="150"/>
        <v>0</v>
      </c>
      <c r="G169" s="239"/>
      <c r="H169" s="45"/>
      <c r="I169" s="466">
        <f t="shared" si="151"/>
        <v>0</v>
      </c>
      <c r="J169" s="273"/>
      <c r="K169" s="45"/>
      <c r="L169" s="430">
        <f t="shared" si="152"/>
        <v>0</v>
      </c>
      <c r="M169" s="239"/>
      <c r="N169" s="45"/>
      <c r="O169" s="359">
        <f t="shared" si="153"/>
        <v>0</v>
      </c>
      <c r="P169" s="300"/>
    </row>
    <row r="170" spans="1:17" hidden="1" x14ac:dyDescent="0.25">
      <c r="A170" s="75">
        <v>2520</v>
      </c>
      <c r="B170" s="43" t="s">
        <v>165</v>
      </c>
      <c r="C170" s="199">
        <f t="shared" si="95"/>
        <v>0</v>
      </c>
      <c r="D170" s="273">
        <v>0</v>
      </c>
      <c r="E170" s="359"/>
      <c r="F170" s="430">
        <f t="shared" si="150"/>
        <v>0</v>
      </c>
      <c r="G170" s="239"/>
      <c r="H170" s="45"/>
      <c r="I170" s="466">
        <f t="shared" si="151"/>
        <v>0</v>
      </c>
      <c r="J170" s="273"/>
      <c r="K170" s="45"/>
      <c r="L170" s="430">
        <f t="shared" si="152"/>
        <v>0</v>
      </c>
      <c r="M170" s="239"/>
      <c r="N170" s="45"/>
      <c r="O170" s="359">
        <f t="shared" si="153"/>
        <v>0</v>
      </c>
      <c r="P170" s="300"/>
    </row>
    <row r="171" spans="1:17" s="81" customFormat="1" ht="36" hidden="1" x14ac:dyDescent="0.25">
      <c r="A171" s="17">
        <v>2800</v>
      </c>
      <c r="B171" s="40" t="s">
        <v>166</v>
      </c>
      <c r="C171" s="198">
        <f t="shared" si="95"/>
        <v>0</v>
      </c>
      <c r="D171" s="272">
        <v>0</v>
      </c>
      <c r="E171" s="358"/>
      <c r="F171" s="412">
        <f t="shared" si="150"/>
        <v>0</v>
      </c>
      <c r="G171" s="221"/>
      <c r="H171" s="28"/>
      <c r="I171" s="447">
        <f t="shared" si="151"/>
        <v>0</v>
      </c>
      <c r="J171" s="254"/>
      <c r="K171" s="28"/>
      <c r="L171" s="412">
        <f t="shared" si="152"/>
        <v>0</v>
      </c>
      <c r="M171" s="221"/>
      <c r="N171" s="28"/>
      <c r="O171" s="411">
        <f t="shared" si="153"/>
        <v>0</v>
      </c>
      <c r="P171" s="297"/>
    </row>
    <row r="172" spans="1:17" x14ac:dyDescent="0.25">
      <c r="A172" s="70">
        <v>3000</v>
      </c>
      <c r="B172" s="70" t="s">
        <v>167</v>
      </c>
      <c r="C172" s="209">
        <f t="shared" si="95"/>
        <v>1544097</v>
      </c>
      <c r="D172" s="139">
        <f>SUM(D173,D183)</f>
        <v>1425000</v>
      </c>
      <c r="E172" s="127">
        <f t="shared" ref="E172" si="154">SUM(E173,E183)</f>
        <v>0</v>
      </c>
      <c r="F172" s="369">
        <f>SUM(F173,F183)</f>
        <v>1425000</v>
      </c>
      <c r="G172" s="236">
        <f>SUM(G173,G183)</f>
        <v>119097</v>
      </c>
      <c r="H172" s="71">
        <f t="shared" ref="H172:N172" si="155">SUM(H173,H183)</f>
        <v>0</v>
      </c>
      <c r="I172" s="432">
        <f t="shared" si="155"/>
        <v>119097</v>
      </c>
      <c r="J172" s="139">
        <f t="shared" si="155"/>
        <v>0</v>
      </c>
      <c r="K172" s="71">
        <f t="shared" si="155"/>
        <v>0</v>
      </c>
      <c r="L172" s="181">
        <f t="shared" si="155"/>
        <v>0</v>
      </c>
      <c r="M172" s="236">
        <f t="shared" si="155"/>
        <v>0</v>
      </c>
      <c r="N172" s="71">
        <f t="shared" si="155"/>
        <v>0</v>
      </c>
      <c r="O172" s="181">
        <f>SUM(O173,O183)</f>
        <v>0</v>
      </c>
      <c r="P172" s="369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95"/>
        <v>0</v>
      </c>
      <c r="D173" s="132">
        <f>SUM(D174,D178)</f>
        <v>0</v>
      </c>
      <c r="E173" s="125">
        <f t="shared" ref="E173" si="156">SUM(E174,E178)</f>
        <v>0</v>
      </c>
      <c r="F173" s="184">
        <f>SUM(F174,F178)</f>
        <v>0</v>
      </c>
      <c r="G173" s="237">
        <f>SUM(G174,G178)</f>
        <v>0</v>
      </c>
      <c r="H173" s="38">
        <f t="shared" ref="H173:O173" si="157">SUM(H174,H178)</f>
        <v>0</v>
      </c>
      <c r="I173" s="463">
        <f t="shared" si="157"/>
        <v>0</v>
      </c>
      <c r="J173" s="132">
        <f t="shared" si="157"/>
        <v>0</v>
      </c>
      <c r="K173" s="38">
        <f t="shared" si="157"/>
        <v>0</v>
      </c>
      <c r="L173" s="184">
        <f t="shared" si="157"/>
        <v>0</v>
      </c>
      <c r="M173" s="237">
        <f t="shared" si="157"/>
        <v>0</v>
      </c>
      <c r="N173" s="38">
        <f t="shared" si="157"/>
        <v>0</v>
      </c>
      <c r="O173" s="126">
        <f t="shared" si="157"/>
        <v>0</v>
      </c>
      <c r="P173" s="464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95"/>
        <v>0</v>
      </c>
      <c r="D174" s="133">
        <f>SUM(D175:D177)</f>
        <v>0</v>
      </c>
      <c r="E174" s="90">
        <f t="shared" ref="E174" si="158">SUM(E175:E177)</f>
        <v>0</v>
      </c>
      <c r="F174" s="185">
        <f>SUM(F175:F177)</f>
        <v>0</v>
      </c>
      <c r="G174" s="242">
        <f>SUM(G175:G177)</f>
        <v>0</v>
      </c>
      <c r="H174" s="79">
        <f t="shared" ref="H174:N174" si="159">SUM(H175:H177)</f>
        <v>0</v>
      </c>
      <c r="I174" s="472">
        <f t="shared" si="159"/>
        <v>0</v>
      </c>
      <c r="J174" s="133">
        <f t="shared" si="159"/>
        <v>0</v>
      </c>
      <c r="K174" s="79">
        <f t="shared" si="159"/>
        <v>0</v>
      </c>
      <c r="L174" s="185">
        <f t="shared" si="159"/>
        <v>0</v>
      </c>
      <c r="M174" s="242">
        <f t="shared" si="159"/>
        <v>0</v>
      </c>
      <c r="N174" s="79">
        <f t="shared" si="159"/>
        <v>0</v>
      </c>
      <c r="O174" s="90">
        <f>SUM(O175:O177)</f>
        <v>0</v>
      </c>
      <c r="P174" s="372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95"/>
        <v>0</v>
      </c>
      <c r="D175" s="273">
        <v>0</v>
      </c>
      <c r="E175" s="359"/>
      <c r="F175" s="430">
        <f t="shared" ref="F175:F177" si="160">D175+E175</f>
        <v>0</v>
      </c>
      <c r="G175" s="239"/>
      <c r="H175" s="45"/>
      <c r="I175" s="466">
        <f t="shared" ref="I175:I177" si="161">G175+H175</f>
        <v>0</v>
      </c>
      <c r="J175" s="273"/>
      <c r="K175" s="45"/>
      <c r="L175" s="430">
        <f t="shared" ref="L175:L177" si="162">J175+K175</f>
        <v>0</v>
      </c>
      <c r="M175" s="239"/>
      <c r="N175" s="45"/>
      <c r="O175" s="359">
        <f t="shared" ref="O175:O177" si="163">M175+N175</f>
        <v>0</v>
      </c>
      <c r="P175" s="300"/>
    </row>
    <row r="176" spans="1:17" ht="36" hidden="1" x14ac:dyDescent="0.25">
      <c r="A176" s="30">
        <v>3262</v>
      </c>
      <c r="B176" s="43" t="s">
        <v>171</v>
      </c>
      <c r="C176" s="199">
        <f t="shared" si="95"/>
        <v>0</v>
      </c>
      <c r="D176" s="273">
        <v>0</v>
      </c>
      <c r="E176" s="359"/>
      <c r="F176" s="430">
        <f t="shared" si="160"/>
        <v>0</v>
      </c>
      <c r="G176" s="239"/>
      <c r="H176" s="45"/>
      <c r="I176" s="394">
        <f t="shared" si="161"/>
        <v>0</v>
      </c>
      <c r="J176" s="273"/>
      <c r="K176" s="45"/>
      <c r="L176" s="430">
        <f t="shared" si="162"/>
        <v>0</v>
      </c>
      <c r="M176" s="239"/>
      <c r="N176" s="45"/>
      <c r="O176" s="359">
        <f t="shared" si="163"/>
        <v>0</v>
      </c>
      <c r="P176" s="300"/>
      <c r="Q176" s="306"/>
    </row>
    <row r="177" spans="1:16" ht="24" hidden="1" x14ac:dyDescent="0.25">
      <c r="A177" s="30">
        <v>3263</v>
      </c>
      <c r="B177" s="43" t="s">
        <v>172</v>
      </c>
      <c r="C177" s="199">
        <f t="shared" ref="C177:C240" si="164">SUM(F177,I177,L177,O177)</f>
        <v>0</v>
      </c>
      <c r="D177" s="273">
        <v>0</v>
      </c>
      <c r="E177" s="359"/>
      <c r="F177" s="430">
        <f t="shared" si="160"/>
        <v>0</v>
      </c>
      <c r="G177" s="239"/>
      <c r="H177" s="45"/>
      <c r="I177" s="466">
        <f t="shared" si="161"/>
        <v>0</v>
      </c>
      <c r="J177" s="273"/>
      <c r="K177" s="45"/>
      <c r="L177" s="430">
        <f t="shared" si="162"/>
        <v>0</v>
      </c>
      <c r="M177" s="239"/>
      <c r="N177" s="45"/>
      <c r="O177" s="359">
        <f t="shared" si="163"/>
        <v>0</v>
      </c>
      <c r="P177" s="300"/>
    </row>
    <row r="178" spans="1:16" ht="84" hidden="1" x14ac:dyDescent="0.25">
      <c r="A178" s="404">
        <v>3290</v>
      </c>
      <c r="B178" s="40" t="s">
        <v>302</v>
      </c>
      <c r="C178" s="210">
        <f t="shared" si="164"/>
        <v>0</v>
      </c>
      <c r="D178" s="133">
        <f>SUM(D179:D182)</f>
        <v>0</v>
      </c>
      <c r="E178" s="90">
        <f t="shared" ref="E178" si="165">SUM(E179:E182)</f>
        <v>0</v>
      </c>
      <c r="F178" s="185">
        <f>SUM(F179:F182)</f>
        <v>0</v>
      </c>
      <c r="G178" s="242">
        <f>SUM(G179:G182)</f>
        <v>0</v>
      </c>
      <c r="H178" s="79">
        <f t="shared" ref="H178:O178" si="166">SUM(H179:H182)</f>
        <v>0</v>
      </c>
      <c r="I178" s="470">
        <f t="shared" si="166"/>
        <v>0</v>
      </c>
      <c r="J178" s="133">
        <f t="shared" si="166"/>
        <v>0</v>
      </c>
      <c r="K178" s="79">
        <f t="shared" si="166"/>
        <v>0</v>
      </c>
      <c r="L178" s="185">
        <f t="shared" si="166"/>
        <v>0</v>
      </c>
      <c r="M178" s="242">
        <f t="shared" si="166"/>
        <v>0</v>
      </c>
      <c r="N178" s="79">
        <f t="shared" si="166"/>
        <v>0</v>
      </c>
      <c r="O178" s="158">
        <f t="shared" si="166"/>
        <v>0</v>
      </c>
      <c r="P178" s="476"/>
    </row>
    <row r="179" spans="1:16" ht="60" hidden="1" x14ac:dyDescent="0.25">
      <c r="A179" s="30">
        <v>3291</v>
      </c>
      <c r="B179" s="43" t="s">
        <v>173</v>
      </c>
      <c r="C179" s="199">
        <f t="shared" si="164"/>
        <v>0</v>
      </c>
      <c r="D179" s="273">
        <v>0</v>
      </c>
      <c r="E179" s="359"/>
      <c r="F179" s="430">
        <f t="shared" ref="F179:F182" si="167">D179+E179</f>
        <v>0</v>
      </c>
      <c r="G179" s="239"/>
      <c r="H179" s="45"/>
      <c r="I179" s="466">
        <f t="shared" ref="I179:I182" si="168">G179+H179</f>
        <v>0</v>
      </c>
      <c r="J179" s="273"/>
      <c r="K179" s="45"/>
      <c r="L179" s="430">
        <f t="shared" ref="L179:L182" si="169">J179+K179</f>
        <v>0</v>
      </c>
      <c r="M179" s="239"/>
      <c r="N179" s="45"/>
      <c r="O179" s="359">
        <f t="shared" ref="O179:O182" si="170">M179+N179</f>
        <v>0</v>
      </c>
      <c r="P179" s="300"/>
    </row>
    <row r="180" spans="1:16" ht="72" hidden="1" x14ac:dyDescent="0.25">
      <c r="A180" s="30">
        <v>3292</v>
      </c>
      <c r="B180" s="43" t="s">
        <v>174</v>
      </c>
      <c r="C180" s="199">
        <f t="shared" si="164"/>
        <v>0</v>
      </c>
      <c r="D180" s="273">
        <v>0</v>
      </c>
      <c r="E180" s="359"/>
      <c r="F180" s="430">
        <f t="shared" si="167"/>
        <v>0</v>
      </c>
      <c r="G180" s="239"/>
      <c r="H180" s="45"/>
      <c r="I180" s="466">
        <f t="shared" si="168"/>
        <v>0</v>
      </c>
      <c r="J180" s="273"/>
      <c r="K180" s="45"/>
      <c r="L180" s="430">
        <f t="shared" si="169"/>
        <v>0</v>
      </c>
      <c r="M180" s="239"/>
      <c r="N180" s="45"/>
      <c r="O180" s="359">
        <f t="shared" si="170"/>
        <v>0</v>
      </c>
      <c r="P180" s="300"/>
    </row>
    <row r="181" spans="1:16" ht="60" hidden="1" x14ac:dyDescent="0.25">
      <c r="A181" s="30">
        <v>3293</v>
      </c>
      <c r="B181" s="43" t="s">
        <v>175</v>
      </c>
      <c r="C181" s="199">
        <f t="shared" si="164"/>
        <v>0</v>
      </c>
      <c r="D181" s="273">
        <v>0</v>
      </c>
      <c r="E181" s="359"/>
      <c r="F181" s="430">
        <f t="shared" si="167"/>
        <v>0</v>
      </c>
      <c r="G181" s="239"/>
      <c r="H181" s="45"/>
      <c r="I181" s="466">
        <f t="shared" si="168"/>
        <v>0</v>
      </c>
      <c r="J181" s="273"/>
      <c r="K181" s="45"/>
      <c r="L181" s="430">
        <f t="shared" si="169"/>
        <v>0</v>
      </c>
      <c r="M181" s="239"/>
      <c r="N181" s="45"/>
      <c r="O181" s="359">
        <f t="shared" si="170"/>
        <v>0</v>
      </c>
      <c r="P181" s="300"/>
    </row>
    <row r="182" spans="1:16" ht="60" hidden="1" x14ac:dyDescent="0.25">
      <c r="A182" s="83">
        <v>3294</v>
      </c>
      <c r="B182" s="43" t="s">
        <v>176</v>
      </c>
      <c r="C182" s="210">
        <f t="shared" si="164"/>
        <v>0</v>
      </c>
      <c r="D182" s="274">
        <v>0</v>
      </c>
      <c r="E182" s="437"/>
      <c r="F182" s="438">
        <f t="shared" si="167"/>
        <v>0</v>
      </c>
      <c r="G182" s="244"/>
      <c r="H182" s="84"/>
      <c r="I182" s="477">
        <f t="shared" si="168"/>
        <v>0</v>
      </c>
      <c r="J182" s="274"/>
      <c r="K182" s="84"/>
      <c r="L182" s="438">
        <f t="shared" si="169"/>
        <v>0</v>
      </c>
      <c r="M182" s="244"/>
      <c r="N182" s="84"/>
      <c r="O182" s="437">
        <f t="shared" si="170"/>
        <v>0</v>
      </c>
      <c r="P182" s="303"/>
    </row>
    <row r="183" spans="1:16" ht="48" x14ac:dyDescent="0.25">
      <c r="A183" s="51">
        <v>3300</v>
      </c>
      <c r="B183" s="82" t="s">
        <v>177</v>
      </c>
      <c r="C183" s="211">
        <f t="shared" si="164"/>
        <v>1544097</v>
      </c>
      <c r="D183" s="140">
        <f>SUM(D184:D185)</f>
        <v>1425000</v>
      </c>
      <c r="E183" s="126">
        <f t="shared" ref="E183" si="171">SUM(E184:E185)</f>
        <v>0</v>
      </c>
      <c r="F183" s="464">
        <f>SUM(F184:F185)</f>
        <v>1425000</v>
      </c>
      <c r="G183" s="245">
        <f>SUM(G184:G185)</f>
        <v>119097</v>
      </c>
      <c r="H183" s="85">
        <f t="shared" ref="H183:O183" si="172">SUM(H184:H185)</f>
        <v>0</v>
      </c>
      <c r="I183" s="478">
        <f t="shared" si="172"/>
        <v>119097</v>
      </c>
      <c r="J183" s="140">
        <f t="shared" si="172"/>
        <v>0</v>
      </c>
      <c r="K183" s="85">
        <f t="shared" si="172"/>
        <v>0</v>
      </c>
      <c r="L183" s="182">
        <f t="shared" si="172"/>
        <v>0</v>
      </c>
      <c r="M183" s="245">
        <f t="shared" si="172"/>
        <v>0</v>
      </c>
      <c r="N183" s="85">
        <f t="shared" si="172"/>
        <v>0</v>
      </c>
      <c r="O183" s="182">
        <f t="shared" si="172"/>
        <v>0</v>
      </c>
      <c r="P183" s="464"/>
    </row>
    <row r="184" spans="1:16" ht="48" x14ac:dyDescent="0.25">
      <c r="A184" s="57">
        <v>3310</v>
      </c>
      <c r="B184" s="58" t="s">
        <v>178</v>
      </c>
      <c r="C184" s="204">
        <f t="shared" si="164"/>
        <v>119097</v>
      </c>
      <c r="D184" s="270">
        <v>0</v>
      </c>
      <c r="E184" s="356"/>
      <c r="F184" s="301">
        <f t="shared" ref="F184:F185" si="173">D184+E184</f>
        <v>0</v>
      </c>
      <c r="G184" s="241">
        <v>119097</v>
      </c>
      <c r="H184" s="77">
        <f>-88529+88529</f>
        <v>0</v>
      </c>
      <c r="I184" s="473">
        <f t="shared" ref="I184:I185" si="174">G184+H184</f>
        <v>119097</v>
      </c>
      <c r="J184" s="270"/>
      <c r="K184" s="77"/>
      <c r="L184" s="431">
        <f t="shared" ref="L184:L185" si="175">J184+K184</f>
        <v>0</v>
      </c>
      <c r="M184" s="241"/>
      <c r="N184" s="77"/>
      <c r="O184" s="431">
        <f t="shared" ref="O184:O185" si="176">M184+N184</f>
        <v>0</v>
      </c>
      <c r="P184" s="301"/>
    </row>
    <row r="185" spans="1:16" ht="48" x14ac:dyDescent="0.25">
      <c r="A185" s="30">
        <v>3320</v>
      </c>
      <c r="B185" s="43" t="s">
        <v>179</v>
      </c>
      <c r="C185" s="373">
        <f t="shared" si="164"/>
        <v>1425000</v>
      </c>
      <c r="D185" s="273">
        <v>1425000</v>
      </c>
      <c r="E185" s="359">
        <f>-989000+989000</f>
        <v>0</v>
      </c>
      <c r="F185" s="300">
        <f t="shared" si="173"/>
        <v>1425000</v>
      </c>
      <c r="G185" s="239"/>
      <c r="H185" s="45"/>
      <c r="I185" s="394">
        <f t="shared" si="174"/>
        <v>0</v>
      </c>
      <c r="J185" s="273"/>
      <c r="K185" s="45"/>
      <c r="L185" s="430">
        <f t="shared" si="175"/>
        <v>0</v>
      </c>
      <c r="M185" s="239"/>
      <c r="N185" s="45"/>
      <c r="O185" s="429">
        <f t="shared" si="176"/>
        <v>0</v>
      </c>
      <c r="P185" s="299"/>
    </row>
    <row r="186" spans="1:16" hidden="1" x14ac:dyDescent="0.25">
      <c r="A186" s="479">
        <v>4000</v>
      </c>
      <c r="B186" s="97" t="s">
        <v>180</v>
      </c>
      <c r="C186" s="212">
        <f t="shared" si="164"/>
        <v>0</v>
      </c>
      <c r="D186" s="141">
        <f>SUM(D187,D190)</f>
        <v>0</v>
      </c>
      <c r="E186" s="285">
        <f t="shared" ref="E186" si="177">SUM(E187,E190)</f>
        <v>0</v>
      </c>
      <c r="F186" s="275">
        <f>SUM(F187,F190)</f>
        <v>0</v>
      </c>
      <c r="G186" s="246">
        <f>SUM(G187,G190)</f>
        <v>0</v>
      </c>
      <c r="H186" s="98">
        <f t="shared" ref="H186:N186" si="178">SUM(H187,H190)</f>
        <v>0</v>
      </c>
      <c r="I186" s="480">
        <f t="shared" si="178"/>
        <v>0</v>
      </c>
      <c r="J186" s="141">
        <f t="shared" si="178"/>
        <v>0</v>
      </c>
      <c r="K186" s="98">
        <f t="shared" si="178"/>
        <v>0</v>
      </c>
      <c r="L186" s="275">
        <f t="shared" si="178"/>
        <v>0</v>
      </c>
      <c r="M186" s="246">
        <f t="shared" si="178"/>
        <v>0</v>
      </c>
      <c r="N186" s="98">
        <f t="shared" si="178"/>
        <v>0</v>
      </c>
      <c r="O186" s="127">
        <f>SUM(O187,O190)</f>
        <v>0</v>
      </c>
      <c r="P186" s="369"/>
    </row>
    <row r="187" spans="1:16" ht="24" hidden="1" x14ac:dyDescent="0.25">
      <c r="A187" s="88">
        <v>4200</v>
      </c>
      <c r="B187" s="72" t="s">
        <v>181</v>
      </c>
      <c r="C187" s="197">
        <f t="shared" si="164"/>
        <v>0</v>
      </c>
      <c r="D187" s="132">
        <f>SUM(D188,D189)</f>
        <v>0</v>
      </c>
      <c r="E187" s="125">
        <f t="shared" ref="E187" si="179">SUM(E188,E189)</f>
        <v>0</v>
      </c>
      <c r="F187" s="184">
        <f>SUM(F188,F189)</f>
        <v>0</v>
      </c>
      <c r="G187" s="237">
        <f>SUM(G188,G189)</f>
        <v>0</v>
      </c>
      <c r="H187" s="38">
        <f t="shared" ref="H187:N187" si="180">SUM(H188,H189)</f>
        <v>0</v>
      </c>
      <c r="I187" s="469">
        <f t="shared" si="180"/>
        <v>0</v>
      </c>
      <c r="J187" s="132">
        <f t="shared" si="180"/>
        <v>0</v>
      </c>
      <c r="K187" s="38">
        <f t="shared" si="180"/>
        <v>0</v>
      </c>
      <c r="L187" s="184">
        <f t="shared" si="180"/>
        <v>0</v>
      </c>
      <c r="M187" s="237">
        <f t="shared" si="180"/>
        <v>0</v>
      </c>
      <c r="N187" s="38">
        <f t="shared" si="180"/>
        <v>0</v>
      </c>
      <c r="O187" s="125">
        <f>SUM(O188,O189)</f>
        <v>0</v>
      </c>
      <c r="P187" s="370"/>
    </row>
    <row r="188" spans="1:16" ht="36" hidden="1" x14ac:dyDescent="0.25">
      <c r="A188" s="404">
        <v>4240</v>
      </c>
      <c r="B188" s="40" t="s">
        <v>182</v>
      </c>
      <c r="C188" s="198">
        <f t="shared" si="164"/>
        <v>0</v>
      </c>
      <c r="D188" s="272">
        <v>0</v>
      </c>
      <c r="E188" s="358"/>
      <c r="F188" s="429">
        <f t="shared" ref="F188:F189" si="181">D188+E188</f>
        <v>0</v>
      </c>
      <c r="G188" s="229"/>
      <c r="H188" s="42"/>
      <c r="I188" s="459">
        <f t="shared" ref="I188:I189" si="182">G188+H188</f>
        <v>0</v>
      </c>
      <c r="J188" s="272"/>
      <c r="K188" s="42"/>
      <c r="L188" s="429">
        <f t="shared" ref="L188:L189" si="183">J188+K188</f>
        <v>0</v>
      </c>
      <c r="M188" s="229"/>
      <c r="N188" s="42"/>
      <c r="O188" s="358">
        <f t="shared" ref="O188:O189" si="184">M188+N188</f>
        <v>0</v>
      </c>
      <c r="P188" s="299"/>
    </row>
    <row r="189" spans="1:16" ht="24" hidden="1" x14ac:dyDescent="0.25">
      <c r="A189" s="75">
        <v>4250</v>
      </c>
      <c r="B189" s="43" t="s">
        <v>183</v>
      </c>
      <c r="C189" s="199">
        <f t="shared" si="164"/>
        <v>0</v>
      </c>
      <c r="D189" s="273">
        <v>0</v>
      </c>
      <c r="E189" s="359"/>
      <c r="F189" s="430">
        <f t="shared" si="181"/>
        <v>0</v>
      </c>
      <c r="G189" s="239"/>
      <c r="H189" s="45"/>
      <c r="I189" s="466">
        <f t="shared" si="182"/>
        <v>0</v>
      </c>
      <c r="J189" s="273"/>
      <c r="K189" s="45"/>
      <c r="L189" s="430">
        <f t="shared" si="183"/>
        <v>0</v>
      </c>
      <c r="M189" s="239"/>
      <c r="N189" s="45"/>
      <c r="O189" s="359">
        <f t="shared" si="184"/>
        <v>0</v>
      </c>
      <c r="P189" s="300"/>
    </row>
    <row r="190" spans="1:16" hidden="1" x14ac:dyDescent="0.25">
      <c r="A190" s="35">
        <v>4300</v>
      </c>
      <c r="B190" s="72" t="s">
        <v>184</v>
      </c>
      <c r="C190" s="197">
        <f t="shared" si="164"/>
        <v>0</v>
      </c>
      <c r="D190" s="132">
        <f>SUM(D191)</f>
        <v>0</v>
      </c>
      <c r="E190" s="125">
        <f t="shared" ref="E190" si="185">SUM(E191)</f>
        <v>0</v>
      </c>
      <c r="F190" s="184">
        <f>SUM(F191)</f>
        <v>0</v>
      </c>
      <c r="G190" s="237">
        <f>SUM(G191)</f>
        <v>0</v>
      </c>
      <c r="H190" s="38">
        <f t="shared" ref="H190:N190" si="186">SUM(H191)</f>
        <v>0</v>
      </c>
      <c r="I190" s="469">
        <f t="shared" si="186"/>
        <v>0</v>
      </c>
      <c r="J190" s="132">
        <f t="shared" si="186"/>
        <v>0</v>
      </c>
      <c r="K190" s="38">
        <f t="shared" si="186"/>
        <v>0</v>
      </c>
      <c r="L190" s="184">
        <f t="shared" si="186"/>
        <v>0</v>
      </c>
      <c r="M190" s="237">
        <f t="shared" si="186"/>
        <v>0</v>
      </c>
      <c r="N190" s="38">
        <f t="shared" si="186"/>
        <v>0</v>
      </c>
      <c r="O190" s="125">
        <f>SUM(O191)</f>
        <v>0</v>
      </c>
      <c r="P190" s="370"/>
    </row>
    <row r="191" spans="1:16" ht="24" hidden="1" x14ac:dyDescent="0.25">
      <c r="A191" s="404">
        <v>4310</v>
      </c>
      <c r="B191" s="40" t="s">
        <v>185</v>
      </c>
      <c r="C191" s="198">
        <f t="shared" si="164"/>
        <v>0</v>
      </c>
      <c r="D191" s="133">
        <f>SUM(D192:D192)</f>
        <v>0</v>
      </c>
      <c r="E191" s="90">
        <f t="shared" ref="E191" si="187">SUM(E192:E192)</f>
        <v>0</v>
      </c>
      <c r="F191" s="185">
        <f>SUM(F192:F192)</f>
        <v>0</v>
      </c>
      <c r="G191" s="242">
        <f>SUM(G192:G192)</f>
        <v>0</v>
      </c>
      <c r="H191" s="79">
        <f t="shared" ref="H191:N191" si="188">SUM(H192:H192)</f>
        <v>0</v>
      </c>
      <c r="I191" s="470">
        <f t="shared" si="188"/>
        <v>0</v>
      </c>
      <c r="J191" s="133">
        <f t="shared" si="188"/>
        <v>0</v>
      </c>
      <c r="K191" s="79">
        <f t="shared" si="188"/>
        <v>0</v>
      </c>
      <c r="L191" s="185">
        <f t="shared" si="188"/>
        <v>0</v>
      </c>
      <c r="M191" s="242">
        <f t="shared" si="188"/>
        <v>0</v>
      </c>
      <c r="N191" s="79">
        <f t="shared" si="188"/>
        <v>0</v>
      </c>
      <c r="O191" s="90">
        <f>SUM(O192:O192)</f>
        <v>0</v>
      </c>
      <c r="P191" s="372"/>
    </row>
    <row r="192" spans="1:16" ht="36" hidden="1" x14ac:dyDescent="0.25">
      <c r="A192" s="30">
        <v>4311</v>
      </c>
      <c r="B192" s="43" t="s">
        <v>186</v>
      </c>
      <c r="C192" s="199">
        <f t="shared" si="164"/>
        <v>0</v>
      </c>
      <c r="D192" s="273">
        <v>0</v>
      </c>
      <c r="E192" s="359"/>
      <c r="F192" s="430">
        <f>D192+E192</f>
        <v>0</v>
      </c>
      <c r="G192" s="239"/>
      <c r="H192" s="45"/>
      <c r="I192" s="466">
        <f>G192+H192</f>
        <v>0</v>
      </c>
      <c r="J192" s="273"/>
      <c r="K192" s="45"/>
      <c r="L192" s="430">
        <f>J192+K192</f>
        <v>0</v>
      </c>
      <c r="M192" s="239"/>
      <c r="N192" s="45"/>
      <c r="O192" s="359">
        <f>M192+N192</f>
        <v>0</v>
      </c>
      <c r="P192" s="300"/>
    </row>
    <row r="193" spans="1:17" s="19" customFormat="1" ht="24" x14ac:dyDescent="0.25">
      <c r="A193" s="89"/>
      <c r="B193" s="17" t="s">
        <v>187</v>
      </c>
      <c r="C193" s="208">
        <f t="shared" si="164"/>
        <v>84779</v>
      </c>
      <c r="D193" s="138">
        <f>SUM(D194,D229,D268)</f>
        <v>84779</v>
      </c>
      <c r="E193" s="284">
        <f t="shared" ref="E193" si="189">SUM(E194,E229,E268)</f>
        <v>0</v>
      </c>
      <c r="F193" s="368">
        <f>SUM(F194,F229,F268)</f>
        <v>84779</v>
      </c>
      <c r="G193" s="235">
        <f>SUM(G194,G229,G268)</f>
        <v>0</v>
      </c>
      <c r="H193" s="69">
        <f t="shared" ref="H193:N193" si="190">SUM(H194,H229,H268)</f>
        <v>0</v>
      </c>
      <c r="I193" s="428">
        <f t="shared" si="190"/>
        <v>0</v>
      </c>
      <c r="J193" s="138">
        <f t="shared" si="190"/>
        <v>0</v>
      </c>
      <c r="K193" s="69">
        <f t="shared" si="190"/>
        <v>0</v>
      </c>
      <c r="L193" s="180">
        <f t="shared" si="190"/>
        <v>0</v>
      </c>
      <c r="M193" s="235">
        <f t="shared" si="190"/>
        <v>0</v>
      </c>
      <c r="N193" s="69">
        <f t="shared" si="190"/>
        <v>0</v>
      </c>
      <c r="O193" s="403">
        <f>SUM(O194,O229,O268)</f>
        <v>0</v>
      </c>
      <c r="P193" s="481"/>
      <c r="Q193" s="191"/>
    </row>
    <row r="194" spans="1:17" x14ac:dyDescent="0.25">
      <c r="A194" s="70">
        <v>5000</v>
      </c>
      <c r="B194" s="70" t="s">
        <v>188</v>
      </c>
      <c r="C194" s="209">
        <f t="shared" si="164"/>
        <v>84779</v>
      </c>
      <c r="D194" s="139">
        <f>D195+D203</f>
        <v>84779</v>
      </c>
      <c r="E194" s="127">
        <f t="shared" ref="E194" si="191">E195+E203</f>
        <v>0</v>
      </c>
      <c r="F194" s="369">
        <f>F195+F203</f>
        <v>84779</v>
      </c>
      <c r="G194" s="236">
        <f>G195+G203</f>
        <v>0</v>
      </c>
      <c r="H194" s="71">
        <f t="shared" ref="H194:N194" si="192">H195+H203</f>
        <v>0</v>
      </c>
      <c r="I194" s="432">
        <f t="shared" si="192"/>
        <v>0</v>
      </c>
      <c r="J194" s="139">
        <f t="shared" si="192"/>
        <v>0</v>
      </c>
      <c r="K194" s="71">
        <f t="shared" si="192"/>
        <v>0</v>
      </c>
      <c r="L194" s="181">
        <f t="shared" si="192"/>
        <v>0</v>
      </c>
      <c r="M194" s="236">
        <f t="shared" si="192"/>
        <v>0</v>
      </c>
      <c r="N194" s="71">
        <f t="shared" si="192"/>
        <v>0</v>
      </c>
      <c r="O194" s="181">
        <f>O195+O203</f>
        <v>0</v>
      </c>
      <c r="P194" s="369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64"/>
        <v>0</v>
      </c>
      <c r="D195" s="132">
        <f>D196+D197+D200+D201+D202</f>
        <v>0</v>
      </c>
      <c r="E195" s="125">
        <f t="shared" ref="E195" si="193">E196+E197+E200+E201+E202</f>
        <v>0</v>
      </c>
      <c r="F195" s="184">
        <f>F196+F197+F200+F201+F202</f>
        <v>0</v>
      </c>
      <c r="G195" s="237">
        <f>G196+G197+G200+G201+G202</f>
        <v>0</v>
      </c>
      <c r="H195" s="38">
        <f t="shared" ref="H195:N195" si="194">H196+H197+H200+H201+H202</f>
        <v>0</v>
      </c>
      <c r="I195" s="463">
        <f t="shared" si="194"/>
        <v>0</v>
      </c>
      <c r="J195" s="132">
        <f t="shared" si="194"/>
        <v>0</v>
      </c>
      <c r="K195" s="38">
        <f t="shared" si="194"/>
        <v>0</v>
      </c>
      <c r="L195" s="184">
        <f t="shared" si="194"/>
        <v>0</v>
      </c>
      <c r="M195" s="237">
        <f t="shared" si="194"/>
        <v>0</v>
      </c>
      <c r="N195" s="38">
        <f t="shared" si="194"/>
        <v>0</v>
      </c>
      <c r="O195" s="125">
        <f>O196+O197+O200+O201+O202</f>
        <v>0</v>
      </c>
      <c r="P195" s="370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64"/>
        <v>0</v>
      </c>
      <c r="D196" s="272">
        <v>0</v>
      </c>
      <c r="E196" s="358"/>
      <c r="F196" s="429">
        <f>D196+E196</f>
        <v>0</v>
      </c>
      <c r="G196" s="229"/>
      <c r="H196" s="42"/>
      <c r="I196" s="482">
        <f>G196+H196</f>
        <v>0</v>
      </c>
      <c r="J196" s="272"/>
      <c r="K196" s="42"/>
      <c r="L196" s="429">
        <f>J196+K196</f>
        <v>0</v>
      </c>
      <c r="M196" s="229"/>
      <c r="N196" s="42"/>
      <c r="O196" s="358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64"/>
        <v>0</v>
      </c>
      <c r="D197" s="134">
        <f>D198+D199</f>
        <v>0</v>
      </c>
      <c r="E197" s="91">
        <f t="shared" ref="E197" si="195">E198+E199</f>
        <v>0</v>
      </c>
      <c r="F197" s="95">
        <f>F198+F199</f>
        <v>0</v>
      </c>
      <c r="G197" s="240">
        <f>G198+G199</f>
        <v>0</v>
      </c>
      <c r="H197" s="76">
        <f t="shared" ref="H197:O197" si="196">H198+H199</f>
        <v>0</v>
      </c>
      <c r="I197" s="467">
        <f t="shared" si="196"/>
        <v>0</v>
      </c>
      <c r="J197" s="134">
        <f t="shared" si="196"/>
        <v>0</v>
      </c>
      <c r="K197" s="76">
        <f t="shared" si="196"/>
        <v>0</v>
      </c>
      <c r="L197" s="95">
        <f t="shared" si="196"/>
        <v>0</v>
      </c>
      <c r="M197" s="240">
        <f t="shared" si="196"/>
        <v>0</v>
      </c>
      <c r="N197" s="76">
        <f t="shared" si="196"/>
        <v>0</v>
      </c>
      <c r="O197" s="91">
        <f t="shared" si="196"/>
        <v>0</v>
      </c>
      <c r="P197" s="373"/>
    </row>
    <row r="198" spans="1:17" hidden="1" x14ac:dyDescent="0.25">
      <c r="A198" s="30">
        <v>5121</v>
      </c>
      <c r="B198" s="43" t="s">
        <v>192</v>
      </c>
      <c r="C198" s="199">
        <f t="shared" si="164"/>
        <v>0</v>
      </c>
      <c r="D198" s="273">
        <v>0</v>
      </c>
      <c r="E198" s="359"/>
      <c r="F198" s="430">
        <f t="shared" ref="F198:F202" si="197">D198+E198</f>
        <v>0</v>
      </c>
      <c r="G198" s="239"/>
      <c r="H198" s="45"/>
      <c r="I198" s="466">
        <f t="shared" ref="I198:I202" si="198">G198+H198</f>
        <v>0</v>
      </c>
      <c r="J198" s="273"/>
      <c r="K198" s="45"/>
      <c r="L198" s="430">
        <f t="shared" ref="L198:L202" si="199">J198+K198</f>
        <v>0</v>
      </c>
      <c r="M198" s="239"/>
      <c r="N198" s="45"/>
      <c r="O198" s="359">
        <f t="shared" ref="O198:O202" si="200">M198+N198</f>
        <v>0</v>
      </c>
      <c r="P198" s="300"/>
    </row>
    <row r="199" spans="1:17" ht="24" hidden="1" x14ac:dyDescent="0.25">
      <c r="A199" s="30">
        <v>5129</v>
      </c>
      <c r="B199" s="43" t="s">
        <v>193</v>
      </c>
      <c r="C199" s="199">
        <f t="shared" si="164"/>
        <v>0</v>
      </c>
      <c r="D199" s="273">
        <v>0</v>
      </c>
      <c r="E199" s="359"/>
      <c r="F199" s="430">
        <f t="shared" si="197"/>
        <v>0</v>
      </c>
      <c r="G199" s="239"/>
      <c r="H199" s="45"/>
      <c r="I199" s="466">
        <f t="shared" si="198"/>
        <v>0</v>
      </c>
      <c r="J199" s="273"/>
      <c r="K199" s="45"/>
      <c r="L199" s="430">
        <f t="shared" si="199"/>
        <v>0</v>
      </c>
      <c r="M199" s="239"/>
      <c r="N199" s="45"/>
      <c r="O199" s="359">
        <f t="shared" si="200"/>
        <v>0</v>
      </c>
      <c r="P199" s="300"/>
    </row>
    <row r="200" spans="1:17" hidden="1" x14ac:dyDescent="0.25">
      <c r="A200" s="75">
        <v>5130</v>
      </c>
      <c r="B200" s="43" t="s">
        <v>194</v>
      </c>
      <c r="C200" s="199">
        <f t="shared" si="164"/>
        <v>0</v>
      </c>
      <c r="D200" s="273">
        <v>0</v>
      </c>
      <c r="E200" s="359"/>
      <c r="F200" s="430">
        <f t="shared" si="197"/>
        <v>0</v>
      </c>
      <c r="G200" s="239"/>
      <c r="H200" s="45"/>
      <c r="I200" s="466">
        <f t="shared" si="198"/>
        <v>0</v>
      </c>
      <c r="J200" s="273"/>
      <c r="K200" s="45"/>
      <c r="L200" s="430">
        <f t="shared" si="199"/>
        <v>0</v>
      </c>
      <c r="M200" s="239"/>
      <c r="N200" s="45"/>
      <c r="O200" s="359">
        <f t="shared" si="200"/>
        <v>0</v>
      </c>
      <c r="P200" s="300"/>
    </row>
    <row r="201" spans="1:17" hidden="1" x14ac:dyDescent="0.25">
      <c r="A201" s="75">
        <v>5140</v>
      </c>
      <c r="B201" s="43" t="s">
        <v>195</v>
      </c>
      <c r="C201" s="199">
        <f t="shared" si="164"/>
        <v>0</v>
      </c>
      <c r="D201" s="273">
        <v>0</v>
      </c>
      <c r="E201" s="359"/>
      <c r="F201" s="430">
        <f t="shared" si="197"/>
        <v>0</v>
      </c>
      <c r="G201" s="239"/>
      <c r="H201" s="45"/>
      <c r="I201" s="466">
        <f t="shared" si="198"/>
        <v>0</v>
      </c>
      <c r="J201" s="273"/>
      <c r="K201" s="45"/>
      <c r="L201" s="430">
        <f t="shared" si="199"/>
        <v>0</v>
      </c>
      <c r="M201" s="239"/>
      <c r="N201" s="45"/>
      <c r="O201" s="359">
        <f t="shared" si="200"/>
        <v>0</v>
      </c>
      <c r="P201" s="300"/>
    </row>
    <row r="202" spans="1:17" ht="24" hidden="1" x14ac:dyDescent="0.25">
      <c r="A202" s="75">
        <v>5170</v>
      </c>
      <c r="B202" s="43" t="s">
        <v>196</v>
      </c>
      <c r="C202" s="199">
        <f t="shared" si="164"/>
        <v>0</v>
      </c>
      <c r="D202" s="273">
        <v>0</v>
      </c>
      <c r="E202" s="359"/>
      <c r="F202" s="430">
        <f t="shared" si="197"/>
        <v>0</v>
      </c>
      <c r="G202" s="239"/>
      <c r="H202" s="45"/>
      <c r="I202" s="466">
        <f t="shared" si="198"/>
        <v>0</v>
      </c>
      <c r="J202" s="273"/>
      <c r="K202" s="45"/>
      <c r="L202" s="430">
        <f t="shared" si="199"/>
        <v>0</v>
      </c>
      <c r="M202" s="239"/>
      <c r="N202" s="45"/>
      <c r="O202" s="359">
        <f t="shared" si="200"/>
        <v>0</v>
      </c>
      <c r="P202" s="300"/>
    </row>
    <row r="203" spans="1:17" x14ac:dyDescent="0.25">
      <c r="A203" s="35">
        <v>5200</v>
      </c>
      <c r="B203" s="72" t="s">
        <v>197</v>
      </c>
      <c r="C203" s="197">
        <f t="shared" si="164"/>
        <v>84779</v>
      </c>
      <c r="D203" s="132">
        <f>D204+D214+D215+D224+D225+D226+D228</f>
        <v>84779</v>
      </c>
      <c r="E203" s="125">
        <f t="shared" ref="E203" si="201">E204+E214+E215+E224+E225+E226+E228</f>
        <v>0</v>
      </c>
      <c r="F203" s="370">
        <f>F204+F214+F215+F224+F225+F226+F228</f>
        <v>84779</v>
      </c>
      <c r="G203" s="237">
        <f>G204+G214+G215+G224+G225+G226+G228</f>
        <v>0</v>
      </c>
      <c r="H203" s="38">
        <f t="shared" ref="H203:O203" si="202">H204+H214+H215+H224+H225+H226+H228</f>
        <v>0</v>
      </c>
      <c r="I203" s="463">
        <f t="shared" si="202"/>
        <v>0</v>
      </c>
      <c r="J203" s="132">
        <f t="shared" si="202"/>
        <v>0</v>
      </c>
      <c r="K203" s="38">
        <f t="shared" si="202"/>
        <v>0</v>
      </c>
      <c r="L203" s="184">
        <f t="shared" si="202"/>
        <v>0</v>
      </c>
      <c r="M203" s="237">
        <f t="shared" si="202"/>
        <v>0</v>
      </c>
      <c r="N203" s="38">
        <f t="shared" si="202"/>
        <v>0</v>
      </c>
      <c r="O203" s="184">
        <f t="shared" si="202"/>
        <v>0</v>
      </c>
      <c r="P203" s="370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64"/>
        <v>0</v>
      </c>
      <c r="D204" s="86">
        <f>SUM(D205:D213)</f>
        <v>0</v>
      </c>
      <c r="E204" s="156">
        <f>SUM(E205:E213)</f>
        <v>0</v>
      </c>
      <c r="F204" s="183">
        <f t="shared" ref="F204:N204" si="203">SUM(F205:F213)</f>
        <v>0</v>
      </c>
      <c r="G204" s="238">
        <f>SUM(G205:G213)</f>
        <v>0</v>
      </c>
      <c r="H204" s="74">
        <f t="shared" si="203"/>
        <v>0</v>
      </c>
      <c r="I204" s="465">
        <f t="shared" si="203"/>
        <v>0</v>
      </c>
      <c r="J204" s="86">
        <f t="shared" si="203"/>
        <v>0</v>
      </c>
      <c r="K204" s="74">
        <f t="shared" si="203"/>
        <v>0</v>
      </c>
      <c r="L204" s="183">
        <f t="shared" si="203"/>
        <v>0</v>
      </c>
      <c r="M204" s="238">
        <f t="shared" si="203"/>
        <v>0</v>
      </c>
      <c r="N204" s="74">
        <f t="shared" si="203"/>
        <v>0</v>
      </c>
      <c r="O204" s="156">
        <f>SUM(O205:O213)</f>
        <v>0</v>
      </c>
      <c r="P204" s="371"/>
    </row>
    <row r="205" spans="1:17" hidden="1" x14ac:dyDescent="0.25">
      <c r="A205" s="27">
        <v>5211</v>
      </c>
      <c r="B205" s="40" t="s">
        <v>199</v>
      </c>
      <c r="C205" s="198">
        <f t="shared" si="164"/>
        <v>0</v>
      </c>
      <c r="D205" s="272">
        <v>0</v>
      </c>
      <c r="E205" s="358"/>
      <c r="F205" s="429">
        <f t="shared" ref="F205:F214" si="204">D205+E205</f>
        <v>0</v>
      </c>
      <c r="G205" s="229"/>
      <c r="H205" s="42"/>
      <c r="I205" s="459">
        <f t="shared" ref="I205:I214" si="205">G205+H205</f>
        <v>0</v>
      </c>
      <c r="J205" s="272"/>
      <c r="K205" s="42"/>
      <c r="L205" s="429">
        <f t="shared" ref="L205:L214" si="206">J205+K205</f>
        <v>0</v>
      </c>
      <c r="M205" s="229"/>
      <c r="N205" s="42"/>
      <c r="O205" s="358">
        <f t="shared" ref="O205:O214" si="207">M205+N205</f>
        <v>0</v>
      </c>
      <c r="P205" s="299"/>
    </row>
    <row r="206" spans="1:17" hidden="1" x14ac:dyDescent="0.25">
      <c r="A206" s="30">
        <v>5212</v>
      </c>
      <c r="B206" s="43" t="s">
        <v>200</v>
      </c>
      <c r="C206" s="199">
        <f t="shared" si="164"/>
        <v>0</v>
      </c>
      <c r="D206" s="273">
        <v>0</v>
      </c>
      <c r="E206" s="359"/>
      <c r="F206" s="430">
        <f t="shared" si="204"/>
        <v>0</v>
      </c>
      <c r="G206" s="239"/>
      <c r="H206" s="45"/>
      <c r="I206" s="466">
        <f t="shared" si="205"/>
        <v>0</v>
      </c>
      <c r="J206" s="273"/>
      <c r="K206" s="45"/>
      <c r="L206" s="430">
        <f t="shared" si="206"/>
        <v>0</v>
      </c>
      <c r="M206" s="239"/>
      <c r="N206" s="45"/>
      <c r="O206" s="359">
        <f t="shared" si="207"/>
        <v>0</v>
      </c>
      <c r="P206" s="300"/>
    </row>
    <row r="207" spans="1:17" hidden="1" x14ac:dyDescent="0.25">
      <c r="A207" s="30">
        <v>5213</v>
      </c>
      <c r="B207" s="43" t="s">
        <v>201</v>
      </c>
      <c r="C207" s="199">
        <f t="shared" si="164"/>
        <v>0</v>
      </c>
      <c r="D207" s="273">
        <v>0</v>
      </c>
      <c r="E207" s="359"/>
      <c r="F207" s="430">
        <f t="shared" si="204"/>
        <v>0</v>
      </c>
      <c r="G207" s="239"/>
      <c r="H207" s="45"/>
      <c r="I207" s="466">
        <f t="shared" si="205"/>
        <v>0</v>
      </c>
      <c r="J207" s="273"/>
      <c r="K207" s="45"/>
      <c r="L207" s="430">
        <f t="shared" si="206"/>
        <v>0</v>
      </c>
      <c r="M207" s="239"/>
      <c r="N207" s="45"/>
      <c r="O207" s="359">
        <f t="shared" si="207"/>
        <v>0</v>
      </c>
      <c r="P207" s="300"/>
    </row>
    <row r="208" spans="1:17" hidden="1" x14ac:dyDescent="0.25">
      <c r="A208" s="30">
        <v>5214</v>
      </c>
      <c r="B208" s="43" t="s">
        <v>202</v>
      </c>
      <c r="C208" s="199">
        <f t="shared" si="164"/>
        <v>0</v>
      </c>
      <c r="D208" s="273">
        <v>0</v>
      </c>
      <c r="E208" s="359"/>
      <c r="F208" s="430">
        <f t="shared" si="204"/>
        <v>0</v>
      </c>
      <c r="G208" s="239"/>
      <c r="H208" s="45"/>
      <c r="I208" s="466">
        <f t="shared" si="205"/>
        <v>0</v>
      </c>
      <c r="J208" s="273"/>
      <c r="K208" s="45"/>
      <c r="L208" s="430">
        <f t="shared" si="206"/>
        <v>0</v>
      </c>
      <c r="M208" s="239"/>
      <c r="N208" s="45"/>
      <c r="O208" s="359">
        <f t="shared" si="207"/>
        <v>0</v>
      </c>
      <c r="P208" s="300"/>
    </row>
    <row r="209" spans="1:17" hidden="1" x14ac:dyDescent="0.25">
      <c r="A209" s="30">
        <v>5215</v>
      </c>
      <c r="B209" s="43" t="s">
        <v>203</v>
      </c>
      <c r="C209" s="199">
        <f t="shared" si="164"/>
        <v>0</v>
      </c>
      <c r="D209" s="273">
        <v>0</v>
      </c>
      <c r="E209" s="359"/>
      <c r="F209" s="430">
        <f t="shared" si="204"/>
        <v>0</v>
      </c>
      <c r="G209" s="239"/>
      <c r="H209" s="45"/>
      <c r="I209" s="466">
        <f t="shared" si="205"/>
        <v>0</v>
      </c>
      <c r="J209" s="273"/>
      <c r="K209" s="45"/>
      <c r="L209" s="430">
        <f t="shared" si="206"/>
        <v>0</v>
      </c>
      <c r="M209" s="239"/>
      <c r="N209" s="45"/>
      <c r="O209" s="359">
        <f t="shared" si="207"/>
        <v>0</v>
      </c>
      <c r="P209" s="300"/>
    </row>
    <row r="210" spans="1:17" hidden="1" x14ac:dyDescent="0.25">
      <c r="A210" s="30">
        <v>5216</v>
      </c>
      <c r="B210" s="43" t="s">
        <v>204</v>
      </c>
      <c r="C210" s="199">
        <f t="shared" si="164"/>
        <v>0</v>
      </c>
      <c r="D210" s="273">
        <v>0</v>
      </c>
      <c r="E210" s="359"/>
      <c r="F210" s="430">
        <f t="shared" si="204"/>
        <v>0</v>
      </c>
      <c r="G210" s="239"/>
      <c r="H210" s="45"/>
      <c r="I210" s="466">
        <f t="shared" si="205"/>
        <v>0</v>
      </c>
      <c r="J210" s="273"/>
      <c r="K210" s="45"/>
      <c r="L210" s="430">
        <f t="shared" si="206"/>
        <v>0</v>
      </c>
      <c r="M210" s="239"/>
      <c r="N210" s="45"/>
      <c r="O210" s="359">
        <f t="shared" si="207"/>
        <v>0</v>
      </c>
      <c r="P210" s="300"/>
    </row>
    <row r="211" spans="1:17" hidden="1" x14ac:dyDescent="0.25">
      <c r="A211" s="30">
        <v>5217</v>
      </c>
      <c r="B211" s="43" t="s">
        <v>205</v>
      </c>
      <c r="C211" s="199">
        <f t="shared" si="164"/>
        <v>0</v>
      </c>
      <c r="D211" s="273">
        <v>0</v>
      </c>
      <c r="E211" s="359"/>
      <c r="F211" s="430">
        <f t="shared" si="204"/>
        <v>0</v>
      </c>
      <c r="G211" s="239"/>
      <c r="H211" s="45"/>
      <c r="I211" s="466">
        <f t="shared" si="205"/>
        <v>0</v>
      </c>
      <c r="J211" s="273"/>
      <c r="K211" s="45"/>
      <c r="L211" s="430">
        <f t="shared" si="206"/>
        <v>0</v>
      </c>
      <c r="M211" s="239"/>
      <c r="N211" s="45"/>
      <c r="O211" s="359">
        <f t="shared" si="207"/>
        <v>0</v>
      </c>
      <c r="P211" s="300"/>
    </row>
    <row r="212" spans="1:17" hidden="1" x14ac:dyDescent="0.25">
      <c r="A212" s="30">
        <v>5218</v>
      </c>
      <c r="B212" s="43" t="s">
        <v>206</v>
      </c>
      <c r="C212" s="199">
        <f t="shared" si="164"/>
        <v>0</v>
      </c>
      <c r="D212" s="273">
        <v>0</v>
      </c>
      <c r="E212" s="359"/>
      <c r="F212" s="430">
        <f t="shared" si="204"/>
        <v>0</v>
      </c>
      <c r="G212" s="239"/>
      <c r="H212" s="45"/>
      <c r="I212" s="466">
        <f t="shared" si="205"/>
        <v>0</v>
      </c>
      <c r="J212" s="273"/>
      <c r="K212" s="45"/>
      <c r="L212" s="430">
        <f t="shared" si="206"/>
        <v>0</v>
      </c>
      <c r="M212" s="239"/>
      <c r="N212" s="45"/>
      <c r="O212" s="359">
        <f t="shared" si="207"/>
        <v>0</v>
      </c>
      <c r="P212" s="300"/>
    </row>
    <row r="213" spans="1:17" hidden="1" x14ac:dyDescent="0.25">
      <c r="A213" s="30">
        <v>5219</v>
      </c>
      <c r="B213" s="43" t="s">
        <v>207</v>
      </c>
      <c r="C213" s="199">
        <f t="shared" si="164"/>
        <v>0</v>
      </c>
      <c r="D213" s="273">
        <v>0</v>
      </c>
      <c r="E213" s="359"/>
      <c r="F213" s="430">
        <f t="shared" si="204"/>
        <v>0</v>
      </c>
      <c r="G213" s="239"/>
      <c r="H213" s="45"/>
      <c r="I213" s="466">
        <f t="shared" si="205"/>
        <v>0</v>
      </c>
      <c r="J213" s="273"/>
      <c r="K213" s="45"/>
      <c r="L213" s="430">
        <f t="shared" si="206"/>
        <v>0</v>
      </c>
      <c r="M213" s="239"/>
      <c r="N213" s="45"/>
      <c r="O213" s="359">
        <f t="shared" si="207"/>
        <v>0</v>
      </c>
      <c r="P213" s="300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64"/>
        <v>0</v>
      </c>
      <c r="D214" s="273">
        <v>0</v>
      </c>
      <c r="E214" s="359"/>
      <c r="F214" s="430">
        <f t="shared" si="204"/>
        <v>0</v>
      </c>
      <c r="G214" s="239"/>
      <c r="H214" s="45"/>
      <c r="I214" s="466">
        <f t="shared" si="205"/>
        <v>0</v>
      </c>
      <c r="J214" s="273"/>
      <c r="K214" s="45"/>
      <c r="L214" s="430">
        <f t="shared" si="206"/>
        <v>0</v>
      </c>
      <c r="M214" s="239"/>
      <c r="N214" s="45"/>
      <c r="O214" s="359">
        <f t="shared" si="207"/>
        <v>0</v>
      </c>
      <c r="P214" s="300"/>
    </row>
    <row r="215" spans="1:17" hidden="1" x14ac:dyDescent="0.25">
      <c r="A215" s="75">
        <v>5230</v>
      </c>
      <c r="B215" s="43" t="s">
        <v>209</v>
      </c>
      <c r="C215" s="199">
        <f t="shared" si="164"/>
        <v>0</v>
      </c>
      <c r="D215" s="134">
        <f>SUM(D216:D223)</f>
        <v>0</v>
      </c>
      <c r="E215" s="91">
        <f t="shared" ref="E215" si="208">SUM(E216:E223)</f>
        <v>0</v>
      </c>
      <c r="F215" s="95">
        <f>SUM(F216:F223)</f>
        <v>0</v>
      </c>
      <c r="G215" s="240">
        <f>SUM(G216:G223)</f>
        <v>0</v>
      </c>
      <c r="H215" s="76">
        <f t="shared" ref="H215:N215" si="209">SUM(H216:H223)</f>
        <v>0</v>
      </c>
      <c r="I215" s="434">
        <f t="shared" si="209"/>
        <v>0</v>
      </c>
      <c r="J215" s="134">
        <f t="shared" si="209"/>
        <v>0</v>
      </c>
      <c r="K215" s="76">
        <f t="shared" si="209"/>
        <v>0</v>
      </c>
      <c r="L215" s="95">
        <f t="shared" si="209"/>
        <v>0</v>
      </c>
      <c r="M215" s="240">
        <f t="shared" si="209"/>
        <v>0</v>
      </c>
      <c r="N215" s="76">
        <f t="shared" si="209"/>
        <v>0</v>
      </c>
      <c r="O215" s="91">
        <f>SUM(O216:O223)</f>
        <v>0</v>
      </c>
      <c r="P215" s="373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64"/>
        <v>0</v>
      </c>
      <c r="D216" s="273">
        <v>0</v>
      </c>
      <c r="E216" s="359"/>
      <c r="F216" s="430">
        <f t="shared" ref="F216:F225" si="210">D216+E216</f>
        <v>0</v>
      </c>
      <c r="G216" s="239"/>
      <c r="H216" s="45"/>
      <c r="I216" s="466">
        <f t="shared" ref="I216:I225" si="211">G216+H216</f>
        <v>0</v>
      </c>
      <c r="J216" s="273"/>
      <c r="K216" s="45"/>
      <c r="L216" s="430">
        <f t="shared" ref="L216:L225" si="212">J216+K216</f>
        <v>0</v>
      </c>
      <c r="M216" s="239"/>
      <c r="N216" s="45"/>
      <c r="O216" s="359">
        <f t="shared" ref="O216:O225" si="213">M216+N216</f>
        <v>0</v>
      </c>
      <c r="P216" s="300"/>
    </row>
    <row r="217" spans="1:17" hidden="1" x14ac:dyDescent="0.25">
      <c r="A217" s="30">
        <v>5232</v>
      </c>
      <c r="B217" s="43" t="s">
        <v>211</v>
      </c>
      <c r="C217" s="199">
        <f t="shared" si="164"/>
        <v>0</v>
      </c>
      <c r="D217" s="273">
        <v>0</v>
      </c>
      <c r="E217" s="359"/>
      <c r="F217" s="430">
        <f t="shared" si="210"/>
        <v>0</v>
      </c>
      <c r="G217" s="239"/>
      <c r="H217" s="45"/>
      <c r="I217" s="466">
        <f t="shared" si="211"/>
        <v>0</v>
      </c>
      <c r="J217" s="273"/>
      <c r="K217" s="45"/>
      <c r="L217" s="430">
        <f t="shared" si="212"/>
        <v>0</v>
      </c>
      <c r="M217" s="239"/>
      <c r="N217" s="45"/>
      <c r="O217" s="359">
        <f t="shared" si="213"/>
        <v>0</v>
      </c>
      <c r="P217" s="300"/>
    </row>
    <row r="218" spans="1:17" hidden="1" x14ac:dyDescent="0.25">
      <c r="A218" s="30">
        <v>5233</v>
      </c>
      <c r="B218" s="43" t="s">
        <v>212</v>
      </c>
      <c r="C218" s="199">
        <f t="shared" si="164"/>
        <v>0</v>
      </c>
      <c r="D218" s="273">
        <v>0</v>
      </c>
      <c r="E218" s="359"/>
      <c r="F218" s="430">
        <f t="shared" si="210"/>
        <v>0</v>
      </c>
      <c r="G218" s="239"/>
      <c r="H218" s="45"/>
      <c r="I218" s="466">
        <f t="shared" si="211"/>
        <v>0</v>
      </c>
      <c r="J218" s="273"/>
      <c r="K218" s="45"/>
      <c r="L218" s="430">
        <f t="shared" si="212"/>
        <v>0</v>
      </c>
      <c r="M218" s="239"/>
      <c r="N218" s="45"/>
      <c r="O218" s="359">
        <f t="shared" si="213"/>
        <v>0</v>
      </c>
      <c r="P218" s="300"/>
    </row>
    <row r="219" spans="1:17" ht="24" hidden="1" x14ac:dyDescent="0.25">
      <c r="A219" s="30">
        <v>5234</v>
      </c>
      <c r="B219" s="43" t="s">
        <v>213</v>
      </c>
      <c r="C219" s="199">
        <f t="shared" si="164"/>
        <v>0</v>
      </c>
      <c r="D219" s="273">
        <v>0</v>
      </c>
      <c r="E219" s="359"/>
      <c r="F219" s="430">
        <f t="shared" si="210"/>
        <v>0</v>
      </c>
      <c r="G219" s="239"/>
      <c r="H219" s="45"/>
      <c r="I219" s="466">
        <f t="shared" si="211"/>
        <v>0</v>
      </c>
      <c r="J219" s="273"/>
      <c r="K219" s="45"/>
      <c r="L219" s="430">
        <f t="shared" si="212"/>
        <v>0</v>
      </c>
      <c r="M219" s="239"/>
      <c r="N219" s="45"/>
      <c r="O219" s="359">
        <f t="shared" si="213"/>
        <v>0</v>
      </c>
      <c r="P219" s="300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64"/>
        <v>0</v>
      </c>
      <c r="D220" s="273">
        <v>0</v>
      </c>
      <c r="E220" s="359"/>
      <c r="F220" s="430">
        <f t="shared" si="210"/>
        <v>0</v>
      </c>
      <c r="G220" s="239"/>
      <c r="H220" s="45"/>
      <c r="I220" s="466">
        <f t="shared" si="211"/>
        <v>0</v>
      </c>
      <c r="J220" s="273"/>
      <c r="K220" s="45"/>
      <c r="L220" s="430">
        <f t="shared" si="212"/>
        <v>0</v>
      </c>
      <c r="M220" s="239"/>
      <c r="N220" s="45"/>
      <c r="O220" s="359">
        <f t="shared" si="213"/>
        <v>0</v>
      </c>
      <c r="P220" s="300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64"/>
        <v>0</v>
      </c>
      <c r="D221" s="273">
        <v>0</v>
      </c>
      <c r="E221" s="359"/>
      <c r="F221" s="430">
        <f t="shared" si="210"/>
        <v>0</v>
      </c>
      <c r="G221" s="239"/>
      <c r="H221" s="45"/>
      <c r="I221" s="466">
        <f t="shared" si="211"/>
        <v>0</v>
      </c>
      <c r="J221" s="273"/>
      <c r="K221" s="45"/>
      <c r="L221" s="430">
        <f t="shared" si="212"/>
        <v>0</v>
      </c>
      <c r="M221" s="239"/>
      <c r="N221" s="45"/>
      <c r="O221" s="359">
        <f t="shared" si="213"/>
        <v>0</v>
      </c>
      <c r="P221" s="300"/>
    </row>
    <row r="222" spans="1:17" ht="24" hidden="1" x14ac:dyDescent="0.25">
      <c r="A222" s="30">
        <v>5238</v>
      </c>
      <c r="B222" s="43" t="s">
        <v>216</v>
      </c>
      <c r="C222" s="199">
        <f t="shared" si="164"/>
        <v>0</v>
      </c>
      <c r="D222" s="273">
        <v>0</v>
      </c>
      <c r="E222" s="359"/>
      <c r="F222" s="430">
        <f t="shared" si="210"/>
        <v>0</v>
      </c>
      <c r="G222" s="239"/>
      <c r="H222" s="45"/>
      <c r="I222" s="466">
        <f t="shared" si="211"/>
        <v>0</v>
      </c>
      <c r="J222" s="273"/>
      <c r="K222" s="45"/>
      <c r="L222" s="430">
        <f t="shared" si="212"/>
        <v>0</v>
      </c>
      <c r="M222" s="239"/>
      <c r="N222" s="45"/>
      <c r="O222" s="359">
        <f t="shared" si="213"/>
        <v>0</v>
      </c>
      <c r="P222" s="300"/>
    </row>
    <row r="223" spans="1:17" ht="24" hidden="1" x14ac:dyDescent="0.25">
      <c r="A223" s="30">
        <v>5239</v>
      </c>
      <c r="B223" s="43" t="s">
        <v>217</v>
      </c>
      <c r="C223" s="199">
        <f t="shared" si="164"/>
        <v>0</v>
      </c>
      <c r="D223" s="273">
        <v>0</v>
      </c>
      <c r="E223" s="359"/>
      <c r="F223" s="430">
        <f t="shared" si="210"/>
        <v>0</v>
      </c>
      <c r="G223" s="239"/>
      <c r="H223" s="45"/>
      <c r="I223" s="394">
        <f t="shared" si="211"/>
        <v>0</v>
      </c>
      <c r="J223" s="273"/>
      <c r="K223" s="45"/>
      <c r="L223" s="430">
        <f t="shared" si="212"/>
        <v>0</v>
      </c>
      <c r="M223" s="239"/>
      <c r="N223" s="45"/>
      <c r="O223" s="359">
        <f t="shared" si="213"/>
        <v>0</v>
      </c>
      <c r="P223" s="300"/>
      <c r="Q223" s="306"/>
    </row>
    <row r="224" spans="1:17" ht="24" x14ac:dyDescent="0.25">
      <c r="A224" s="75">
        <v>5240</v>
      </c>
      <c r="B224" s="43" t="s">
        <v>218</v>
      </c>
      <c r="C224" s="199">
        <f t="shared" si="164"/>
        <v>84779</v>
      </c>
      <c r="D224" s="273">
        <v>84779</v>
      </c>
      <c r="E224" s="359">
        <f>-72394+72394</f>
        <v>0</v>
      </c>
      <c r="F224" s="300">
        <f t="shared" si="210"/>
        <v>84779</v>
      </c>
      <c r="G224" s="239"/>
      <c r="H224" s="45"/>
      <c r="I224" s="394">
        <f t="shared" si="211"/>
        <v>0</v>
      </c>
      <c r="J224" s="273"/>
      <c r="K224" s="45"/>
      <c r="L224" s="430">
        <f t="shared" si="212"/>
        <v>0</v>
      </c>
      <c r="M224" s="239"/>
      <c r="N224" s="45"/>
      <c r="O224" s="430">
        <f t="shared" si="213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64"/>
        <v>0</v>
      </c>
      <c r="D225" s="273">
        <v>0</v>
      </c>
      <c r="E225" s="359"/>
      <c r="F225" s="430">
        <f t="shared" si="210"/>
        <v>0</v>
      </c>
      <c r="G225" s="239"/>
      <c r="H225" s="45"/>
      <c r="I225" s="394">
        <f t="shared" si="211"/>
        <v>0</v>
      </c>
      <c r="J225" s="273"/>
      <c r="K225" s="45"/>
      <c r="L225" s="430">
        <f t="shared" si="212"/>
        <v>0</v>
      </c>
      <c r="M225" s="239"/>
      <c r="N225" s="45"/>
      <c r="O225" s="359">
        <f t="shared" si="213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64"/>
        <v>0</v>
      </c>
      <c r="D226" s="134">
        <f>SUM(D227)</f>
        <v>0</v>
      </c>
      <c r="E226" s="91">
        <f t="shared" ref="E226" si="214">SUM(E227)</f>
        <v>0</v>
      </c>
      <c r="F226" s="95">
        <f>SUM(F227)</f>
        <v>0</v>
      </c>
      <c r="G226" s="240">
        <f>SUM(G227)</f>
        <v>0</v>
      </c>
      <c r="H226" s="76">
        <f t="shared" ref="H226:N226" si="215">SUM(H227)</f>
        <v>0</v>
      </c>
      <c r="I226" s="467">
        <f t="shared" si="215"/>
        <v>0</v>
      </c>
      <c r="J226" s="134">
        <f t="shared" si="215"/>
        <v>0</v>
      </c>
      <c r="K226" s="76">
        <f t="shared" si="215"/>
        <v>0</v>
      </c>
      <c r="L226" s="95">
        <f t="shared" si="215"/>
        <v>0</v>
      </c>
      <c r="M226" s="240">
        <f t="shared" si="215"/>
        <v>0</v>
      </c>
      <c r="N226" s="76">
        <f t="shared" si="215"/>
        <v>0</v>
      </c>
      <c r="O226" s="91">
        <f>SUM(O227)</f>
        <v>0</v>
      </c>
      <c r="P226" s="373"/>
    </row>
    <row r="227" spans="1:17" ht="24" hidden="1" x14ac:dyDescent="0.25">
      <c r="A227" s="30">
        <v>5269</v>
      </c>
      <c r="B227" s="43" t="s">
        <v>221</v>
      </c>
      <c r="C227" s="199">
        <f t="shared" si="164"/>
        <v>0</v>
      </c>
      <c r="D227" s="273">
        <v>0</v>
      </c>
      <c r="E227" s="359"/>
      <c r="F227" s="430">
        <f t="shared" ref="F227:F228" si="216">D227+E227</f>
        <v>0</v>
      </c>
      <c r="G227" s="239"/>
      <c r="H227" s="45"/>
      <c r="I227" s="466">
        <f t="shared" ref="I227:I228" si="217">G227+H227</f>
        <v>0</v>
      </c>
      <c r="J227" s="273"/>
      <c r="K227" s="45"/>
      <c r="L227" s="430">
        <f t="shared" ref="L227:L228" si="218">J227+K227</f>
        <v>0</v>
      </c>
      <c r="M227" s="239"/>
      <c r="N227" s="45"/>
      <c r="O227" s="359">
        <f t="shared" ref="O227:O228" si="219">M227+N227</f>
        <v>0</v>
      </c>
      <c r="P227" s="300"/>
    </row>
    <row r="228" spans="1:17" ht="24" hidden="1" x14ac:dyDescent="0.25">
      <c r="A228" s="73">
        <v>5270</v>
      </c>
      <c r="B228" s="58" t="s">
        <v>222</v>
      </c>
      <c r="C228" s="204">
        <f t="shared" si="164"/>
        <v>0</v>
      </c>
      <c r="D228" s="270">
        <v>0</v>
      </c>
      <c r="E228" s="356"/>
      <c r="F228" s="431">
        <f t="shared" si="216"/>
        <v>0</v>
      </c>
      <c r="G228" s="241"/>
      <c r="H228" s="77"/>
      <c r="I228" s="473">
        <f t="shared" si="217"/>
        <v>0</v>
      </c>
      <c r="J228" s="270"/>
      <c r="K228" s="77"/>
      <c r="L228" s="431">
        <f t="shared" si="218"/>
        <v>0</v>
      </c>
      <c r="M228" s="241"/>
      <c r="N228" s="77"/>
      <c r="O228" s="356">
        <f t="shared" si="219"/>
        <v>0</v>
      </c>
      <c r="P228" s="301"/>
    </row>
    <row r="229" spans="1:17" hidden="1" x14ac:dyDescent="0.25">
      <c r="A229" s="70">
        <v>6000</v>
      </c>
      <c r="B229" s="70" t="s">
        <v>223</v>
      </c>
      <c r="C229" s="209">
        <f t="shared" si="164"/>
        <v>0</v>
      </c>
      <c r="D229" s="139">
        <f>D230+D250+D258</f>
        <v>0</v>
      </c>
      <c r="E229" s="127">
        <f t="shared" ref="E229" si="220">E230+E250+E258</f>
        <v>0</v>
      </c>
      <c r="F229" s="181">
        <f>F230+F250+F258</f>
        <v>0</v>
      </c>
      <c r="G229" s="236">
        <f>G230+G250+G258</f>
        <v>0</v>
      </c>
      <c r="H229" s="71">
        <f t="shared" ref="H229:N229" si="221">H230+H250+H258</f>
        <v>0</v>
      </c>
      <c r="I229" s="483">
        <f t="shared" si="221"/>
        <v>0</v>
      </c>
      <c r="J229" s="139">
        <f t="shared" si="221"/>
        <v>0</v>
      </c>
      <c r="K229" s="71">
        <f t="shared" si="221"/>
        <v>0</v>
      </c>
      <c r="L229" s="181">
        <f t="shared" si="221"/>
        <v>0</v>
      </c>
      <c r="M229" s="236">
        <f t="shared" si="221"/>
        <v>0</v>
      </c>
      <c r="N229" s="71">
        <f t="shared" si="221"/>
        <v>0</v>
      </c>
      <c r="O229" s="127">
        <f>O230+O250+O258</f>
        <v>0</v>
      </c>
      <c r="P229" s="369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64"/>
        <v>0</v>
      </c>
      <c r="D230" s="140">
        <f>SUM(D231,D232,D234,D237,D243,D244,D245)</f>
        <v>0</v>
      </c>
      <c r="E230" s="126">
        <f t="shared" ref="E230" si="222">SUM(E231,E232,E234,E237,E243,E244,E245)</f>
        <v>0</v>
      </c>
      <c r="F230" s="182">
        <f>SUM(F231,F232,F234,F237,F243,F244,F245)</f>
        <v>0</v>
      </c>
      <c r="G230" s="245">
        <f>SUM(G231,G232,G234,G237,G243,G244,G245)</f>
        <v>0</v>
      </c>
      <c r="H230" s="85">
        <f t="shared" ref="H230:N230" si="223">SUM(H231,H232,H234,H237,H243,H244,H245)</f>
        <v>0</v>
      </c>
      <c r="I230" s="478">
        <f t="shared" si="223"/>
        <v>0</v>
      </c>
      <c r="J230" s="140">
        <f t="shared" si="223"/>
        <v>0</v>
      </c>
      <c r="K230" s="85">
        <f t="shared" si="223"/>
        <v>0</v>
      </c>
      <c r="L230" s="182">
        <f t="shared" si="223"/>
        <v>0</v>
      </c>
      <c r="M230" s="245">
        <f t="shared" si="223"/>
        <v>0</v>
      </c>
      <c r="N230" s="85">
        <f t="shared" si="223"/>
        <v>0</v>
      </c>
      <c r="O230" s="126">
        <f>SUM(O231,O232,O234,O237,O243,O244,O245)</f>
        <v>0</v>
      </c>
      <c r="P230" s="464"/>
    </row>
    <row r="231" spans="1:17" ht="24" hidden="1" x14ac:dyDescent="0.25">
      <c r="A231" s="404">
        <v>6220</v>
      </c>
      <c r="B231" s="40" t="s">
        <v>225</v>
      </c>
      <c r="C231" s="198">
        <f t="shared" si="164"/>
        <v>0</v>
      </c>
      <c r="D231" s="272">
        <v>0</v>
      </c>
      <c r="E231" s="358"/>
      <c r="F231" s="429">
        <f>D231+E231</f>
        <v>0</v>
      </c>
      <c r="G231" s="229"/>
      <c r="H231" s="42"/>
      <c r="I231" s="459">
        <f>G231+H231</f>
        <v>0</v>
      </c>
      <c r="J231" s="272"/>
      <c r="K231" s="42"/>
      <c r="L231" s="429">
        <f>J231+K231</f>
        <v>0</v>
      </c>
      <c r="M231" s="229"/>
      <c r="N231" s="42"/>
      <c r="O231" s="358">
        <f>M231+N231</f>
        <v>0</v>
      </c>
      <c r="P231" s="299"/>
    </row>
    <row r="232" spans="1:17" hidden="1" x14ac:dyDescent="0.25">
      <c r="A232" s="75">
        <v>6230</v>
      </c>
      <c r="B232" s="43" t="s">
        <v>226</v>
      </c>
      <c r="C232" s="199">
        <f t="shared" si="164"/>
        <v>0</v>
      </c>
      <c r="D232" s="134">
        <f>SUM(D233)</f>
        <v>0</v>
      </c>
      <c r="E232" s="91">
        <f t="shared" ref="E232:O232" si="224">SUM(E233)</f>
        <v>0</v>
      </c>
      <c r="F232" s="95">
        <f t="shared" si="224"/>
        <v>0</v>
      </c>
      <c r="G232" s="240">
        <f>SUM(G233)</f>
        <v>0</v>
      </c>
      <c r="H232" s="76">
        <f t="shared" si="224"/>
        <v>0</v>
      </c>
      <c r="I232" s="467">
        <f t="shared" si="224"/>
        <v>0</v>
      </c>
      <c r="J232" s="134">
        <f t="shared" si="224"/>
        <v>0</v>
      </c>
      <c r="K232" s="76">
        <f t="shared" si="224"/>
        <v>0</v>
      </c>
      <c r="L232" s="95">
        <f t="shared" si="224"/>
        <v>0</v>
      </c>
      <c r="M232" s="240">
        <f t="shared" si="224"/>
        <v>0</v>
      </c>
      <c r="N232" s="76">
        <f t="shared" si="224"/>
        <v>0</v>
      </c>
      <c r="O232" s="91">
        <f t="shared" si="224"/>
        <v>0</v>
      </c>
      <c r="P232" s="373"/>
    </row>
    <row r="233" spans="1:17" hidden="1" x14ac:dyDescent="0.25">
      <c r="A233" s="30">
        <v>6239</v>
      </c>
      <c r="B233" s="40" t="s">
        <v>227</v>
      </c>
      <c r="C233" s="199">
        <f t="shared" si="164"/>
        <v>0</v>
      </c>
      <c r="D233" s="272">
        <v>0</v>
      </c>
      <c r="E233" s="358"/>
      <c r="F233" s="429">
        <f>D233+E233</f>
        <v>0</v>
      </c>
      <c r="G233" s="229"/>
      <c r="H233" s="42"/>
      <c r="I233" s="459">
        <f>G233+H233</f>
        <v>0</v>
      </c>
      <c r="J233" s="272"/>
      <c r="K233" s="42"/>
      <c r="L233" s="429">
        <f>J233+K233</f>
        <v>0</v>
      </c>
      <c r="M233" s="229"/>
      <c r="N233" s="42"/>
      <c r="O233" s="358">
        <f>M233+N233</f>
        <v>0</v>
      </c>
      <c r="P233" s="299"/>
    </row>
    <row r="234" spans="1:17" ht="24" hidden="1" x14ac:dyDescent="0.25">
      <c r="A234" s="75">
        <v>6240</v>
      </c>
      <c r="B234" s="43" t="s">
        <v>228</v>
      </c>
      <c r="C234" s="199">
        <f t="shared" si="164"/>
        <v>0</v>
      </c>
      <c r="D234" s="134">
        <f>SUM(D235:D236)</f>
        <v>0</v>
      </c>
      <c r="E234" s="91">
        <f t="shared" ref="E234" si="225">SUM(E235:E236)</f>
        <v>0</v>
      </c>
      <c r="F234" s="95">
        <f>SUM(F235:F236)</f>
        <v>0</v>
      </c>
      <c r="G234" s="240">
        <f>SUM(G235:G236)</f>
        <v>0</v>
      </c>
      <c r="H234" s="76">
        <f t="shared" ref="H234:N234" si="226">SUM(H235:H236)</f>
        <v>0</v>
      </c>
      <c r="I234" s="467">
        <f t="shared" si="226"/>
        <v>0</v>
      </c>
      <c r="J234" s="134">
        <f t="shared" si="226"/>
        <v>0</v>
      </c>
      <c r="K234" s="76">
        <f t="shared" si="226"/>
        <v>0</v>
      </c>
      <c r="L234" s="95">
        <f t="shared" si="226"/>
        <v>0</v>
      </c>
      <c r="M234" s="240">
        <f t="shared" si="226"/>
        <v>0</v>
      </c>
      <c r="N234" s="76">
        <f t="shared" si="226"/>
        <v>0</v>
      </c>
      <c r="O234" s="91">
        <f>SUM(O235:O236)</f>
        <v>0</v>
      </c>
      <c r="P234" s="373"/>
    </row>
    <row r="235" spans="1:17" hidden="1" x14ac:dyDescent="0.25">
      <c r="A235" s="30">
        <v>6241</v>
      </c>
      <c r="B235" s="43" t="s">
        <v>229</v>
      </c>
      <c r="C235" s="199">
        <f t="shared" si="164"/>
        <v>0</v>
      </c>
      <c r="D235" s="273">
        <v>0</v>
      </c>
      <c r="E235" s="359"/>
      <c r="F235" s="430">
        <f t="shared" ref="F235:F236" si="227">D235+E235</f>
        <v>0</v>
      </c>
      <c r="G235" s="239"/>
      <c r="H235" s="45"/>
      <c r="I235" s="466">
        <f t="shared" ref="I235:I236" si="228">G235+H235</f>
        <v>0</v>
      </c>
      <c r="J235" s="273"/>
      <c r="K235" s="45"/>
      <c r="L235" s="430">
        <f t="shared" ref="L235:L236" si="229">J235+K235</f>
        <v>0</v>
      </c>
      <c r="M235" s="239"/>
      <c r="N235" s="45"/>
      <c r="O235" s="359">
        <f t="shared" ref="O235:O236" si="230">M235+N235</f>
        <v>0</v>
      </c>
      <c r="P235" s="300"/>
    </row>
    <row r="236" spans="1:17" hidden="1" x14ac:dyDescent="0.25">
      <c r="A236" s="30">
        <v>6242</v>
      </c>
      <c r="B236" s="43" t="s">
        <v>230</v>
      </c>
      <c r="C236" s="199">
        <f t="shared" si="164"/>
        <v>0</v>
      </c>
      <c r="D236" s="273">
        <v>0</v>
      </c>
      <c r="E236" s="359"/>
      <c r="F236" s="430">
        <f t="shared" si="227"/>
        <v>0</v>
      </c>
      <c r="G236" s="239"/>
      <c r="H236" s="45"/>
      <c r="I236" s="466">
        <f t="shared" si="228"/>
        <v>0</v>
      </c>
      <c r="J236" s="273"/>
      <c r="K236" s="45"/>
      <c r="L236" s="430">
        <f t="shared" si="229"/>
        <v>0</v>
      </c>
      <c r="M236" s="239"/>
      <c r="N236" s="45"/>
      <c r="O236" s="359">
        <f t="shared" si="230"/>
        <v>0</v>
      </c>
      <c r="P236" s="300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64"/>
        <v>0</v>
      </c>
      <c r="D237" s="134">
        <f>SUM(D238:D242)</f>
        <v>0</v>
      </c>
      <c r="E237" s="91">
        <f t="shared" ref="E237" si="231">SUM(E238:E242)</f>
        <v>0</v>
      </c>
      <c r="F237" s="95">
        <f>SUM(F238:F242)</f>
        <v>0</v>
      </c>
      <c r="G237" s="240">
        <f>SUM(G238:G242)</f>
        <v>0</v>
      </c>
      <c r="H237" s="76">
        <f t="shared" ref="H237:N237" si="232">SUM(H238:H242)</f>
        <v>0</v>
      </c>
      <c r="I237" s="467">
        <f t="shared" si="232"/>
        <v>0</v>
      </c>
      <c r="J237" s="134">
        <f t="shared" si="232"/>
        <v>0</v>
      </c>
      <c r="K237" s="76">
        <f t="shared" si="232"/>
        <v>0</v>
      </c>
      <c r="L237" s="95">
        <f t="shared" si="232"/>
        <v>0</v>
      </c>
      <c r="M237" s="240">
        <f t="shared" si="232"/>
        <v>0</v>
      </c>
      <c r="N237" s="76">
        <f t="shared" si="232"/>
        <v>0</v>
      </c>
      <c r="O237" s="91">
        <f>SUM(O238:O242)</f>
        <v>0</v>
      </c>
      <c r="P237" s="373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64"/>
        <v>0</v>
      </c>
      <c r="D238" s="273">
        <v>0</v>
      </c>
      <c r="E238" s="359"/>
      <c r="F238" s="430">
        <f t="shared" ref="F238:F244" si="233">D238+E238</f>
        <v>0</v>
      </c>
      <c r="G238" s="239"/>
      <c r="H238" s="45"/>
      <c r="I238" s="466">
        <f t="shared" ref="I238:I244" si="234">G238+H238</f>
        <v>0</v>
      </c>
      <c r="J238" s="273"/>
      <c r="K238" s="45"/>
      <c r="L238" s="430">
        <f t="shared" ref="L238:L244" si="235">J238+K238</f>
        <v>0</v>
      </c>
      <c r="M238" s="239"/>
      <c r="N238" s="45"/>
      <c r="O238" s="359">
        <f t="shared" ref="O238:O244" si="236">M238+N238</f>
        <v>0</v>
      </c>
      <c r="P238" s="300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64"/>
        <v>0</v>
      </c>
      <c r="D239" s="273">
        <v>0</v>
      </c>
      <c r="E239" s="359"/>
      <c r="F239" s="430">
        <f t="shared" si="233"/>
        <v>0</v>
      </c>
      <c r="G239" s="239"/>
      <c r="H239" s="45"/>
      <c r="I239" s="466">
        <f t="shared" si="234"/>
        <v>0</v>
      </c>
      <c r="J239" s="273"/>
      <c r="K239" s="45"/>
      <c r="L239" s="430">
        <f t="shared" si="235"/>
        <v>0</v>
      </c>
      <c r="M239" s="239"/>
      <c r="N239" s="45"/>
      <c r="O239" s="359">
        <f t="shared" si="236"/>
        <v>0</v>
      </c>
      <c r="P239" s="300"/>
    </row>
    <row r="240" spans="1:17" ht="24" hidden="1" x14ac:dyDescent="0.25">
      <c r="A240" s="30">
        <v>6254</v>
      </c>
      <c r="B240" s="43" t="s">
        <v>234</v>
      </c>
      <c r="C240" s="199">
        <f t="shared" si="164"/>
        <v>0</v>
      </c>
      <c r="D240" s="273">
        <v>0</v>
      </c>
      <c r="E240" s="359"/>
      <c r="F240" s="430">
        <f t="shared" si="233"/>
        <v>0</v>
      </c>
      <c r="G240" s="239"/>
      <c r="H240" s="45"/>
      <c r="I240" s="466">
        <f t="shared" si="234"/>
        <v>0</v>
      </c>
      <c r="J240" s="273"/>
      <c r="K240" s="45"/>
      <c r="L240" s="430">
        <f t="shared" si="235"/>
        <v>0</v>
      </c>
      <c r="M240" s="239"/>
      <c r="N240" s="45"/>
      <c r="O240" s="359">
        <f t="shared" si="236"/>
        <v>0</v>
      </c>
      <c r="P240" s="300"/>
    </row>
    <row r="241" spans="1:16" ht="24" hidden="1" x14ac:dyDescent="0.25">
      <c r="A241" s="30">
        <v>6255</v>
      </c>
      <c r="B241" s="43" t="s">
        <v>235</v>
      </c>
      <c r="C241" s="199">
        <f t="shared" ref="C241:C295" si="237">SUM(F241,I241,L241,O241)</f>
        <v>0</v>
      </c>
      <c r="D241" s="273">
        <v>0</v>
      </c>
      <c r="E241" s="359"/>
      <c r="F241" s="430">
        <f t="shared" si="233"/>
        <v>0</v>
      </c>
      <c r="G241" s="239"/>
      <c r="H241" s="45"/>
      <c r="I241" s="466">
        <f t="shared" si="234"/>
        <v>0</v>
      </c>
      <c r="J241" s="273"/>
      <c r="K241" s="45"/>
      <c r="L241" s="430">
        <f t="shared" si="235"/>
        <v>0</v>
      </c>
      <c r="M241" s="239"/>
      <c r="N241" s="45"/>
      <c r="O241" s="359">
        <f t="shared" si="236"/>
        <v>0</v>
      </c>
      <c r="P241" s="300"/>
    </row>
    <row r="242" spans="1:16" hidden="1" x14ac:dyDescent="0.25">
      <c r="A242" s="30">
        <v>6259</v>
      </c>
      <c r="B242" s="43" t="s">
        <v>236</v>
      </c>
      <c r="C242" s="199">
        <f t="shared" si="237"/>
        <v>0</v>
      </c>
      <c r="D242" s="273">
        <v>0</v>
      </c>
      <c r="E242" s="359"/>
      <c r="F242" s="430">
        <f t="shared" si="233"/>
        <v>0</v>
      </c>
      <c r="G242" s="239"/>
      <c r="H242" s="45"/>
      <c r="I242" s="466">
        <f t="shared" si="234"/>
        <v>0</v>
      </c>
      <c r="J242" s="273"/>
      <c r="K242" s="45"/>
      <c r="L242" s="430">
        <f t="shared" si="235"/>
        <v>0</v>
      </c>
      <c r="M242" s="239"/>
      <c r="N242" s="45"/>
      <c r="O242" s="359">
        <f t="shared" si="236"/>
        <v>0</v>
      </c>
      <c r="P242" s="300"/>
    </row>
    <row r="243" spans="1:16" ht="24" hidden="1" x14ac:dyDescent="0.25">
      <c r="A243" s="75">
        <v>6260</v>
      </c>
      <c r="B243" s="43" t="s">
        <v>237</v>
      </c>
      <c r="C243" s="199">
        <f t="shared" si="237"/>
        <v>0</v>
      </c>
      <c r="D243" s="273">
        <v>0</v>
      </c>
      <c r="E243" s="359"/>
      <c r="F243" s="430">
        <f t="shared" si="233"/>
        <v>0</v>
      </c>
      <c r="G243" s="239"/>
      <c r="H243" s="45"/>
      <c r="I243" s="466">
        <f t="shared" si="234"/>
        <v>0</v>
      </c>
      <c r="J243" s="273"/>
      <c r="K243" s="45"/>
      <c r="L243" s="430">
        <f t="shared" si="235"/>
        <v>0</v>
      </c>
      <c r="M243" s="239"/>
      <c r="N243" s="45"/>
      <c r="O243" s="359">
        <f t="shared" si="236"/>
        <v>0</v>
      </c>
      <c r="P243" s="300"/>
    </row>
    <row r="244" spans="1:16" hidden="1" x14ac:dyDescent="0.25">
      <c r="A244" s="75">
        <v>6270</v>
      </c>
      <c r="B244" s="43" t="s">
        <v>238</v>
      </c>
      <c r="C244" s="199">
        <f t="shared" si="237"/>
        <v>0</v>
      </c>
      <c r="D244" s="273">
        <v>0</v>
      </c>
      <c r="E244" s="359"/>
      <c r="F244" s="430">
        <f t="shared" si="233"/>
        <v>0</v>
      </c>
      <c r="G244" s="239"/>
      <c r="H244" s="45"/>
      <c r="I244" s="466">
        <f t="shared" si="234"/>
        <v>0</v>
      </c>
      <c r="J244" s="273"/>
      <c r="K244" s="45"/>
      <c r="L244" s="430">
        <f t="shared" si="235"/>
        <v>0</v>
      </c>
      <c r="M244" s="239"/>
      <c r="N244" s="45"/>
      <c r="O244" s="359">
        <f t="shared" si="236"/>
        <v>0</v>
      </c>
      <c r="P244" s="300"/>
    </row>
    <row r="245" spans="1:16" hidden="1" x14ac:dyDescent="0.25">
      <c r="A245" s="404">
        <v>6290</v>
      </c>
      <c r="B245" s="40" t="s">
        <v>239</v>
      </c>
      <c r="C245" s="210">
        <f t="shared" si="237"/>
        <v>0</v>
      </c>
      <c r="D245" s="133">
        <f>SUM(D246:D249)</f>
        <v>0</v>
      </c>
      <c r="E245" s="90">
        <f t="shared" ref="E245" si="238">SUM(E246:E249)</f>
        <v>0</v>
      </c>
      <c r="F245" s="185">
        <f>SUM(F246:F249)</f>
        <v>0</v>
      </c>
      <c r="G245" s="242">
        <f>SUM(G246:G249)</f>
        <v>0</v>
      </c>
      <c r="H245" s="79">
        <f t="shared" ref="H245:O245" si="239">SUM(H246:H249)</f>
        <v>0</v>
      </c>
      <c r="I245" s="470">
        <f t="shared" si="239"/>
        <v>0</v>
      </c>
      <c r="J245" s="133">
        <f t="shared" si="239"/>
        <v>0</v>
      </c>
      <c r="K245" s="79">
        <f t="shared" si="239"/>
        <v>0</v>
      </c>
      <c r="L245" s="185">
        <f t="shared" si="239"/>
        <v>0</v>
      </c>
      <c r="M245" s="242">
        <f t="shared" si="239"/>
        <v>0</v>
      </c>
      <c r="N245" s="79">
        <f t="shared" si="239"/>
        <v>0</v>
      </c>
      <c r="O245" s="90">
        <f t="shared" si="239"/>
        <v>0</v>
      </c>
      <c r="P245" s="476"/>
    </row>
    <row r="246" spans="1:16" hidden="1" x14ac:dyDescent="0.25">
      <c r="A246" s="30">
        <v>6291</v>
      </c>
      <c r="B246" s="43" t="s">
        <v>240</v>
      </c>
      <c r="C246" s="199">
        <f t="shared" si="237"/>
        <v>0</v>
      </c>
      <c r="D246" s="273">
        <v>0</v>
      </c>
      <c r="E246" s="359"/>
      <c r="F246" s="430">
        <f t="shared" ref="F246:F249" si="240">D246+E246</f>
        <v>0</v>
      </c>
      <c r="G246" s="239"/>
      <c r="H246" s="45"/>
      <c r="I246" s="466">
        <f t="shared" ref="I246:I249" si="241">G246+H246</f>
        <v>0</v>
      </c>
      <c r="J246" s="273"/>
      <c r="K246" s="45"/>
      <c r="L246" s="430">
        <f t="shared" ref="L246:L249" si="242">J246+K246</f>
        <v>0</v>
      </c>
      <c r="M246" s="239"/>
      <c r="N246" s="45"/>
      <c r="O246" s="359">
        <f t="shared" ref="O246:O249" si="243">M246+N246</f>
        <v>0</v>
      </c>
      <c r="P246" s="300"/>
    </row>
    <row r="247" spans="1:16" hidden="1" x14ac:dyDescent="0.25">
      <c r="A247" s="30">
        <v>6292</v>
      </c>
      <c r="B247" s="43" t="s">
        <v>241</v>
      </c>
      <c r="C247" s="199">
        <f t="shared" si="237"/>
        <v>0</v>
      </c>
      <c r="D247" s="273">
        <v>0</v>
      </c>
      <c r="E247" s="359"/>
      <c r="F247" s="430">
        <f t="shared" si="240"/>
        <v>0</v>
      </c>
      <c r="G247" s="239"/>
      <c r="H247" s="45"/>
      <c r="I247" s="466">
        <f t="shared" si="241"/>
        <v>0</v>
      </c>
      <c r="J247" s="273"/>
      <c r="K247" s="45"/>
      <c r="L247" s="430">
        <f t="shared" si="242"/>
        <v>0</v>
      </c>
      <c r="M247" s="239"/>
      <c r="N247" s="45"/>
      <c r="O247" s="359">
        <f t="shared" si="243"/>
        <v>0</v>
      </c>
      <c r="P247" s="300"/>
    </row>
    <row r="248" spans="1:16" ht="72" hidden="1" x14ac:dyDescent="0.25">
      <c r="A248" s="30">
        <v>6296</v>
      </c>
      <c r="B248" s="43" t="s">
        <v>242</v>
      </c>
      <c r="C248" s="199">
        <f t="shared" si="237"/>
        <v>0</v>
      </c>
      <c r="D248" s="273">
        <v>0</v>
      </c>
      <c r="E248" s="359"/>
      <c r="F248" s="430">
        <f t="shared" si="240"/>
        <v>0</v>
      </c>
      <c r="G248" s="239"/>
      <c r="H248" s="45"/>
      <c r="I248" s="466">
        <f t="shared" si="241"/>
        <v>0</v>
      </c>
      <c r="J248" s="273"/>
      <c r="K248" s="45"/>
      <c r="L248" s="430">
        <f t="shared" si="242"/>
        <v>0</v>
      </c>
      <c r="M248" s="239"/>
      <c r="N248" s="45"/>
      <c r="O248" s="359">
        <f t="shared" si="243"/>
        <v>0</v>
      </c>
      <c r="P248" s="300"/>
    </row>
    <row r="249" spans="1:16" ht="39.75" hidden="1" customHeight="1" x14ac:dyDescent="0.25">
      <c r="A249" s="30">
        <v>6299</v>
      </c>
      <c r="B249" s="43" t="s">
        <v>243</v>
      </c>
      <c r="C249" s="199">
        <f t="shared" si="237"/>
        <v>0</v>
      </c>
      <c r="D249" s="273">
        <v>0</v>
      </c>
      <c r="E249" s="359"/>
      <c r="F249" s="430">
        <f t="shared" si="240"/>
        <v>0</v>
      </c>
      <c r="G249" s="239"/>
      <c r="H249" s="45"/>
      <c r="I249" s="466">
        <f t="shared" si="241"/>
        <v>0</v>
      </c>
      <c r="J249" s="273"/>
      <c r="K249" s="45"/>
      <c r="L249" s="430">
        <f t="shared" si="242"/>
        <v>0</v>
      </c>
      <c r="M249" s="239"/>
      <c r="N249" s="45"/>
      <c r="O249" s="359">
        <f t="shared" si="243"/>
        <v>0</v>
      </c>
      <c r="P249" s="300"/>
    </row>
    <row r="250" spans="1:16" hidden="1" x14ac:dyDescent="0.25">
      <c r="A250" s="35">
        <v>6300</v>
      </c>
      <c r="B250" s="72" t="s">
        <v>244</v>
      </c>
      <c r="C250" s="197">
        <f t="shared" si="237"/>
        <v>0</v>
      </c>
      <c r="D250" s="132">
        <f>SUM(D251,D256,D257)</f>
        <v>0</v>
      </c>
      <c r="E250" s="125">
        <f t="shared" ref="E250" si="244">SUM(E251,E256,E257)</f>
        <v>0</v>
      </c>
      <c r="F250" s="184">
        <f>SUM(F251,F256,F257)</f>
        <v>0</v>
      </c>
      <c r="G250" s="237">
        <f>SUM(G251,G256,G257)</f>
        <v>0</v>
      </c>
      <c r="H250" s="38">
        <f t="shared" ref="H250:O250" si="245">SUM(H251,H256,H257)</f>
        <v>0</v>
      </c>
      <c r="I250" s="469">
        <f t="shared" si="245"/>
        <v>0</v>
      </c>
      <c r="J250" s="132">
        <f t="shared" si="245"/>
        <v>0</v>
      </c>
      <c r="K250" s="38">
        <f t="shared" si="245"/>
        <v>0</v>
      </c>
      <c r="L250" s="184">
        <f t="shared" si="245"/>
        <v>0</v>
      </c>
      <c r="M250" s="237">
        <f t="shared" si="245"/>
        <v>0</v>
      </c>
      <c r="N250" s="38">
        <f t="shared" si="245"/>
        <v>0</v>
      </c>
      <c r="O250" s="125">
        <f t="shared" si="245"/>
        <v>0</v>
      </c>
      <c r="P250" s="471"/>
    </row>
    <row r="251" spans="1:16" ht="24" hidden="1" x14ac:dyDescent="0.25">
      <c r="A251" s="404">
        <v>6320</v>
      </c>
      <c r="B251" s="40" t="s">
        <v>245</v>
      </c>
      <c r="C251" s="210">
        <f t="shared" si="237"/>
        <v>0</v>
      </c>
      <c r="D251" s="133">
        <f>SUM(D252:D255)</f>
        <v>0</v>
      </c>
      <c r="E251" s="90">
        <f t="shared" ref="E251" si="246">SUM(E252:E255)</f>
        <v>0</v>
      </c>
      <c r="F251" s="185">
        <f>SUM(F252:F255)</f>
        <v>0</v>
      </c>
      <c r="G251" s="242">
        <f>SUM(G252:G255)</f>
        <v>0</v>
      </c>
      <c r="H251" s="79">
        <f t="shared" ref="H251:O251" si="247">SUM(H252:H255)</f>
        <v>0</v>
      </c>
      <c r="I251" s="470">
        <f t="shared" si="247"/>
        <v>0</v>
      </c>
      <c r="J251" s="133">
        <f t="shared" si="247"/>
        <v>0</v>
      </c>
      <c r="K251" s="79">
        <f t="shared" si="247"/>
        <v>0</v>
      </c>
      <c r="L251" s="185">
        <f t="shared" si="247"/>
        <v>0</v>
      </c>
      <c r="M251" s="242">
        <f t="shared" si="247"/>
        <v>0</v>
      </c>
      <c r="N251" s="79">
        <f t="shared" si="247"/>
        <v>0</v>
      </c>
      <c r="O251" s="90">
        <f t="shared" si="247"/>
        <v>0</v>
      </c>
      <c r="P251" s="372"/>
    </row>
    <row r="252" spans="1:16" hidden="1" x14ac:dyDescent="0.25">
      <c r="A252" s="30">
        <v>6322</v>
      </c>
      <c r="B252" s="43" t="s">
        <v>246</v>
      </c>
      <c r="C252" s="199">
        <f t="shared" si="237"/>
        <v>0</v>
      </c>
      <c r="D252" s="273">
        <v>0</v>
      </c>
      <c r="E252" s="359"/>
      <c r="F252" s="430">
        <f t="shared" ref="F252:F257" si="248">D252+E252</f>
        <v>0</v>
      </c>
      <c r="G252" s="239"/>
      <c r="H252" s="45"/>
      <c r="I252" s="466">
        <f t="shared" ref="I252:I257" si="249">G252+H252</f>
        <v>0</v>
      </c>
      <c r="J252" s="273"/>
      <c r="K252" s="45"/>
      <c r="L252" s="430">
        <f t="shared" ref="L252:L257" si="250">J252+K252</f>
        <v>0</v>
      </c>
      <c r="M252" s="239"/>
      <c r="N252" s="45"/>
      <c r="O252" s="359">
        <f t="shared" ref="O252:O257" si="251">M252+N252</f>
        <v>0</v>
      </c>
      <c r="P252" s="300"/>
    </row>
    <row r="253" spans="1:16" ht="24" hidden="1" x14ac:dyDescent="0.25">
      <c r="A253" s="30">
        <v>6323</v>
      </c>
      <c r="B253" s="43" t="s">
        <v>247</v>
      </c>
      <c r="C253" s="199">
        <f t="shared" si="237"/>
        <v>0</v>
      </c>
      <c r="D253" s="273">
        <v>0</v>
      </c>
      <c r="E253" s="359"/>
      <c r="F253" s="430">
        <f t="shared" si="248"/>
        <v>0</v>
      </c>
      <c r="G253" s="239"/>
      <c r="H253" s="45"/>
      <c r="I253" s="466">
        <f t="shared" si="249"/>
        <v>0</v>
      </c>
      <c r="J253" s="273"/>
      <c r="K253" s="45"/>
      <c r="L253" s="430">
        <f t="shared" si="250"/>
        <v>0</v>
      </c>
      <c r="M253" s="239"/>
      <c r="N253" s="45"/>
      <c r="O253" s="359">
        <f t="shared" si="251"/>
        <v>0</v>
      </c>
      <c r="P253" s="300"/>
    </row>
    <row r="254" spans="1:16" ht="24" hidden="1" x14ac:dyDescent="0.25">
      <c r="A254" s="30">
        <v>6324</v>
      </c>
      <c r="B254" s="43" t="s">
        <v>303</v>
      </c>
      <c r="C254" s="199">
        <f t="shared" si="237"/>
        <v>0</v>
      </c>
      <c r="D254" s="273">
        <v>0</v>
      </c>
      <c r="E254" s="359"/>
      <c r="F254" s="430">
        <f t="shared" si="248"/>
        <v>0</v>
      </c>
      <c r="G254" s="239"/>
      <c r="H254" s="45"/>
      <c r="I254" s="466">
        <f t="shared" si="249"/>
        <v>0</v>
      </c>
      <c r="J254" s="273"/>
      <c r="K254" s="45"/>
      <c r="L254" s="430">
        <f t="shared" si="250"/>
        <v>0</v>
      </c>
      <c r="M254" s="239"/>
      <c r="N254" s="45"/>
      <c r="O254" s="359">
        <f t="shared" si="251"/>
        <v>0</v>
      </c>
      <c r="P254" s="300"/>
    </row>
    <row r="255" spans="1:16" hidden="1" x14ac:dyDescent="0.25">
      <c r="A255" s="27">
        <v>6329</v>
      </c>
      <c r="B255" s="40" t="s">
        <v>304</v>
      </c>
      <c r="C255" s="198">
        <f t="shared" si="237"/>
        <v>0</v>
      </c>
      <c r="D255" s="272">
        <v>0</v>
      </c>
      <c r="E255" s="358"/>
      <c r="F255" s="429">
        <f t="shared" si="248"/>
        <v>0</v>
      </c>
      <c r="G255" s="229"/>
      <c r="H255" s="42"/>
      <c r="I255" s="459">
        <f t="shared" si="249"/>
        <v>0</v>
      </c>
      <c r="J255" s="272"/>
      <c r="K255" s="42"/>
      <c r="L255" s="429">
        <f t="shared" si="250"/>
        <v>0</v>
      </c>
      <c r="M255" s="229"/>
      <c r="N255" s="42"/>
      <c r="O255" s="358">
        <f t="shared" si="251"/>
        <v>0</v>
      </c>
      <c r="P255" s="299"/>
    </row>
    <row r="256" spans="1:16" ht="24" hidden="1" x14ac:dyDescent="0.25">
      <c r="A256" s="92">
        <v>6330</v>
      </c>
      <c r="B256" s="93" t="s">
        <v>248</v>
      </c>
      <c r="C256" s="210">
        <f t="shared" si="237"/>
        <v>0</v>
      </c>
      <c r="D256" s="274">
        <v>0</v>
      </c>
      <c r="E256" s="437"/>
      <c r="F256" s="438">
        <f t="shared" si="248"/>
        <v>0</v>
      </c>
      <c r="G256" s="244"/>
      <c r="H256" s="84"/>
      <c r="I256" s="477">
        <f t="shared" si="249"/>
        <v>0</v>
      </c>
      <c r="J256" s="274"/>
      <c r="K256" s="84"/>
      <c r="L256" s="438">
        <f t="shared" si="250"/>
        <v>0</v>
      </c>
      <c r="M256" s="244"/>
      <c r="N256" s="84"/>
      <c r="O256" s="437">
        <f t="shared" si="251"/>
        <v>0</v>
      </c>
      <c r="P256" s="303"/>
    </row>
    <row r="257" spans="1:16" hidden="1" x14ac:dyDescent="0.25">
      <c r="A257" s="75">
        <v>6360</v>
      </c>
      <c r="B257" s="43" t="s">
        <v>249</v>
      </c>
      <c r="C257" s="199">
        <f t="shared" si="237"/>
        <v>0</v>
      </c>
      <c r="D257" s="273">
        <v>0</v>
      </c>
      <c r="E257" s="359"/>
      <c r="F257" s="430">
        <f t="shared" si="248"/>
        <v>0</v>
      </c>
      <c r="G257" s="239"/>
      <c r="H257" s="45"/>
      <c r="I257" s="466">
        <f t="shared" si="249"/>
        <v>0</v>
      </c>
      <c r="J257" s="273"/>
      <c r="K257" s="45"/>
      <c r="L257" s="430">
        <f t="shared" si="250"/>
        <v>0</v>
      </c>
      <c r="M257" s="239"/>
      <c r="N257" s="45"/>
      <c r="O257" s="359">
        <f t="shared" si="251"/>
        <v>0</v>
      </c>
      <c r="P257" s="300"/>
    </row>
    <row r="258" spans="1:16" ht="24" hidden="1" x14ac:dyDescent="0.25">
      <c r="A258" s="35">
        <v>6400</v>
      </c>
      <c r="B258" s="72" t="s">
        <v>250</v>
      </c>
      <c r="C258" s="197">
        <f t="shared" si="237"/>
        <v>0</v>
      </c>
      <c r="D258" s="132">
        <f>SUM(D259,D263)</f>
        <v>0</v>
      </c>
      <c r="E258" s="125">
        <f t="shared" ref="E258" si="252">SUM(E259,E263)</f>
        <v>0</v>
      </c>
      <c r="F258" s="184">
        <f>SUM(F259,F263)</f>
        <v>0</v>
      </c>
      <c r="G258" s="237">
        <f>SUM(G259,G263)</f>
        <v>0</v>
      </c>
      <c r="H258" s="38">
        <f t="shared" ref="H258:O258" si="253">SUM(H259,H263)</f>
        <v>0</v>
      </c>
      <c r="I258" s="469">
        <f t="shared" si="253"/>
        <v>0</v>
      </c>
      <c r="J258" s="132">
        <f t="shared" si="253"/>
        <v>0</v>
      </c>
      <c r="K258" s="38">
        <f t="shared" si="253"/>
        <v>0</v>
      </c>
      <c r="L258" s="184">
        <f t="shared" si="253"/>
        <v>0</v>
      </c>
      <c r="M258" s="237">
        <f t="shared" si="253"/>
        <v>0</v>
      </c>
      <c r="N258" s="38">
        <f t="shared" si="253"/>
        <v>0</v>
      </c>
      <c r="O258" s="125">
        <f t="shared" si="253"/>
        <v>0</v>
      </c>
      <c r="P258" s="471"/>
    </row>
    <row r="259" spans="1:16" ht="24" hidden="1" x14ac:dyDescent="0.25">
      <c r="A259" s="404">
        <v>6410</v>
      </c>
      <c r="B259" s="40" t="s">
        <v>251</v>
      </c>
      <c r="C259" s="198">
        <f t="shared" si="237"/>
        <v>0</v>
      </c>
      <c r="D259" s="133">
        <f>SUM(D260:D262)</f>
        <v>0</v>
      </c>
      <c r="E259" s="90">
        <f t="shared" ref="E259" si="254">SUM(E260:E262)</f>
        <v>0</v>
      </c>
      <c r="F259" s="185">
        <f>SUM(F260:F262)</f>
        <v>0</v>
      </c>
      <c r="G259" s="242">
        <f>SUM(G260:G262)</f>
        <v>0</v>
      </c>
      <c r="H259" s="79">
        <f t="shared" ref="H259:O259" si="255">SUM(H260:H262)</f>
        <v>0</v>
      </c>
      <c r="I259" s="470">
        <f t="shared" si="255"/>
        <v>0</v>
      </c>
      <c r="J259" s="133">
        <f t="shared" si="255"/>
        <v>0</v>
      </c>
      <c r="K259" s="79">
        <f t="shared" si="255"/>
        <v>0</v>
      </c>
      <c r="L259" s="185">
        <f t="shared" si="255"/>
        <v>0</v>
      </c>
      <c r="M259" s="242">
        <f t="shared" si="255"/>
        <v>0</v>
      </c>
      <c r="N259" s="79">
        <f t="shared" si="255"/>
        <v>0</v>
      </c>
      <c r="O259" s="157">
        <f t="shared" si="255"/>
        <v>0</v>
      </c>
      <c r="P259" s="475"/>
    </row>
    <row r="260" spans="1:16" hidden="1" x14ac:dyDescent="0.25">
      <c r="A260" s="30">
        <v>6411</v>
      </c>
      <c r="B260" s="94" t="s">
        <v>252</v>
      </c>
      <c r="C260" s="199">
        <f t="shared" si="237"/>
        <v>0</v>
      </c>
      <c r="D260" s="273">
        <v>0</v>
      </c>
      <c r="E260" s="359"/>
      <c r="F260" s="430">
        <f t="shared" ref="F260:F262" si="256">D260+E260</f>
        <v>0</v>
      </c>
      <c r="G260" s="239"/>
      <c r="H260" s="45"/>
      <c r="I260" s="466">
        <f t="shared" ref="I260:I262" si="257">G260+H260</f>
        <v>0</v>
      </c>
      <c r="J260" s="273"/>
      <c r="K260" s="45"/>
      <c r="L260" s="430">
        <f t="shared" ref="L260:L262" si="258">J260+K260</f>
        <v>0</v>
      </c>
      <c r="M260" s="239"/>
      <c r="N260" s="45"/>
      <c r="O260" s="359">
        <f t="shared" ref="O260:O262" si="259">M260+N260</f>
        <v>0</v>
      </c>
      <c r="P260" s="300"/>
    </row>
    <row r="261" spans="1:16" ht="36" hidden="1" x14ac:dyDescent="0.25">
      <c r="A261" s="30">
        <v>6412</v>
      </c>
      <c r="B261" s="43" t="s">
        <v>253</v>
      </c>
      <c r="C261" s="199">
        <f t="shared" si="237"/>
        <v>0</v>
      </c>
      <c r="D261" s="273">
        <v>0</v>
      </c>
      <c r="E261" s="359"/>
      <c r="F261" s="430">
        <f t="shared" si="256"/>
        <v>0</v>
      </c>
      <c r="G261" s="239"/>
      <c r="H261" s="45"/>
      <c r="I261" s="466">
        <f t="shared" si="257"/>
        <v>0</v>
      </c>
      <c r="J261" s="273"/>
      <c r="K261" s="45"/>
      <c r="L261" s="430">
        <f t="shared" si="258"/>
        <v>0</v>
      </c>
      <c r="M261" s="239"/>
      <c r="N261" s="45"/>
      <c r="O261" s="359">
        <f t="shared" si="259"/>
        <v>0</v>
      </c>
      <c r="P261" s="300"/>
    </row>
    <row r="262" spans="1:16" ht="36" hidden="1" x14ac:dyDescent="0.25">
      <c r="A262" s="30">
        <v>6419</v>
      </c>
      <c r="B262" s="43" t="s">
        <v>254</v>
      </c>
      <c r="C262" s="199">
        <f t="shared" si="237"/>
        <v>0</v>
      </c>
      <c r="D262" s="273">
        <v>0</v>
      </c>
      <c r="E262" s="359"/>
      <c r="F262" s="430">
        <f t="shared" si="256"/>
        <v>0</v>
      </c>
      <c r="G262" s="239"/>
      <c r="H262" s="45"/>
      <c r="I262" s="466">
        <f t="shared" si="257"/>
        <v>0</v>
      </c>
      <c r="J262" s="273"/>
      <c r="K262" s="45"/>
      <c r="L262" s="430">
        <f t="shared" si="258"/>
        <v>0</v>
      </c>
      <c r="M262" s="239"/>
      <c r="N262" s="45"/>
      <c r="O262" s="359">
        <f t="shared" si="259"/>
        <v>0</v>
      </c>
      <c r="P262" s="300"/>
    </row>
    <row r="263" spans="1:16" ht="36" hidden="1" x14ac:dyDescent="0.25">
      <c r="A263" s="75">
        <v>6420</v>
      </c>
      <c r="B263" s="43" t="s">
        <v>255</v>
      </c>
      <c r="C263" s="199">
        <f t="shared" si="237"/>
        <v>0</v>
      </c>
      <c r="D263" s="134">
        <f>SUM(D264:D267)</f>
        <v>0</v>
      </c>
      <c r="E263" s="91">
        <f t="shared" ref="E263" si="260">SUM(E264:E267)</f>
        <v>0</v>
      </c>
      <c r="F263" s="95">
        <f>SUM(F264:F267)</f>
        <v>0</v>
      </c>
      <c r="G263" s="240">
        <f>SUM(G264:G267)</f>
        <v>0</v>
      </c>
      <c r="H263" s="76">
        <f t="shared" ref="H263:N263" si="261">SUM(H264:H267)</f>
        <v>0</v>
      </c>
      <c r="I263" s="467">
        <f t="shared" si="261"/>
        <v>0</v>
      </c>
      <c r="J263" s="134">
        <f t="shared" si="261"/>
        <v>0</v>
      </c>
      <c r="K263" s="76">
        <f t="shared" si="261"/>
        <v>0</v>
      </c>
      <c r="L263" s="95">
        <f t="shared" si="261"/>
        <v>0</v>
      </c>
      <c r="M263" s="240">
        <f t="shared" si="261"/>
        <v>0</v>
      </c>
      <c r="N263" s="76">
        <f t="shared" si="261"/>
        <v>0</v>
      </c>
      <c r="O263" s="91">
        <f>SUM(O264:O267)</f>
        <v>0</v>
      </c>
      <c r="P263" s="373"/>
    </row>
    <row r="264" spans="1:16" hidden="1" x14ac:dyDescent="0.25">
      <c r="A264" s="30">
        <v>6421</v>
      </c>
      <c r="B264" s="43" t="s">
        <v>256</v>
      </c>
      <c r="C264" s="199">
        <f t="shared" si="237"/>
        <v>0</v>
      </c>
      <c r="D264" s="273">
        <v>0</v>
      </c>
      <c r="E264" s="359"/>
      <c r="F264" s="430">
        <f t="shared" ref="F264:F267" si="262">D264+E264</f>
        <v>0</v>
      </c>
      <c r="G264" s="239"/>
      <c r="H264" s="45"/>
      <c r="I264" s="466">
        <f t="shared" ref="I264:I267" si="263">G264+H264</f>
        <v>0</v>
      </c>
      <c r="J264" s="273"/>
      <c r="K264" s="45"/>
      <c r="L264" s="430">
        <f t="shared" ref="L264:L267" si="264">J264+K264</f>
        <v>0</v>
      </c>
      <c r="M264" s="239"/>
      <c r="N264" s="45"/>
      <c r="O264" s="359">
        <f t="shared" ref="O264:O267" si="265">M264+N264</f>
        <v>0</v>
      </c>
      <c r="P264" s="300"/>
    </row>
    <row r="265" spans="1:16" hidden="1" x14ac:dyDescent="0.25">
      <c r="A265" s="30">
        <v>6422</v>
      </c>
      <c r="B265" s="43" t="s">
        <v>257</v>
      </c>
      <c r="C265" s="199">
        <f t="shared" si="237"/>
        <v>0</v>
      </c>
      <c r="D265" s="273">
        <v>0</v>
      </c>
      <c r="E265" s="359"/>
      <c r="F265" s="430">
        <f t="shared" si="262"/>
        <v>0</v>
      </c>
      <c r="G265" s="239"/>
      <c r="H265" s="45"/>
      <c r="I265" s="466">
        <f t="shared" si="263"/>
        <v>0</v>
      </c>
      <c r="J265" s="273"/>
      <c r="K265" s="45"/>
      <c r="L265" s="430">
        <f t="shared" si="264"/>
        <v>0</v>
      </c>
      <c r="M265" s="239"/>
      <c r="N265" s="45"/>
      <c r="O265" s="359">
        <f t="shared" si="265"/>
        <v>0</v>
      </c>
      <c r="P265" s="300"/>
    </row>
    <row r="266" spans="1:16" hidden="1" x14ac:dyDescent="0.25">
      <c r="A266" s="30">
        <v>6423</v>
      </c>
      <c r="B266" s="43" t="s">
        <v>258</v>
      </c>
      <c r="C266" s="199">
        <f t="shared" si="237"/>
        <v>0</v>
      </c>
      <c r="D266" s="273">
        <v>0</v>
      </c>
      <c r="E266" s="359"/>
      <c r="F266" s="430">
        <f t="shared" si="262"/>
        <v>0</v>
      </c>
      <c r="G266" s="239"/>
      <c r="H266" s="45"/>
      <c r="I266" s="466">
        <f t="shared" si="263"/>
        <v>0</v>
      </c>
      <c r="J266" s="273"/>
      <c r="K266" s="45"/>
      <c r="L266" s="430">
        <f t="shared" si="264"/>
        <v>0</v>
      </c>
      <c r="M266" s="239"/>
      <c r="N266" s="45"/>
      <c r="O266" s="359">
        <f t="shared" si="265"/>
        <v>0</v>
      </c>
      <c r="P266" s="300"/>
    </row>
    <row r="267" spans="1:16" ht="36" hidden="1" x14ac:dyDescent="0.25">
      <c r="A267" s="30">
        <v>6424</v>
      </c>
      <c r="B267" s="43" t="s">
        <v>259</v>
      </c>
      <c r="C267" s="199">
        <f t="shared" si="237"/>
        <v>0</v>
      </c>
      <c r="D267" s="273">
        <v>0</v>
      </c>
      <c r="E267" s="359"/>
      <c r="F267" s="430">
        <f t="shared" si="262"/>
        <v>0</v>
      </c>
      <c r="G267" s="239"/>
      <c r="H267" s="45"/>
      <c r="I267" s="466">
        <f t="shared" si="263"/>
        <v>0</v>
      </c>
      <c r="J267" s="273"/>
      <c r="K267" s="45"/>
      <c r="L267" s="430">
        <f t="shared" si="264"/>
        <v>0</v>
      </c>
      <c r="M267" s="239"/>
      <c r="N267" s="45"/>
      <c r="O267" s="359">
        <f t="shared" si="265"/>
        <v>0</v>
      </c>
      <c r="P267" s="300"/>
    </row>
    <row r="268" spans="1:16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>SUM(D269,D279)</f>
        <v>0</v>
      </c>
      <c r="E268" s="285">
        <f t="shared" ref="E268" si="266">SUM(E269,E279)</f>
        <v>0</v>
      </c>
      <c r="F268" s="275">
        <f>SUM(F269,F279)</f>
        <v>0</v>
      </c>
      <c r="G268" s="246">
        <f>SUM(G269,G279)</f>
        <v>0</v>
      </c>
      <c r="H268" s="98">
        <f t="shared" ref="H268:N268" si="267">SUM(H269,H279)</f>
        <v>0</v>
      </c>
      <c r="I268" s="480">
        <f t="shared" si="267"/>
        <v>0</v>
      </c>
      <c r="J268" s="141">
        <f t="shared" si="267"/>
        <v>0</v>
      </c>
      <c r="K268" s="98">
        <f t="shared" si="267"/>
        <v>0</v>
      </c>
      <c r="L268" s="275">
        <f t="shared" si="267"/>
        <v>0</v>
      </c>
      <c r="M268" s="246">
        <f t="shared" si="267"/>
        <v>0</v>
      </c>
      <c r="N268" s="98">
        <f t="shared" si="267"/>
        <v>0</v>
      </c>
      <c r="O268" s="160">
        <f>SUM(O269,O279)</f>
        <v>0</v>
      </c>
      <c r="P268" s="484"/>
    </row>
    <row r="269" spans="1:16" ht="24" hidden="1" x14ac:dyDescent="0.25">
      <c r="A269" s="35">
        <v>7200</v>
      </c>
      <c r="B269" s="72" t="s">
        <v>261</v>
      </c>
      <c r="C269" s="197">
        <f t="shared" si="237"/>
        <v>0</v>
      </c>
      <c r="D269" s="132">
        <f>SUM(D270,D271,D274,D275,D278)</f>
        <v>0</v>
      </c>
      <c r="E269" s="125">
        <f t="shared" ref="E269" si="268">SUM(E270,E271,E274,E275,E278)</f>
        <v>0</v>
      </c>
      <c r="F269" s="184">
        <f>SUM(F270,F271,F274,F275,F278)</f>
        <v>0</v>
      </c>
      <c r="G269" s="237">
        <f>SUM(G270,G271,G274,G275,G278)</f>
        <v>0</v>
      </c>
      <c r="H269" s="38"/>
      <c r="I269" s="469">
        <f>SUM(I270,I271,I274,I275,I278)</f>
        <v>0</v>
      </c>
      <c r="J269" s="132"/>
      <c r="K269" s="38"/>
      <c r="L269" s="184">
        <f>SUM(L270,L271,L274,L275,L278)</f>
        <v>0</v>
      </c>
      <c r="M269" s="237"/>
      <c r="N269" s="38"/>
      <c r="O269" s="126">
        <f>SUM(O270,O271,O274,O275,O278)</f>
        <v>0</v>
      </c>
      <c r="P269" s="464"/>
    </row>
    <row r="270" spans="1:16" ht="24" hidden="1" x14ac:dyDescent="0.25">
      <c r="A270" s="404">
        <v>7210</v>
      </c>
      <c r="B270" s="40" t="s">
        <v>262</v>
      </c>
      <c r="C270" s="198">
        <f t="shared" si="237"/>
        <v>0</v>
      </c>
      <c r="D270" s="272">
        <v>0</v>
      </c>
      <c r="E270" s="358"/>
      <c r="F270" s="429">
        <f>D270+E270</f>
        <v>0</v>
      </c>
      <c r="G270" s="229"/>
      <c r="H270" s="42"/>
      <c r="I270" s="459">
        <f>G270+H270</f>
        <v>0</v>
      </c>
      <c r="J270" s="272"/>
      <c r="K270" s="42"/>
      <c r="L270" s="429">
        <f>J270+K270</f>
        <v>0</v>
      </c>
      <c r="M270" s="229"/>
      <c r="N270" s="42"/>
      <c r="O270" s="358">
        <f>M270+N270</f>
        <v>0</v>
      </c>
      <c r="P270" s="299"/>
    </row>
    <row r="271" spans="1:16" s="96" customFormat="1" ht="36" hidden="1" x14ac:dyDescent="0.25">
      <c r="A271" s="75">
        <v>7220</v>
      </c>
      <c r="B271" s="43" t="s">
        <v>263</v>
      </c>
      <c r="C271" s="199">
        <f t="shared" si="237"/>
        <v>0</v>
      </c>
      <c r="D271" s="134">
        <f>SUM(D272:D273)</f>
        <v>0</v>
      </c>
      <c r="E271" s="91">
        <f t="shared" ref="E271" si="269">SUM(E272:E273)</f>
        <v>0</v>
      </c>
      <c r="F271" s="95">
        <f>SUM(F272:F273)</f>
        <v>0</v>
      </c>
      <c r="G271" s="240">
        <f>SUM(G272:G273)</f>
        <v>0</v>
      </c>
      <c r="H271" s="76">
        <f t="shared" ref="H271:O271" si="270">SUM(H272:H273)</f>
        <v>0</v>
      </c>
      <c r="I271" s="467">
        <f t="shared" si="270"/>
        <v>0</v>
      </c>
      <c r="J271" s="134">
        <f t="shared" si="270"/>
        <v>0</v>
      </c>
      <c r="K271" s="76">
        <f t="shared" si="270"/>
        <v>0</v>
      </c>
      <c r="L271" s="95">
        <f t="shared" si="270"/>
        <v>0</v>
      </c>
      <c r="M271" s="240">
        <f t="shared" si="270"/>
        <v>0</v>
      </c>
      <c r="N271" s="76">
        <f t="shared" si="270"/>
        <v>0</v>
      </c>
      <c r="O271" s="91">
        <f t="shared" si="270"/>
        <v>0</v>
      </c>
      <c r="P271" s="373"/>
    </row>
    <row r="272" spans="1:16" s="96" customFormat="1" ht="36" hidden="1" x14ac:dyDescent="0.25">
      <c r="A272" s="30">
        <v>7221</v>
      </c>
      <c r="B272" s="43" t="s">
        <v>264</v>
      </c>
      <c r="C272" s="199">
        <f t="shared" si="237"/>
        <v>0</v>
      </c>
      <c r="D272" s="273">
        <v>0</v>
      </c>
      <c r="E272" s="359"/>
      <c r="F272" s="430">
        <f t="shared" ref="F272:F274" si="271">D272+E272</f>
        <v>0</v>
      </c>
      <c r="G272" s="239"/>
      <c r="H272" s="45"/>
      <c r="I272" s="466">
        <f t="shared" ref="I272:I274" si="272">G272+H272</f>
        <v>0</v>
      </c>
      <c r="J272" s="273"/>
      <c r="K272" s="45"/>
      <c r="L272" s="430">
        <f t="shared" ref="L272:L274" si="273">J272+K272</f>
        <v>0</v>
      </c>
      <c r="M272" s="239"/>
      <c r="N272" s="45"/>
      <c r="O272" s="359">
        <f t="shared" ref="O272:O274" si="274">M272+N272</f>
        <v>0</v>
      </c>
      <c r="P272" s="30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37"/>
        <v>0</v>
      </c>
      <c r="D273" s="273">
        <v>0</v>
      </c>
      <c r="E273" s="359"/>
      <c r="F273" s="430">
        <f t="shared" si="271"/>
        <v>0</v>
      </c>
      <c r="G273" s="239"/>
      <c r="H273" s="45"/>
      <c r="I273" s="466">
        <f t="shared" si="272"/>
        <v>0</v>
      </c>
      <c r="J273" s="273"/>
      <c r="K273" s="45"/>
      <c r="L273" s="430">
        <f t="shared" si="273"/>
        <v>0</v>
      </c>
      <c r="M273" s="239"/>
      <c r="N273" s="45"/>
      <c r="O273" s="359">
        <f t="shared" si="274"/>
        <v>0</v>
      </c>
      <c r="P273" s="300"/>
    </row>
    <row r="274" spans="1:17" ht="24" hidden="1" x14ac:dyDescent="0.25">
      <c r="A274" s="75">
        <v>7230</v>
      </c>
      <c r="B274" s="43" t="s">
        <v>310</v>
      </c>
      <c r="C274" s="199">
        <f t="shared" si="237"/>
        <v>0</v>
      </c>
      <c r="D274" s="273">
        <v>0</v>
      </c>
      <c r="E274" s="359"/>
      <c r="F274" s="430">
        <f t="shared" si="271"/>
        <v>0</v>
      </c>
      <c r="G274" s="239"/>
      <c r="H274" s="45"/>
      <c r="I274" s="466">
        <f t="shared" si="272"/>
        <v>0</v>
      </c>
      <c r="J274" s="273"/>
      <c r="K274" s="45"/>
      <c r="L274" s="430">
        <f t="shared" si="273"/>
        <v>0</v>
      </c>
      <c r="M274" s="239"/>
      <c r="N274" s="45"/>
      <c r="O274" s="359">
        <f t="shared" si="274"/>
        <v>0</v>
      </c>
      <c r="P274" s="300"/>
    </row>
    <row r="275" spans="1:17" ht="24" hidden="1" x14ac:dyDescent="0.25">
      <c r="A275" s="75">
        <v>7240</v>
      </c>
      <c r="B275" s="43" t="s">
        <v>266</v>
      </c>
      <c r="C275" s="199">
        <f t="shared" si="237"/>
        <v>0</v>
      </c>
      <c r="D275" s="134">
        <f>SUM(D276:D277)</f>
        <v>0</v>
      </c>
      <c r="E275" s="91">
        <f t="shared" ref="E275" si="275">SUM(E276:E277)</f>
        <v>0</v>
      </c>
      <c r="F275" s="95">
        <f>SUM(F276:F277)</f>
        <v>0</v>
      </c>
      <c r="G275" s="240">
        <f>SUM(G276:G277)</f>
        <v>0</v>
      </c>
      <c r="H275" s="76">
        <f t="shared" ref="H275:O275" si="276">SUM(H276:H277)</f>
        <v>0</v>
      </c>
      <c r="I275" s="467">
        <f t="shared" si="276"/>
        <v>0</v>
      </c>
      <c r="J275" s="134">
        <f t="shared" si="276"/>
        <v>0</v>
      </c>
      <c r="K275" s="76">
        <f t="shared" si="276"/>
        <v>0</v>
      </c>
      <c r="L275" s="95">
        <f t="shared" si="276"/>
        <v>0</v>
      </c>
      <c r="M275" s="240">
        <f t="shared" si="276"/>
        <v>0</v>
      </c>
      <c r="N275" s="76">
        <f t="shared" si="276"/>
        <v>0</v>
      </c>
      <c r="O275" s="91">
        <f t="shared" si="276"/>
        <v>0</v>
      </c>
      <c r="P275" s="373"/>
    </row>
    <row r="276" spans="1:17" ht="48" hidden="1" x14ac:dyDescent="0.25">
      <c r="A276" s="30">
        <v>7245</v>
      </c>
      <c r="B276" s="43" t="s">
        <v>267</v>
      </c>
      <c r="C276" s="199">
        <f t="shared" si="237"/>
        <v>0</v>
      </c>
      <c r="D276" s="273">
        <v>0</v>
      </c>
      <c r="E276" s="359"/>
      <c r="F276" s="430">
        <f t="shared" ref="F276:F278" si="277">D276+E276</f>
        <v>0</v>
      </c>
      <c r="G276" s="239"/>
      <c r="H276" s="45"/>
      <c r="I276" s="466">
        <f t="shared" ref="I276:I278" si="278">G276+H276</f>
        <v>0</v>
      </c>
      <c r="J276" s="273"/>
      <c r="K276" s="45"/>
      <c r="L276" s="430">
        <f t="shared" ref="L276:L278" si="279">J276+K276</f>
        <v>0</v>
      </c>
      <c r="M276" s="239"/>
      <c r="N276" s="45"/>
      <c r="O276" s="359">
        <f t="shared" ref="O276:O278" si="280">M276+N276</f>
        <v>0</v>
      </c>
      <c r="P276" s="300"/>
    </row>
    <row r="277" spans="1:17" ht="84" hidden="1" x14ac:dyDescent="0.25">
      <c r="A277" s="30">
        <v>7246</v>
      </c>
      <c r="B277" s="43" t="s">
        <v>268</v>
      </c>
      <c r="C277" s="199">
        <f t="shared" si="237"/>
        <v>0</v>
      </c>
      <c r="D277" s="273">
        <v>0</v>
      </c>
      <c r="E277" s="359"/>
      <c r="F277" s="430">
        <f t="shared" si="277"/>
        <v>0</v>
      </c>
      <c r="G277" s="239"/>
      <c r="H277" s="45"/>
      <c r="I277" s="466">
        <f t="shared" si="278"/>
        <v>0</v>
      </c>
      <c r="J277" s="273"/>
      <c r="K277" s="45"/>
      <c r="L277" s="430">
        <f t="shared" si="279"/>
        <v>0</v>
      </c>
      <c r="M277" s="239"/>
      <c r="N277" s="45"/>
      <c r="O277" s="359">
        <f t="shared" si="280"/>
        <v>0</v>
      </c>
      <c r="P277" s="300"/>
    </row>
    <row r="278" spans="1:17" ht="24" hidden="1" x14ac:dyDescent="0.25">
      <c r="A278" s="92">
        <v>7260</v>
      </c>
      <c r="B278" s="40" t="s">
        <v>269</v>
      </c>
      <c r="C278" s="198">
        <f t="shared" si="237"/>
        <v>0</v>
      </c>
      <c r="D278" s="272">
        <v>0</v>
      </c>
      <c r="E278" s="358"/>
      <c r="F278" s="429">
        <f t="shared" si="277"/>
        <v>0</v>
      </c>
      <c r="G278" s="229"/>
      <c r="H278" s="42"/>
      <c r="I278" s="459">
        <f t="shared" si="278"/>
        <v>0</v>
      </c>
      <c r="J278" s="272"/>
      <c r="K278" s="42"/>
      <c r="L278" s="429">
        <f t="shared" si="279"/>
        <v>0</v>
      </c>
      <c r="M278" s="229"/>
      <c r="N278" s="42"/>
      <c r="O278" s="358">
        <f t="shared" si="280"/>
        <v>0</v>
      </c>
      <c r="P278" s="299"/>
    </row>
    <row r="279" spans="1:17" hidden="1" x14ac:dyDescent="0.25">
      <c r="A279" s="55">
        <v>7700</v>
      </c>
      <c r="B279" s="108" t="s">
        <v>300</v>
      </c>
      <c r="C279" s="213">
        <f t="shared" si="237"/>
        <v>0</v>
      </c>
      <c r="D279" s="142">
        <f>D280</f>
        <v>0</v>
      </c>
      <c r="E279" s="286">
        <f t="shared" ref="E279:O279" si="281">E280</f>
        <v>0</v>
      </c>
      <c r="F279" s="186">
        <f t="shared" si="281"/>
        <v>0</v>
      </c>
      <c r="G279" s="247">
        <f>G280</f>
        <v>0</v>
      </c>
      <c r="H279" s="109">
        <f t="shared" si="281"/>
        <v>0</v>
      </c>
      <c r="I279" s="485">
        <f t="shared" si="281"/>
        <v>0</v>
      </c>
      <c r="J279" s="142">
        <f t="shared" si="281"/>
        <v>0</v>
      </c>
      <c r="K279" s="109">
        <f t="shared" si="281"/>
        <v>0</v>
      </c>
      <c r="L279" s="186">
        <f t="shared" si="281"/>
        <v>0</v>
      </c>
      <c r="M279" s="247">
        <f t="shared" si="281"/>
        <v>0</v>
      </c>
      <c r="N279" s="109">
        <f t="shared" si="281"/>
        <v>0</v>
      </c>
      <c r="O279" s="286">
        <f t="shared" si="281"/>
        <v>0</v>
      </c>
      <c r="P279" s="471"/>
    </row>
    <row r="280" spans="1:17" hidden="1" x14ac:dyDescent="0.25">
      <c r="A280" s="73">
        <v>7720</v>
      </c>
      <c r="B280" s="40" t="s">
        <v>301</v>
      </c>
      <c r="C280" s="200">
        <f t="shared" si="237"/>
        <v>0</v>
      </c>
      <c r="D280" s="265">
        <v>0</v>
      </c>
      <c r="E280" s="440"/>
      <c r="F280" s="441">
        <f>D280+E280</f>
        <v>0</v>
      </c>
      <c r="G280" s="248"/>
      <c r="H280" s="49"/>
      <c r="I280" s="486">
        <f>G280+H280</f>
        <v>0</v>
      </c>
      <c r="J280" s="265"/>
      <c r="K280" s="49"/>
      <c r="L280" s="441">
        <f>J280+K280</f>
        <v>0</v>
      </c>
      <c r="M280" s="248"/>
      <c r="N280" s="49"/>
      <c r="O280" s="440">
        <f>M280+N280</f>
        <v>0</v>
      </c>
      <c r="P280" s="304"/>
    </row>
    <row r="281" spans="1:17" hidden="1" x14ac:dyDescent="0.25">
      <c r="A281" s="94"/>
      <c r="B281" s="43" t="s">
        <v>270</v>
      </c>
      <c r="C281" s="199">
        <f t="shared" si="237"/>
        <v>0</v>
      </c>
      <c r="D281" s="134">
        <f>SUM(D282:D283)</f>
        <v>0</v>
      </c>
      <c r="E281" s="91">
        <f t="shared" ref="E281" si="282">SUM(E282:E283)</f>
        <v>0</v>
      </c>
      <c r="F281" s="95">
        <f>SUM(F282:F283)</f>
        <v>0</v>
      </c>
      <c r="G281" s="240">
        <f>SUM(G282:G283)</f>
        <v>0</v>
      </c>
      <c r="H281" s="76">
        <f t="shared" ref="H281:O281" si="283">SUM(H282:H283)</f>
        <v>0</v>
      </c>
      <c r="I281" s="467">
        <f t="shared" si="283"/>
        <v>0</v>
      </c>
      <c r="J281" s="134">
        <f t="shared" si="283"/>
        <v>0</v>
      </c>
      <c r="K281" s="76">
        <f t="shared" si="283"/>
        <v>0</v>
      </c>
      <c r="L281" s="95">
        <f t="shared" si="283"/>
        <v>0</v>
      </c>
      <c r="M281" s="240">
        <f t="shared" si="283"/>
        <v>0</v>
      </c>
      <c r="N281" s="76">
        <f t="shared" si="283"/>
        <v>0</v>
      </c>
      <c r="O281" s="91">
        <f t="shared" si="283"/>
        <v>0</v>
      </c>
      <c r="P281" s="373"/>
    </row>
    <row r="282" spans="1:17" hidden="1" x14ac:dyDescent="0.25">
      <c r="A282" s="94" t="s">
        <v>271</v>
      </c>
      <c r="B282" s="30" t="s">
        <v>272</v>
      </c>
      <c r="C282" s="199">
        <f t="shared" si="237"/>
        <v>0</v>
      </c>
      <c r="D282" s="273"/>
      <c r="E282" s="359"/>
      <c r="F282" s="430">
        <f>E282+D282</f>
        <v>0</v>
      </c>
      <c r="G282" s="239"/>
      <c r="H282" s="45"/>
      <c r="I282" s="466">
        <f>H282+G282</f>
        <v>0</v>
      </c>
      <c r="J282" s="273"/>
      <c r="K282" s="45"/>
      <c r="L282" s="430">
        <f>K282+J282</f>
        <v>0</v>
      </c>
      <c r="M282" s="239"/>
      <c r="N282" s="45"/>
      <c r="O282" s="359">
        <f>N282+M282</f>
        <v>0</v>
      </c>
      <c r="P282" s="300"/>
    </row>
    <row r="283" spans="1:17" ht="24" hidden="1" x14ac:dyDescent="0.25">
      <c r="A283" s="94" t="s">
        <v>273</v>
      </c>
      <c r="B283" s="99" t="s">
        <v>274</v>
      </c>
      <c r="C283" s="198">
        <f t="shared" si="237"/>
        <v>0</v>
      </c>
      <c r="D283" s="272"/>
      <c r="E283" s="358"/>
      <c r="F283" s="429">
        <f>E283+D283</f>
        <v>0</v>
      </c>
      <c r="G283" s="229"/>
      <c r="H283" s="42"/>
      <c r="I283" s="459">
        <f>H283+G283</f>
        <v>0</v>
      </c>
      <c r="J283" s="272"/>
      <c r="K283" s="42"/>
      <c r="L283" s="429">
        <f>K283+J283</f>
        <v>0</v>
      </c>
      <c r="M283" s="229"/>
      <c r="N283" s="42"/>
      <c r="O283" s="358">
        <f>N283+M283</f>
        <v>0</v>
      </c>
      <c r="P283" s="299"/>
    </row>
    <row r="284" spans="1:17" ht="12.75" thickBot="1" x14ac:dyDescent="0.3">
      <c r="A284" s="113"/>
      <c r="B284" s="113" t="s">
        <v>275</v>
      </c>
      <c r="C284" s="214">
        <f t="shared" si="237"/>
        <v>1735784</v>
      </c>
      <c r="D284" s="143">
        <f>SUM(D281,D268,D229,D194,D186,D172,D74,D52)</f>
        <v>1644687</v>
      </c>
      <c r="E284" s="287">
        <f t="shared" ref="E284:O284" si="284">SUM(E281,E268,E229,E194,E186,E172,E74,E52)</f>
        <v>-28000</v>
      </c>
      <c r="F284" s="374">
        <f t="shared" si="284"/>
        <v>1616687</v>
      </c>
      <c r="G284" s="249">
        <f>SUM(G281,G268,G229,G194,G186,G172,G74,G52)</f>
        <v>119097</v>
      </c>
      <c r="H284" s="114">
        <f t="shared" si="284"/>
        <v>0</v>
      </c>
      <c r="I284" s="442">
        <f t="shared" si="284"/>
        <v>119097</v>
      </c>
      <c r="J284" s="143">
        <f t="shared" si="284"/>
        <v>0</v>
      </c>
      <c r="K284" s="114">
        <f t="shared" si="284"/>
        <v>0</v>
      </c>
      <c r="L284" s="115">
        <f t="shared" si="284"/>
        <v>0</v>
      </c>
      <c r="M284" s="249">
        <f t="shared" si="284"/>
        <v>0</v>
      </c>
      <c r="N284" s="114">
        <f t="shared" si="284"/>
        <v>0</v>
      </c>
      <c r="O284" s="115">
        <f t="shared" si="284"/>
        <v>0</v>
      </c>
      <c r="P284" s="374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37"/>
        <v>0</v>
      </c>
      <c r="D285" s="144">
        <f>SUM(D24,D25,D41,D42)-D50</f>
        <v>0</v>
      </c>
      <c r="E285" s="128">
        <f t="shared" ref="E285:N285" si="285">SUM(E24,E25,E41)-E50</f>
        <v>0</v>
      </c>
      <c r="F285" s="118">
        <f>SUM(F24,F25,F41)-F50</f>
        <v>0</v>
      </c>
      <c r="G285" s="250">
        <f>SUM(G24,G42)-G50</f>
        <v>0</v>
      </c>
      <c r="H285" s="117">
        <f t="shared" si="285"/>
        <v>0</v>
      </c>
      <c r="I285" s="487">
        <f t="shared" si="285"/>
        <v>0</v>
      </c>
      <c r="J285" s="144">
        <f t="shared" si="285"/>
        <v>0</v>
      </c>
      <c r="K285" s="117">
        <f t="shared" si="285"/>
        <v>0</v>
      </c>
      <c r="L285" s="118">
        <f t="shared" si="285"/>
        <v>0</v>
      </c>
      <c r="M285" s="250">
        <f t="shared" si="285"/>
        <v>0</v>
      </c>
      <c r="N285" s="117">
        <f t="shared" si="285"/>
        <v>0</v>
      </c>
      <c r="O285" s="128">
        <f>O44-O50</f>
        <v>0</v>
      </c>
      <c r="P285" s="375"/>
    </row>
    <row r="286" spans="1:17" s="19" customFormat="1" ht="12.75" hidden="1" thickTop="1" x14ac:dyDescent="0.25">
      <c r="A286" s="886" t="s">
        <v>277</v>
      </c>
      <c r="B286" s="887"/>
      <c r="C286" s="216">
        <f t="shared" si="237"/>
        <v>0</v>
      </c>
      <c r="D286" s="145">
        <f>SUM(D287,D288)-D295+D296</f>
        <v>0</v>
      </c>
      <c r="E286" s="116">
        <f t="shared" ref="E286:O286" si="286">SUM(E287,E288)-E295+E296</f>
        <v>0</v>
      </c>
      <c r="F286" s="112">
        <f t="shared" si="286"/>
        <v>0</v>
      </c>
      <c r="G286" s="251">
        <f>SUM(G287,G288)-G295+G296</f>
        <v>0</v>
      </c>
      <c r="H286" s="103">
        <f t="shared" si="286"/>
        <v>0</v>
      </c>
      <c r="I286" s="488">
        <f t="shared" si="286"/>
        <v>0</v>
      </c>
      <c r="J286" s="145">
        <f t="shared" si="286"/>
        <v>0</v>
      </c>
      <c r="K286" s="103">
        <f t="shared" si="286"/>
        <v>0</v>
      </c>
      <c r="L286" s="112">
        <f t="shared" si="286"/>
        <v>0</v>
      </c>
      <c r="M286" s="251">
        <f t="shared" si="286"/>
        <v>0</v>
      </c>
      <c r="N286" s="103">
        <f t="shared" si="286"/>
        <v>0</v>
      </c>
      <c r="O286" s="116">
        <f t="shared" si="286"/>
        <v>0</v>
      </c>
      <c r="P286" s="376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37"/>
        <v>0</v>
      </c>
      <c r="D287" s="136">
        <f>D21-D281</f>
        <v>0</v>
      </c>
      <c r="E287" s="120">
        <f t="shared" ref="E287:O287" si="287">E21-E281</f>
        <v>0</v>
      </c>
      <c r="F287" s="178">
        <f t="shared" si="287"/>
        <v>0</v>
      </c>
      <c r="G287" s="233">
        <f>G21-G281</f>
        <v>0</v>
      </c>
      <c r="H287" s="64">
        <f t="shared" si="287"/>
        <v>0</v>
      </c>
      <c r="I287" s="489">
        <f t="shared" si="287"/>
        <v>0</v>
      </c>
      <c r="J287" s="136">
        <f t="shared" si="287"/>
        <v>0</v>
      </c>
      <c r="K287" s="64">
        <f t="shared" si="287"/>
        <v>0</v>
      </c>
      <c r="L287" s="178">
        <f t="shared" si="287"/>
        <v>0</v>
      </c>
      <c r="M287" s="233">
        <f t="shared" si="287"/>
        <v>0</v>
      </c>
      <c r="N287" s="64">
        <f t="shared" si="287"/>
        <v>0</v>
      </c>
      <c r="O287" s="120">
        <f t="shared" si="287"/>
        <v>0</v>
      </c>
      <c r="P287" s="366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37"/>
        <v>0</v>
      </c>
      <c r="D288" s="145">
        <f>SUM(D289,D291,D293)-SUM(D290,D292,D294)</f>
        <v>0</v>
      </c>
      <c r="E288" s="116">
        <f t="shared" ref="E288:O288" si="288">SUM(E289,E291,E293)-SUM(E290,E292,E294)</f>
        <v>0</v>
      </c>
      <c r="F288" s="112">
        <f t="shared" si="288"/>
        <v>0</v>
      </c>
      <c r="G288" s="251">
        <f>SUM(G289,G291,G293)-SUM(G290,G292,G294)</f>
        <v>0</v>
      </c>
      <c r="H288" s="103">
        <f t="shared" si="288"/>
        <v>0</v>
      </c>
      <c r="I288" s="488">
        <f t="shared" si="288"/>
        <v>0</v>
      </c>
      <c r="J288" s="145">
        <f t="shared" si="288"/>
        <v>0</v>
      </c>
      <c r="K288" s="103">
        <f t="shared" si="288"/>
        <v>0</v>
      </c>
      <c r="L288" s="112">
        <f t="shared" si="288"/>
        <v>0</v>
      </c>
      <c r="M288" s="251">
        <f t="shared" si="288"/>
        <v>0</v>
      </c>
      <c r="N288" s="103">
        <f t="shared" si="288"/>
        <v>0</v>
      </c>
      <c r="O288" s="116">
        <f t="shared" si="288"/>
        <v>0</v>
      </c>
      <c r="P288" s="376"/>
    </row>
    <row r="289" spans="1:16" ht="12.75" hidden="1" thickTop="1" x14ac:dyDescent="0.25">
      <c r="A289" s="100" t="s">
        <v>282</v>
      </c>
      <c r="B289" s="60" t="s">
        <v>283</v>
      </c>
      <c r="C289" s="200">
        <f t="shared" si="237"/>
        <v>0</v>
      </c>
      <c r="D289" s="265"/>
      <c r="E289" s="440"/>
      <c r="F289" s="441">
        <f t="shared" ref="F289:F296" si="289">E289+D289</f>
        <v>0</v>
      </c>
      <c r="G289" s="248"/>
      <c r="H289" s="49"/>
      <c r="I289" s="486">
        <f t="shared" ref="I289:I296" si="290">H289+G289</f>
        <v>0</v>
      </c>
      <c r="J289" s="265"/>
      <c r="K289" s="49"/>
      <c r="L289" s="441">
        <f t="shared" ref="L289:L296" si="291">K289+J289</f>
        <v>0</v>
      </c>
      <c r="M289" s="248"/>
      <c r="N289" s="49"/>
      <c r="O289" s="440">
        <f t="shared" ref="O289:O296" si="292">N289+M289</f>
        <v>0</v>
      </c>
      <c r="P289" s="304"/>
    </row>
    <row r="290" spans="1:16" ht="12.75" hidden="1" thickTop="1" x14ac:dyDescent="0.25">
      <c r="A290" s="94" t="s">
        <v>284</v>
      </c>
      <c r="B290" s="29" t="s">
        <v>285</v>
      </c>
      <c r="C290" s="199">
        <f t="shared" si="237"/>
        <v>0</v>
      </c>
      <c r="D290" s="273"/>
      <c r="E290" s="359"/>
      <c r="F290" s="430">
        <f t="shared" si="289"/>
        <v>0</v>
      </c>
      <c r="G290" s="239"/>
      <c r="H290" s="45"/>
      <c r="I290" s="466">
        <f t="shared" si="290"/>
        <v>0</v>
      </c>
      <c r="J290" s="273"/>
      <c r="K290" s="45"/>
      <c r="L290" s="430">
        <f t="shared" si="291"/>
        <v>0</v>
      </c>
      <c r="M290" s="239"/>
      <c r="N290" s="45"/>
      <c r="O290" s="359">
        <f t="shared" si="292"/>
        <v>0</v>
      </c>
      <c r="P290" s="300"/>
    </row>
    <row r="291" spans="1:16" ht="12.75" hidden="1" thickTop="1" x14ac:dyDescent="0.25">
      <c r="A291" s="94" t="s">
        <v>286</v>
      </c>
      <c r="B291" s="29" t="s">
        <v>287</v>
      </c>
      <c r="C291" s="199">
        <f t="shared" si="237"/>
        <v>0</v>
      </c>
      <c r="D291" s="273"/>
      <c r="E291" s="359"/>
      <c r="F291" s="430">
        <f t="shared" si="289"/>
        <v>0</v>
      </c>
      <c r="G291" s="239"/>
      <c r="H291" s="45"/>
      <c r="I291" s="466">
        <f t="shared" si="290"/>
        <v>0</v>
      </c>
      <c r="J291" s="273"/>
      <c r="K291" s="45"/>
      <c r="L291" s="430">
        <f t="shared" si="291"/>
        <v>0</v>
      </c>
      <c r="M291" s="239"/>
      <c r="N291" s="45"/>
      <c r="O291" s="359">
        <f t="shared" si="292"/>
        <v>0</v>
      </c>
      <c r="P291" s="300"/>
    </row>
    <row r="292" spans="1:16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359"/>
      <c r="F292" s="430">
        <f t="shared" si="289"/>
        <v>0</v>
      </c>
      <c r="G292" s="239"/>
      <c r="H292" s="45"/>
      <c r="I292" s="466">
        <f t="shared" si="290"/>
        <v>0</v>
      </c>
      <c r="J292" s="273"/>
      <c r="K292" s="45"/>
      <c r="L292" s="430">
        <f t="shared" si="291"/>
        <v>0</v>
      </c>
      <c r="M292" s="239"/>
      <c r="N292" s="45"/>
      <c r="O292" s="359">
        <f t="shared" si="292"/>
        <v>0</v>
      </c>
      <c r="P292" s="300"/>
    </row>
    <row r="293" spans="1:16" ht="12.75" hidden="1" thickTop="1" x14ac:dyDescent="0.25">
      <c r="A293" s="94" t="s">
        <v>290</v>
      </c>
      <c r="B293" s="29" t="s">
        <v>291</v>
      </c>
      <c r="C293" s="199">
        <f t="shared" si="237"/>
        <v>0</v>
      </c>
      <c r="D293" s="273"/>
      <c r="E293" s="359"/>
      <c r="F293" s="430">
        <f t="shared" si="289"/>
        <v>0</v>
      </c>
      <c r="G293" s="239"/>
      <c r="H293" s="45"/>
      <c r="I293" s="466">
        <f t="shared" si="290"/>
        <v>0</v>
      </c>
      <c r="J293" s="273"/>
      <c r="K293" s="45"/>
      <c r="L293" s="430">
        <f t="shared" si="291"/>
        <v>0</v>
      </c>
      <c r="M293" s="239"/>
      <c r="N293" s="45"/>
      <c r="O293" s="359">
        <f t="shared" si="292"/>
        <v>0</v>
      </c>
      <c r="P293" s="300"/>
    </row>
    <row r="294" spans="1:16" ht="12.75" hidden="1" thickTop="1" x14ac:dyDescent="0.25">
      <c r="A294" s="101" t="s">
        <v>292</v>
      </c>
      <c r="B294" s="102" t="s">
        <v>293</v>
      </c>
      <c r="C294" s="210">
        <f t="shared" si="237"/>
        <v>0</v>
      </c>
      <c r="D294" s="274"/>
      <c r="E294" s="437"/>
      <c r="F294" s="438">
        <f t="shared" si="289"/>
        <v>0</v>
      </c>
      <c r="G294" s="244"/>
      <c r="H294" s="84"/>
      <c r="I294" s="477">
        <f t="shared" si="290"/>
        <v>0</v>
      </c>
      <c r="J294" s="274"/>
      <c r="K294" s="84"/>
      <c r="L294" s="438">
        <f t="shared" si="291"/>
        <v>0</v>
      </c>
      <c r="M294" s="244"/>
      <c r="N294" s="84"/>
      <c r="O294" s="437">
        <f t="shared" si="292"/>
        <v>0</v>
      </c>
      <c r="P294" s="303"/>
    </row>
    <row r="295" spans="1:16" s="19" customFormat="1" ht="13.5" hidden="1" thickTop="1" thickBot="1" x14ac:dyDescent="0.3">
      <c r="A295" s="121" t="s">
        <v>294</v>
      </c>
      <c r="B295" s="121" t="s">
        <v>295</v>
      </c>
      <c r="C295" s="215">
        <f t="shared" si="237"/>
        <v>0</v>
      </c>
      <c r="D295" s="276"/>
      <c r="E295" s="443"/>
      <c r="F295" s="444">
        <f t="shared" si="289"/>
        <v>0</v>
      </c>
      <c r="G295" s="252"/>
      <c r="H295" s="122"/>
      <c r="I295" s="490">
        <f t="shared" si="290"/>
        <v>0</v>
      </c>
      <c r="J295" s="276"/>
      <c r="K295" s="122"/>
      <c r="L295" s="444">
        <f t="shared" si="291"/>
        <v>0</v>
      </c>
      <c r="M295" s="252"/>
      <c r="N295" s="122"/>
      <c r="O295" s="443">
        <f t="shared" si="292"/>
        <v>0</v>
      </c>
      <c r="P295" s="305"/>
    </row>
    <row r="296" spans="1:16" s="19" customFormat="1" ht="36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491"/>
      <c r="F296" s="435">
        <f t="shared" si="289"/>
        <v>0</v>
      </c>
      <c r="G296" s="243"/>
      <c r="H296" s="80"/>
      <c r="I296" s="474">
        <f t="shared" si="290"/>
        <v>0</v>
      </c>
      <c r="J296" s="257"/>
      <c r="K296" s="80"/>
      <c r="L296" s="435">
        <f t="shared" si="291"/>
        <v>0</v>
      </c>
      <c r="M296" s="243"/>
      <c r="N296" s="80"/>
      <c r="O296" s="355">
        <f t="shared" si="292"/>
        <v>0</v>
      </c>
      <c r="P296" s="302"/>
    </row>
    <row r="297" spans="1:16" ht="12.75" thickTop="1" x14ac:dyDescent="0.25">
      <c r="A297" s="492"/>
      <c r="B297" s="492"/>
      <c r="C297" s="492"/>
      <c r="D297" s="492"/>
      <c r="E297" s="492"/>
      <c r="F297" s="492"/>
      <c r="G297" s="492"/>
      <c r="H297" s="492"/>
      <c r="I297" s="492"/>
      <c r="J297" s="492"/>
      <c r="K297" s="492"/>
      <c r="L297" s="492"/>
      <c r="M297" s="492"/>
      <c r="N297" s="492"/>
      <c r="O297" s="492"/>
      <c r="P297" s="492"/>
    </row>
    <row r="298" spans="1:16" x14ac:dyDescent="0.25">
      <c r="A298" s="492"/>
      <c r="B298" s="492"/>
      <c r="C298" s="492"/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2"/>
    </row>
    <row r="299" spans="1:16" x14ac:dyDescent="0.25">
      <c r="A299" s="492"/>
      <c r="B299" s="492"/>
      <c r="C299" s="492"/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2"/>
    </row>
    <row r="300" spans="1:16" x14ac:dyDescent="0.25">
      <c r="A300" s="492"/>
      <c r="B300" s="492"/>
      <c r="C300" s="492"/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2"/>
    </row>
    <row r="301" spans="1:16" x14ac:dyDescent="0.25">
      <c r="A301" s="492"/>
      <c r="B301" s="492"/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2"/>
    </row>
    <row r="302" spans="1:16" x14ac:dyDescent="0.25">
      <c r="A302" s="492"/>
      <c r="B302" s="492"/>
      <c r="C302" s="492"/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2"/>
    </row>
    <row r="303" spans="1:16" x14ac:dyDescent="0.25">
      <c r="A303" s="492"/>
      <c r="B303" s="492"/>
      <c r="C303" s="492"/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2"/>
    </row>
    <row r="304" spans="1:16" x14ac:dyDescent="0.25">
      <c r="A304" s="492"/>
      <c r="B304" s="492"/>
      <c r="C304" s="492"/>
      <c r="D304" s="492"/>
      <c r="E304" s="492"/>
      <c r="F304" s="492"/>
      <c r="G304" s="492"/>
      <c r="H304" s="492"/>
      <c r="I304" s="492"/>
      <c r="J304" s="492"/>
      <c r="K304" s="492"/>
      <c r="L304" s="492"/>
      <c r="M304" s="492"/>
      <c r="N304" s="492"/>
      <c r="O304" s="492"/>
      <c r="P304" s="492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HOuP/luq9xuvzqxD9S3smnnro05nEMJGDU2LmPEiqAHsi36GRf4//0ngl3IEHh7nhUo3/P7vP7Dmm3Ec1A6hig==" saltValue="DCRm2i5tRK1Hw4zwlyXsgA==" spinCount="100000" sheet="1" objects="1" scenarios="1" formatCells="0" formatColumns="0" formatRows="0"/>
  <autoFilter ref="A18:P296">
    <filterColumn colId="2">
      <filters blank="1">
        <filter val="1 425 000"/>
        <filter val="1 544 097"/>
        <filter val="1 651 005"/>
        <filter val="1 735 784"/>
        <filter val="106 908"/>
        <filter val="119 097"/>
        <filter val="2 200"/>
        <filter val="27 779"/>
        <filter val="3 923"/>
        <filter val="39 765"/>
        <filter val="4 786"/>
        <filter val="5 000"/>
        <filter val="6 986"/>
        <filter val="63 220"/>
        <filter val="67 143"/>
        <filter val="84 779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34.pielikums Jūrmalas pilsētas domes
2017.gada 9.jūnija saistošajiem noteikumiem Nr.21
(protokols Nr.10, 2.punkts)
 </firstHeader>
    <firstFooter>&amp;L&amp;9&amp;D; &amp;T&amp;R&amp;9&amp;P (&amp;N)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24"/>
  <sheetViews>
    <sheetView showGridLines="0" view="pageLayout" zoomScaleNormal="100" workbookViewId="0">
      <selection activeCell="U6" sqref="U6"/>
    </sheetView>
  </sheetViews>
  <sheetFormatPr defaultRowHeight="12" outlineLevelCol="1" x14ac:dyDescent="0.25"/>
  <cols>
    <col min="1" max="1" width="7.5703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6" style="6" customWidth="1" collapsed="1"/>
    <col min="13" max="13" width="8.7109375" style="6" hidden="1" customWidth="1" outlineLevel="1"/>
    <col min="14" max="14" width="7.5703125" style="6" hidden="1" customWidth="1" outlineLevel="1"/>
    <col min="15" max="15" width="6.140625" style="6" customWidth="1" collapsed="1"/>
    <col min="16" max="16" width="27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356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349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9.25" customHeight="1" x14ac:dyDescent="0.25">
      <c r="A7" s="2" t="s">
        <v>4</v>
      </c>
      <c r="B7" s="3"/>
      <c r="C7" s="862" t="s">
        <v>357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 t="s">
        <v>347</v>
      </c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/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68" t="s">
        <v>313</v>
      </c>
      <c r="F16" s="890" t="s">
        <v>14</v>
      </c>
      <c r="G16" s="882" t="s">
        <v>312</v>
      </c>
      <c r="H16" s="868" t="s">
        <v>319</v>
      </c>
      <c r="I16" s="892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69"/>
      <c r="F17" s="891"/>
      <c r="G17" s="883"/>
      <c r="H17" s="869"/>
      <c r="I17" s="893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5">
        <v>5</v>
      </c>
      <c r="F18" s="168">
        <v>6</v>
      </c>
      <c r="G18" s="217">
        <v>7</v>
      </c>
      <c r="H18" s="15">
        <v>8</v>
      </c>
      <c r="I18" s="146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8"/>
      <c r="F19" s="169"/>
      <c r="G19" s="218"/>
      <c r="H19" s="18"/>
      <c r="I19" s="147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45275</v>
      </c>
      <c r="D20" s="130">
        <f>SUM(D21,D24,D25,D41,D42)</f>
        <v>55275</v>
      </c>
      <c r="E20" s="22">
        <f>SUM(E21,E24,E25,E41,E42)</f>
        <v>-10000</v>
      </c>
      <c r="F20" s="170">
        <f>SUM(F21,F24,F25,F41,F42)</f>
        <v>45275</v>
      </c>
      <c r="G20" s="219">
        <f>SUM(G21,G24,G42)</f>
        <v>0</v>
      </c>
      <c r="H20" s="22">
        <f t="shared" ref="H20:I20" si="0">SUM(H21,H24,H42)</f>
        <v>0</v>
      </c>
      <c r="I20" s="278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hidden="1" thickTop="1" x14ac:dyDescent="0.25">
      <c r="A21" s="23"/>
      <c r="B21" s="24" t="s">
        <v>21</v>
      </c>
      <c r="C21" s="193">
        <f t="shared" ref="C21" si="3">SUM(F21,I21,L21,O21)</f>
        <v>0</v>
      </c>
      <c r="D21" s="131">
        <f t="shared" ref="D21:E21" si="4">SUM(D22:D23)</f>
        <v>0</v>
      </c>
      <c r="E21" s="25">
        <f t="shared" si="4"/>
        <v>0</v>
      </c>
      <c r="F21" s="171">
        <f>SUM(F22:F23)</f>
        <v>0</v>
      </c>
      <c r="G21" s="220">
        <f t="shared" ref="G21:O21" si="5">SUM(G22:G23)</f>
        <v>0</v>
      </c>
      <c r="H21" s="25">
        <f t="shared" si="5"/>
        <v>0</v>
      </c>
      <c r="I21" s="279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t="12.75" hidden="1" thickTop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ht="12.75" hidden="1" thickTop="1" x14ac:dyDescent="0.25">
      <c r="A23" s="29"/>
      <c r="B23" s="30" t="s">
        <v>23</v>
      </c>
      <c r="C23" s="195">
        <f t="shared" ref="C23" si="7">SUM(F23,I23,L23,O23)</f>
        <v>0</v>
      </c>
      <c r="D23" s="255"/>
      <c r="E23" s="31"/>
      <c r="F23" s="340">
        <f t="shared" ref="F23:F24" si="8">D23+E23</f>
        <v>0</v>
      </c>
      <c r="G23" s="222"/>
      <c r="H23" s="31"/>
      <c r="I23" s="148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5.5" thickTop="1" thickBot="1" x14ac:dyDescent="0.3">
      <c r="A24" s="32">
        <v>19300</v>
      </c>
      <c r="B24" s="32" t="s">
        <v>24</v>
      </c>
      <c r="C24" s="196">
        <f>SUM(F24,I24)</f>
        <v>45275</v>
      </c>
      <c r="D24" s="256">
        <v>55275</v>
      </c>
      <c r="E24" s="33">
        <f>E50</f>
        <v>-10000</v>
      </c>
      <c r="F24" s="341">
        <f t="shared" si="8"/>
        <v>45275</v>
      </c>
      <c r="G24" s="223"/>
      <c r="H24" s="33"/>
      <c r="I24" s="346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hidden="1" thickTop="1" x14ac:dyDescent="0.25">
      <c r="A25" s="347"/>
      <c r="B25" s="35" t="s">
        <v>26</v>
      </c>
      <c r="C25" s="197">
        <f>SUM(F25)</f>
        <v>0</v>
      </c>
      <c r="D25" s="257"/>
      <c r="E25" s="80"/>
      <c r="F25" s="342">
        <f>D25+E25</f>
        <v>0</v>
      </c>
      <c r="G25" s="224" t="s">
        <v>25</v>
      </c>
      <c r="H25" s="37" t="s">
        <v>25</v>
      </c>
      <c r="I25" s="124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.75" hidden="1" thickTop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.75" hidden="1" thickTop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t="12.75" hidden="1" thickTop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t="12.75" hidden="1" thickTop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.75" hidden="1" thickTop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.75" hidden="1" thickTop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.75" hidden="1" thickTop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t="12.75" hidden="1" thickTop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t="12.75" hidden="1" thickTop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.75" hidden="1" thickTop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.75" hidden="1" thickTop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.75" hidden="1" thickTop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t="12.75" hidden="1" thickTop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t="12.75" hidden="1" thickTop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.75" hidden="1" thickTop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.75" hidden="1" thickTop="1" x14ac:dyDescent="0.25">
      <c r="A42" s="50">
        <v>21490</v>
      </c>
      <c r="B42" s="51" t="s">
        <v>43</v>
      </c>
      <c r="C42" s="201">
        <f>SUM(F42,I42,L42)</f>
        <v>0</v>
      </c>
      <c r="D42" s="263">
        <f t="shared" ref="D42:E42" si="19">D43</f>
        <v>0</v>
      </c>
      <c r="E42" s="52">
        <f t="shared" si="19"/>
        <v>0</v>
      </c>
      <c r="F42" s="264">
        <f>F43</f>
        <v>0</v>
      </c>
      <c r="G42" s="228">
        <f t="shared" ref="G42:K42" si="20">G43</f>
        <v>0</v>
      </c>
      <c r="H42" s="52">
        <f t="shared" si="20"/>
        <v>0</v>
      </c>
      <c r="I42" s="28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.75" hidden="1" thickTop="1" x14ac:dyDescent="0.25">
      <c r="A43" s="30">
        <v>21499</v>
      </c>
      <c r="B43" s="43" t="s">
        <v>44</v>
      </c>
      <c r="C43" s="202">
        <f>SUM(F43,I43,L43)</f>
        <v>0</v>
      </c>
      <c r="D43" s="265"/>
      <c r="E43" s="49"/>
      <c r="F43" s="185">
        <f>D43+E43</f>
        <v>0</v>
      </c>
      <c r="G43" s="229"/>
      <c r="H43" s="42"/>
      <c r="I43" s="90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.75" hidden="1" thickTop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.75" hidden="1" thickTop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.75" hidden="1" thickTop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ht="12.75" thickTop="1" x14ac:dyDescent="0.25">
      <c r="A47" s="60"/>
      <c r="B47" s="58"/>
      <c r="C47" s="204"/>
      <c r="D47" s="270"/>
      <c r="E47" s="77"/>
      <c r="F47" s="269"/>
      <c r="G47" s="231"/>
      <c r="H47" s="59"/>
      <c r="I47" s="282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188"/>
      <c r="F48" s="177"/>
      <c r="G48" s="232"/>
      <c r="H48" s="111"/>
      <c r="I48" s="15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45275</v>
      </c>
      <c r="D49" s="136">
        <f t="shared" ref="D49:E49" si="25">SUM(D50,D281)</f>
        <v>55275</v>
      </c>
      <c r="E49" s="64">
        <f t="shared" si="25"/>
        <v>-10000</v>
      </c>
      <c r="F49" s="178">
        <f>SUM(F50,F281)</f>
        <v>45275</v>
      </c>
      <c r="G49" s="233">
        <f t="shared" ref="G49:O49" si="26">SUM(G50,G281)</f>
        <v>0</v>
      </c>
      <c r="H49" s="64">
        <f t="shared" si="26"/>
        <v>0</v>
      </c>
      <c r="I49" s="120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45275</v>
      </c>
      <c r="D50" s="137">
        <f t="shared" ref="D50:E50" si="27">SUM(D51,D193)</f>
        <v>55275</v>
      </c>
      <c r="E50" s="67">
        <f t="shared" si="27"/>
        <v>-10000</v>
      </c>
      <c r="F50" s="179">
        <f>SUM(F51,F193)</f>
        <v>45275</v>
      </c>
      <c r="G50" s="234">
        <f t="shared" ref="G50:O50" si="28">SUM(G51,G193)</f>
        <v>0</v>
      </c>
      <c r="H50" s="67">
        <f t="shared" si="28"/>
        <v>0</v>
      </c>
      <c r="I50" s="283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45275</v>
      </c>
      <c r="D51" s="138">
        <f t="shared" ref="D51:E51" si="29">SUM(D52,D74,D172,D186)</f>
        <v>55275</v>
      </c>
      <c r="E51" s="69">
        <f t="shared" si="29"/>
        <v>-10000</v>
      </c>
      <c r="F51" s="180">
        <f>SUM(F52,F74,F172,F186)</f>
        <v>45275</v>
      </c>
      <c r="G51" s="235">
        <f t="shared" ref="G51:O51" si="30">SUM(G52,G74,G172,G186)</f>
        <v>0</v>
      </c>
      <c r="H51" s="69">
        <f t="shared" si="30"/>
        <v>0</v>
      </c>
      <c r="I51" s="284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x14ac:dyDescent="0.25">
      <c r="A52" s="70">
        <v>1000</v>
      </c>
      <c r="B52" s="70" t="s">
        <v>52</v>
      </c>
      <c r="C52" s="209">
        <f t="shared" si="24"/>
        <v>1000</v>
      </c>
      <c r="D52" s="139">
        <f t="shared" ref="D52:E52" si="31">SUM(D53,D66)</f>
        <v>1000</v>
      </c>
      <c r="E52" s="71">
        <f t="shared" si="31"/>
        <v>0</v>
      </c>
      <c r="F52" s="181">
        <f>SUM(F53,F66)</f>
        <v>1000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x14ac:dyDescent="0.25">
      <c r="A53" s="35">
        <v>1100</v>
      </c>
      <c r="B53" s="72" t="s">
        <v>53</v>
      </c>
      <c r="C53" s="197">
        <f t="shared" si="24"/>
        <v>1000</v>
      </c>
      <c r="D53" s="132">
        <f t="shared" ref="D53:E53" si="33">SUM(D54,D57,D65)</f>
        <v>1000</v>
      </c>
      <c r="E53" s="38">
        <f t="shared" si="33"/>
        <v>0</v>
      </c>
      <c r="F53" s="184">
        <f>SUM(F54,F57,F65)</f>
        <v>1000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/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 t="shared" ref="D57:E57" si="38">SUM(D58:D64)</f>
        <v>0</v>
      </c>
      <c r="E57" s="76">
        <f t="shared" si="38"/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/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/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/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x14ac:dyDescent="0.25">
      <c r="A65" s="73">
        <v>1150</v>
      </c>
      <c r="B65" s="58" t="s">
        <v>65</v>
      </c>
      <c r="C65" s="204">
        <f t="shared" si="24"/>
        <v>1000</v>
      </c>
      <c r="D65" s="270">
        <v>1000</v>
      </c>
      <c r="E65" s="77"/>
      <c r="F65" s="183">
        <f t="shared" si="40"/>
        <v>1000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 t="shared" ref="D66:E66" si="44">SUM(D67:D68)</f>
        <v>0</v>
      </c>
      <c r="E66" s="38">
        <f t="shared" si="44"/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/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 t="shared" ref="D68:E68" si="46">SUM(D69:D73)</f>
        <v>0</v>
      </c>
      <c r="E68" s="76">
        <f t="shared" si="46"/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hidden="1" x14ac:dyDescent="0.25">
      <c r="A69" s="30">
        <v>1221</v>
      </c>
      <c r="B69" s="43" t="s">
        <v>69</v>
      </c>
      <c r="C69" s="199">
        <f t="shared" si="24"/>
        <v>0</v>
      </c>
      <c r="D69" s="273"/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/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/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44275</v>
      </c>
      <c r="D74" s="139">
        <f t="shared" ref="D74:E74" si="52">SUM(D75,D82,D129,D163,D164,D171)</f>
        <v>54275</v>
      </c>
      <c r="E74" s="71">
        <f t="shared" si="52"/>
        <v>-10000</v>
      </c>
      <c r="F74" s="181">
        <f>SUM(F75,F82,F129,F163,F164,F171)</f>
        <v>44275</v>
      </c>
      <c r="G74" s="236">
        <f t="shared" ref="G74:O74" si="53">SUM(G75,G82,G129,G163,G164,G171)</f>
        <v>0</v>
      </c>
      <c r="H74" s="71">
        <f t="shared" si="53"/>
        <v>0</v>
      </c>
      <c r="I74" s="127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7000</v>
      </c>
      <c r="D75" s="132">
        <f t="shared" ref="D75:E75" si="54">SUM(D76,D79)</f>
        <v>7000</v>
      </c>
      <c r="E75" s="38">
        <f t="shared" si="54"/>
        <v>0</v>
      </c>
      <c r="F75" s="184">
        <f>SUM(F76,F79)</f>
        <v>7000</v>
      </c>
      <c r="G75" s="237">
        <f t="shared" ref="G75:O75" si="55">SUM(G76,G79)</f>
        <v>0</v>
      </c>
      <c r="H75" s="38">
        <f t="shared" si="55"/>
        <v>0</v>
      </c>
      <c r="I75" s="125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x14ac:dyDescent="0.25">
      <c r="A79" s="75">
        <v>2120</v>
      </c>
      <c r="B79" s="43" t="s">
        <v>79</v>
      </c>
      <c r="C79" s="199">
        <f t="shared" si="24"/>
        <v>7000</v>
      </c>
      <c r="D79" s="134">
        <f t="shared" ref="D79:E79" si="62">SUM(D80:D81)</f>
        <v>7000</v>
      </c>
      <c r="E79" s="76">
        <f t="shared" si="62"/>
        <v>0</v>
      </c>
      <c r="F79" s="95">
        <f>SUM(F80:F81)</f>
        <v>7000</v>
      </c>
      <c r="G79" s="240">
        <f t="shared" ref="G79:O79" si="63">SUM(G80:G81)</f>
        <v>0</v>
      </c>
      <c r="H79" s="76">
        <f t="shared" si="63"/>
        <v>0</v>
      </c>
      <c r="I79" s="91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x14ac:dyDescent="0.25">
      <c r="A80" s="30">
        <v>2121</v>
      </c>
      <c r="B80" s="43" t="s">
        <v>77</v>
      </c>
      <c r="C80" s="199">
        <f t="shared" si="24"/>
        <v>1000</v>
      </c>
      <c r="D80" s="273">
        <v>1000</v>
      </c>
      <c r="E80" s="45"/>
      <c r="F80" s="95">
        <f t="shared" ref="F80:F81" si="64">D80+E80</f>
        <v>1000</v>
      </c>
      <c r="G80" s="239"/>
      <c r="H80" s="45"/>
      <c r="I80" s="91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x14ac:dyDescent="0.25">
      <c r="A81" s="30">
        <v>2122</v>
      </c>
      <c r="B81" s="43" t="s">
        <v>78</v>
      </c>
      <c r="C81" s="199">
        <f t="shared" si="24"/>
        <v>6000</v>
      </c>
      <c r="D81" s="273">
        <v>6000</v>
      </c>
      <c r="E81" s="45"/>
      <c r="F81" s="95">
        <f t="shared" si="64"/>
        <v>6000</v>
      </c>
      <c r="G81" s="239"/>
      <c r="H81" s="45"/>
      <c r="I81" s="91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35275</v>
      </c>
      <c r="D82" s="132">
        <f t="shared" ref="D82:E82" si="68">SUM(D83,D88,D94,D102,D111,D115,D121,D127)</f>
        <v>45275</v>
      </c>
      <c r="E82" s="38">
        <f t="shared" si="68"/>
        <v>-10000</v>
      </c>
      <c r="F82" s="184">
        <f>SUM(F83,F88,F94,F102,F111,F115,F121,F127)</f>
        <v>35275</v>
      </c>
      <c r="G82" s="237">
        <f t="shared" ref="G82:O82" si="69">SUM(G83,G88,G94,G102,G111,G115,G121,G127)</f>
        <v>0</v>
      </c>
      <c r="H82" s="38">
        <f t="shared" si="69"/>
        <v>0</v>
      </c>
      <c r="I82" s="125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 t="shared" ref="D83:E83" si="70">SUM(D84:D87)</f>
        <v>0</v>
      </c>
      <c r="E83" s="74">
        <f t="shared" si="70"/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/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/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 t="shared" ref="D88:E88" si="76">SUM(D89:D93)</f>
        <v>0</v>
      </c>
      <c r="E88" s="76">
        <f t="shared" si="76"/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/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/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31000</v>
      </c>
      <c r="D94" s="134">
        <f t="shared" ref="D94:E94" si="82">SUM(D95:D101)</f>
        <v>41000</v>
      </c>
      <c r="E94" s="76">
        <f t="shared" si="82"/>
        <v>-10000</v>
      </c>
      <c r="F94" s="95">
        <f>SUM(F95:F101)</f>
        <v>31000</v>
      </c>
      <c r="G94" s="240">
        <f t="shared" ref="G94:N94" si="83">SUM(G95:G101)</f>
        <v>0</v>
      </c>
      <c r="H94" s="76">
        <f t="shared" si="83"/>
        <v>0</v>
      </c>
      <c r="I94" s="91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x14ac:dyDescent="0.25">
      <c r="A95" s="30">
        <v>2231</v>
      </c>
      <c r="B95" s="43" t="s">
        <v>92</v>
      </c>
      <c r="C95" s="199">
        <f t="shared" si="24"/>
        <v>30500</v>
      </c>
      <c r="D95" s="273">
        <v>40500</v>
      </c>
      <c r="E95" s="45">
        <v>-10000</v>
      </c>
      <c r="F95" s="95">
        <f t="shared" ref="F95:F101" si="84">D95+E95</f>
        <v>30500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x14ac:dyDescent="0.25">
      <c r="A96" s="30">
        <v>2232</v>
      </c>
      <c r="B96" s="43" t="s">
        <v>93</v>
      </c>
      <c r="C96" s="199">
        <f t="shared" si="24"/>
        <v>500</v>
      </c>
      <c r="D96" s="273">
        <v>500</v>
      </c>
      <c r="E96" s="45"/>
      <c r="F96" s="95">
        <f t="shared" si="84"/>
        <v>500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hidden="1" x14ac:dyDescent="0.25">
      <c r="A100" s="30">
        <v>2236</v>
      </c>
      <c r="B100" s="43" t="s">
        <v>97</v>
      </c>
      <c r="C100" s="199">
        <f t="shared" si="24"/>
        <v>0</v>
      </c>
      <c r="D100" s="273"/>
      <c r="E100" s="45"/>
      <c r="F100" s="95">
        <f t="shared" si="84"/>
        <v>0</v>
      </c>
      <c r="G100" s="239"/>
      <c r="H100" s="45"/>
      <c r="I100" s="91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 t="shared" ref="D102:E102" si="88">SUM(D103:D110)</f>
        <v>0</v>
      </c>
      <c r="E102" s="76">
        <f t="shared" si="88"/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/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/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 t="shared" ref="D111:E111" si="94">SUM(D112:D114)</f>
        <v>0</v>
      </c>
      <c r="E111" s="76">
        <f t="shared" si="94"/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/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/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2000</v>
      </c>
      <c r="D115" s="134">
        <f t="shared" ref="D115:E115" si="101">SUM(D116:D120)</f>
        <v>2000</v>
      </c>
      <c r="E115" s="76">
        <f t="shared" si="101"/>
        <v>0</v>
      </c>
      <c r="F115" s="95">
        <f>SUM(F116:F120)</f>
        <v>2000</v>
      </c>
      <c r="G115" s="240">
        <f t="shared" ref="G115:N115" si="102">SUM(G116:G120)</f>
        <v>0</v>
      </c>
      <c r="H115" s="76">
        <f t="shared" si="102"/>
        <v>0</v>
      </c>
      <c r="I115" s="91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x14ac:dyDescent="0.25">
      <c r="A117" s="30">
        <v>2262</v>
      </c>
      <c r="B117" s="43" t="s">
        <v>114</v>
      </c>
      <c r="C117" s="199">
        <f t="shared" si="100"/>
        <v>2000</v>
      </c>
      <c r="D117" s="273">
        <v>2000</v>
      </c>
      <c r="E117" s="45"/>
      <c r="F117" s="95">
        <f t="shared" si="103"/>
        <v>2000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hidden="1" x14ac:dyDescent="0.25">
      <c r="A119" s="30">
        <v>2264</v>
      </c>
      <c r="B119" s="43" t="s">
        <v>116</v>
      </c>
      <c r="C119" s="199">
        <f t="shared" si="100"/>
        <v>0</v>
      </c>
      <c r="D119" s="273"/>
      <c r="E119" s="45"/>
      <c r="F119" s="95">
        <f t="shared" si="103"/>
        <v>0</v>
      </c>
      <c r="G119" s="239"/>
      <c r="H119" s="45"/>
      <c r="I119" s="91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/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00"/>
        <v>2275</v>
      </c>
      <c r="D121" s="134">
        <f t="shared" ref="D121:E121" si="107">SUM(D122:D126)</f>
        <v>2275</v>
      </c>
      <c r="E121" s="76">
        <f t="shared" si="107"/>
        <v>0</v>
      </c>
      <c r="F121" s="95">
        <f>SUM(F122:F126)</f>
        <v>2275</v>
      </c>
      <c r="G121" s="240">
        <f t="shared" ref="G121:N121" si="108">SUM(G122:G126)</f>
        <v>0</v>
      </c>
      <c r="H121" s="76">
        <f t="shared" si="108"/>
        <v>0</v>
      </c>
      <c r="I121" s="91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x14ac:dyDescent="0.25">
      <c r="A126" s="30">
        <v>2279</v>
      </c>
      <c r="B126" s="43" t="s">
        <v>122</v>
      </c>
      <c r="C126" s="199">
        <f t="shared" si="100"/>
        <v>2275</v>
      </c>
      <c r="D126" s="273">
        <v>2275</v>
      </c>
      <c r="E126" s="45"/>
      <c r="F126" s="95">
        <f t="shared" si="109"/>
        <v>2275</v>
      </c>
      <c r="G126" s="239"/>
      <c r="H126" s="45"/>
      <c r="I126" s="91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2000</v>
      </c>
      <c r="D129" s="132">
        <f t="shared" ref="D129:E129" si="114">SUM(D130,D135,D139,D140,D143,D150,D158,D159,D162)</f>
        <v>2000</v>
      </c>
      <c r="E129" s="38">
        <f t="shared" si="114"/>
        <v>0</v>
      </c>
      <c r="F129" s="184">
        <f>SUM(F130,F135,F139,F140,F143,F150,F158,F159,F162)</f>
        <v>2000</v>
      </c>
      <c r="G129" s="237">
        <f t="shared" ref="G129:N129" si="115">SUM(G130,G135,G139,G140,G143,G150,G158,G159,G162)</f>
        <v>0</v>
      </c>
      <c r="H129" s="38">
        <f t="shared" si="115"/>
        <v>0</v>
      </c>
      <c r="I129" s="125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x14ac:dyDescent="0.25">
      <c r="A130" s="404">
        <v>2310</v>
      </c>
      <c r="B130" s="40" t="s">
        <v>126</v>
      </c>
      <c r="C130" s="198">
        <f t="shared" si="100"/>
        <v>2000</v>
      </c>
      <c r="D130" s="133">
        <f t="shared" ref="D130:O130" si="116">SUM(D131:D134)</f>
        <v>2000</v>
      </c>
      <c r="E130" s="79">
        <f t="shared" si="116"/>
        <v>0</v>
      </c>
      <c r="F130" s="185">
        <f t="shared" si="116"/>
        <v>2000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/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/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customHeight="1" x14ac:dyDescent="0.25">
      <c r="A134" s="30">
        <v>2314</v>
      </c>
      <c r="B134" s="43" t="s">
        <v>309</v>
      </c>
      <c r="C134" s="199">
        <f t="shared" si="100"/>
        <v>2000</v>
      </c>
      <c r="D134" s="273">
        <v>2000</v>
      </c>
      <c r="E134" s="45"/>
      <c r="F134" s="95">
        <f t="shared" si="117"/>
        <v>2000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hidden="1" x14ac:dyDescent="0.25">
      <c r="A135" s="75">
        <v>2320</v>
      </c>
      <c r="B135" s="43" t="s">
        <v>130</v>
      </c>
      <c r="C135" s="199">
        <f t="shared" si="100"/>
        <v>0</v>
      </c>
      <c r="D135" s="134">
        <f t="shared" ref="D135" si="121">SUM(D136:D138)</f>
        <v>0</v>
      </c>
      <c r="E135" s="76">
        <f>SUM(E136:E138)</f>
        <v>0</v>
      </c>
      <c r="F135" s="95">
        <f>SUM(F136:F138)</f>
        <v>0</v>
      </c>
      <c r="G135" s="240">
        <f t="shared" ref="G135" si="122">SUM(G136:G138)</f>
        <v>0</v>
      </c>
      <c r="H135" s="76">
        <f>SUM(H136:H138)</f>
        <v>0</v>
      </c>
      <c r="I135" s="91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hidden="1" x14ac:dyDescent="0.25">
      <c r="A137" s="30">
        <v>2322</v>
      </c>
      <c r="B137" s="43" t="s">
        <v>132</v>
      </c>
      <c r="C137" s="199">
        <f t="shared" si="100"/>
        <v>0</v>
      </c>
      <c r="D137" s="273"/>
      <c r="E137" s="45"/>
      <c r="F137" s="95">
        <f t="shared" si="124"/>
        <v>0</v>
      </c>
      <c r="G137" s="239"/>
      <c r="H137" s="45"/>
      <c r="I137" s="91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 t="shared" ref="D140" si="128"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/>
      <c r="E141" s="45"/>
      <c r="F141" s="95">
        <f t="shared" ref="F141:F142" si="130">D141+E141</f>
        <v>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 t="shared" ref="D143" si="134"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0</v>
      </c>
      <c r="K143" s="74">
        <f t="shared" si="135"/>
        <v>0</v>
      </c>
      <c r="L143" s="183">
        <f t="shared" si="135"/>
        <v>0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/>
      <c r="E144" s="42"/>
      <c r="F144" s="185">
        <f t="shared" ref="F144:F149" si="136">D144+E144</f>
        <v>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/>
      <c r="E145" s="45"/>
      <c r="F145" s="95">
        <f t="shared" si="136"/>
        <v>0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/>
      <c r="E148" s="45"/>
      <c r="F148" s="95">
        <f t="shared" si="136"/>
        <v>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/>
      <c r="E158" s="77"/>
      <c r="F158" s="183">
        <f t="shared" si="142"/>
        <v>0</v>
      </c>
      <c r="G158" s="241"/>
      <c r="H158" s="77"/>
      <c r="I158" s="156">
        <f t="shared" si="143"/>
        <v>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hidden="1" x14ac:dyDescent="0.25">
      <c r="A172" s="70">
        <v>3000</v>
      </c>
      <c r="B172" s="70" t="s">
        <v>167</v>
      </c>
      <c r="C172" s="209">
        <f t="shared" si="100"/>
        <v>0</v>
      </c>
      <c r="D172" s="139">
        <f t="shared" ref="D172:E172" si="160">SUM(D173,D183)</f>
        <v>0</v>
      </c>
      <c r="E172" s="71">
        <f t="shared" si="160"/>
        <v>0</v>
      </c>
      <c r="F172" s="181">
        <f>SUM(F173,F183)</f>
        <v>0</v>
      </c>
      <c r="G172" s="236">
        <f t="shared" ref="G172:N172" si="161">SUM(G173,G183)</f>
        <v>0</v>
      </c>
      <c r="H172" s="71">
        <f t="shared" si="161"/>
        <v>0</v>
      </c>
      <c r="I172" s="127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hidden="1" x14ac:dyDescent="0.25">
      <c r="A173" s="35">
        <v>3200</v>
      </c>
      <c r="B173" s="82" t="s">
        <v>168</v>
      </c>
      <c r="C173" s="197">
        <f t="shared" si="100"/>
        <v>0</v>
      </c>
      <c r="D173" s="132">
        <f t="shared" ref="D173:E173" si="162">SUM(D174,D178)</f>
        <v>0</v>
      </c>
      <c r="E173" s="38">
        <f t="shared" si="162"/>
        <v>0</v>
      </c>
      <c r="F173" s="184">
        <f>SUM(F174,F178)</f>
        <v>0</v>
      </c>
      <c r="G173" s="237">
        <f t="shared" ref="G173:O173" si="163">SUM(G174,G178)</f>
        <v>0</v>
      </c>
      <c r="H173" s="38">
        <f t="shared" si="163"/>
        <v>0</v>
      </c>
      <c r="I173" s="125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hidden="1" x14ac:dyDescent="0.25">
      <c r="A178" s="404">
        <v>3290</v>
      </c>
      <c r="B178" s="40" t="s">
        <v>302</v>
      </c>
      <c r="C178" s="210">
        <f t="shared" si="170"/>
        <v>0</v>
      </c>
      <c r="D178" s="133">
        <f t="shared" ref="D178:E178" si="171">SUM(D179:D182)</f>
        <v>0</v>
      </c>
      <c r="E178" s="79">
        <f t="shared" si="171"/>
        <v>0</v>
      </c>
      <c r="F178" s="185">
        <f>SUM(F179:F182)</f>
        <v>0</v>
      </c>
      <c r="G178" s="242">
        <f t="shared" ref="G178:O178" si="172">SUM(G179:G182)</f>
        <v>0</v>
      </c>
      <c r="H178" s="79">
        <f t="shared" si="172"/>
        <v>0</v>
      </c>
      <c r="I178" s="90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hidden="1" x14ac:dyDescent="0.25">
      <c r="A181" s="30">
        <v>3293</v>
      </c>
      <c r="B181" s="43" t="s">
        <v>175</v>
      </c>
      <c r="C181" s="199">
        <f t="shared" si="170"/>
        <v>0</v>
      </c>
      <c r="D181" s="273"/>
      <c r="E181" s="45"/>
      <c r="F181" s="95">
        <f t="shared" si="173"/>
        <v>0</v>
      </c>
      <c r="G181" s="239"/>
      <c r="H181" s="45"/>
      <c r="I181" s="91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hidden="1" x14ac:dyDescent="0.25">
      <c r="A193" s="89"/>
      <c r="B193" s="17" t="s">
        <v>187</v>
      </c>
      <c r="C193" s="208">
        <f t="shared" si="170"/>
        <v>0</v>
      </c>
      <c r="D193" s="138">
        <f t="shared" ref="D193:E193" si="195">SUM(D194,D229,D268)</f>
        <v>0</v>
      </c>
      <c r="E193" s="69">
        <f t="shared" si="195"/>
        <v>0</v>
      </c>
      <c r="F193" s="180">
        <f>SUM(F194,F229,F268)</f>
        <v>0</v>
      </c>
      <c r="G193" s="235">
        <f t="shared" ref="G193:N193" si="196">SUM(G194,G229,G268)</f>
        <v>0</v>
      </c>
      <c r="H193" s="69">
        <f t="shared" si="196"/>
        <v>0</v>
      </c>
      <c r="I193" s="284">
        <f t="shared" si="196"/>
        <v>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hidden="1" x14ac:dyDescent="0.25">
      <c r="A194" s="70">
        <v>5000</v>
      </c>
      <c r="B194" s="70" t="s">
        <v>188</v>
      </c>
      <c r="C194" s="209">
        <f t="shared" si="170"/>
        <v>0</v>
      </c>
      <c r="D194" s="139">
        <f t="shared" ref="D194:E194" si="197">D195+D203</f>
        <v>0</v>
      </c>
      <c r="E194" s="71">
        <f t="shared" si="197"/>
        <v>0</v>
      </c>
      <c r="F194" s="181">
        <f>F195+F203</f>
        <v>0</v>
      </c>
      <c r="G194" s="236">
        <f t="shared" ref="G194:N194" si="198">G195+G203</f>
        <v>0</v>
      </c>
      <c r="H194" s="71">
        <f t="shared" si="198"/>
        <v>0</v>
      </c>
      <c r="I194" s="127">
        <f t="shared" si="198"/>
        <v>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hidden="1" x14ac:dyDescent="0.25">
      <c r="A203" s="35">
        <v>5200</v>
      </c>
      <c r="B203" s="72" t="s">
        <v>197</v>
      </c>
      <c r="C203" s="197">
        <f t="shared" si="170"/>
        <v>0</v>
      </c>
      <c r="D203" s="132">
        <f t="shared" ref="D203:E203" si="207">D204+D214+D215+D224+D225+D226+D228</f>
        <v>0</v>
      </c>
      <c r="E203" s="38">
        <f t="shared" si="207"/>
        <v>0</v>
      </c>
      <c r="F203" s="184">
        <f>F204+F214+F215+F224+F225+F226+F228</f>
        <v>0</v>
      </c>
      <c r="G203" s="237">
        <f t="shared" ref="G203:O203" si="208">G204+G214+G215+G224+G225+G226+G228</f>
        <v>0</v>
      </c>
      <c r="H203" s="38">
        <f t="shared" si="208"/>
        <v>0</v>
      </c>
      <c r="I203" s="125">
        <f t="shared" si="208"/>
        <v>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70"/>
        <v>0</v>
      </c>
      <c r="D215" s="134">
        <f t="shared" ref="D215:E215" si="214">SUM(D216:D223)</f>
        <v>0</v>
      </c>
      <c r="E215" s="76">
        <f t="shared" si="214"/>
        <v>0</v>
      </c>
      <c r="F215" s="95">
        <f>SUM(F216:F223)</f>
        <v>0</v>
      </c>
      <c r="G215" s="240">
        <f t="shared" ref="G215:N215" si="215">SUM(G216:G223)</f>
        <v>0</v>
      </c>
      <c r="H215" s="76">
        <f t="shared" si="215"/>
        <v>0</v>
      </c>
      <c r="I215" s="91">
        <f t="shared" si="215"/>
        <v>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70"/>
        <v>0</v>
      </c>
      <c r="D218" s="273"/>
      <c r="E218" s="45"/>
      <c r="F218" s="95">
        <f t="shared" si="216"/>
        <v>0</v>
      </c>
      <c r="G218" s="239"/>
      <c r="H218" s="45"/>
      <c r="I218" s="91">
        <f t="shared" si="217"/>
        <v>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N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>
        <f t="shared" si="274"/>
        <v>0</v>
      </c>
      <c r="H269" s="38">
        <f t="shared" si="274"/>
        <v>0</v>
      </c>
      <c r="I269" s="125">
        <f>SUM(I270,I271,I274,I275,I278)</f>
        <v>0</v>
      </c>
      <c r="J269" s="132">
        <f t="shared" si="274"/>
        <v>0</v>
      </c>
      <c r="K269" s="38">
        <f t="shared" si="274"/>
        <v>0</v>
      </c>
      <c r="L269" s="184">
        <f>SUM(L270,L271,L274,L275,L278)</f>
        <v>0</v>
      </c>
      <c r="M269" s="237">
        <f t="shared" si="274"/>
        <v>0</v>
      </c>
      <c r="N269" s="38">
        <f t="shared" si="274"/>
        <v>0</v>
      </c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hidden="1" x14ac:dyDescent="0.25">
      <c r="A281" s="94"/>
      <c r="B281" s="43" t="s">
        <v>270</v>
      </c>
      <c r="C281" s="199">
        <f t="shared" si="243"/>
        <v>0</v>
      </c>
      <c r="D281" s="134">
        <f t="shared" ref="D281:E281" si="288">SUM(D282:D283)</f>
        <v>0</v>
      </c>
      <c r="E281" s="76">
        <f t="shared" si="288"/>
        <v>0</v>
      </c>
      <c r="F281" s="95">
        <f>SUM(F282:F283)</f>
        <v>0</v>
      </c>
      <c r="G281" s="240">
        <f t="shared" ref="G281:O281" si="289">SUM(G282:G283)</f>
        <v>0</v>
      </c>
      <c r="H281" s="76">
        <f t="shared" si="289"/>
        <v>0</v>
      </c>
      <c r="I281" s="91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hidden="1" x14ac:dyDescent="0.25">
      <c r="A283" s="94" t="s">
        <v>273</v>
      </c>
      <c r="B283" s="99" t="s">
        <v>274</v>
      </c>
      <c r="C283" s="198">
        <f t="shared" si="243"/>
        <v>0</v>
      </c>
      <c r="D283" s="272"/>
      <c r="E283" s="42"/>
      <c r="F283" s="185">
        <f>E283+D283</f>
        <v>0</v>
      </c>
      <c r="G283" s="229"/>
      <c r="H283" s="42"/>
      <c r="I283" s="90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45275</v>
      </c>
      <c r="D284" s="143">
        <f t="shared" ref="D284:O284" si="290">SUM(D281,D268,D229,D194,D186,D172,D74,D52)</f>
        <v>55275</v>
      </c>
      <c r="E284" s="114">
        <f t="shared" si="290"/>
        <v>-10000</v>
      </c>
      <c r="F284" s="115">
        <f t="shared" si="290"/>
        <v>45275</v>
      </c>
      <c r="G284" s="249">
        <f t="shared" si="290"/>
        <v>0</v>
      </c>
      <c r="H284" s="114">
        <f t="shared" si="290"/>
        <v>0</v>
      </c>
      <c r="I284" s="287">
        <f t="shared" si="290"/>
        <v>0</v>
      </c>
      <c r="J284" s="143">
        <f t="shared" si="290"/>
        <v>0</v>
      </c>
      <c r="K284" s="114">
        <f t="shared" si="290"/>
        <v>0</v>
      </c>
      <c r="L284" s="115">
        <f t="shared" si="290"/>
        <v>0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hidden="1" thickTop="1" thickBot="1" x14ac:dyDescent="0.3">
      <c r="A285" s="871" t="s">
        <v>276</v>
      </c>
      <c r="B285" s="872"/>
      <c r="C285" s="215">
        <f t="shared" si="243"/>
        <v>0</v>
      </c>
      <c r="D285" s="144">
        <f>SUM(D24,D25,D41,D42)-D50</f>
        <v>0</v>
      </c>
      <c r="E285" s="117">
        <f t="shared" ref="E285:F285" si="291">SUM(E24,E25,E41,E42)-E50</f>
        <v>0</v>
      </c>
      <c r="F285" s="118">
        <f t="shared" si="291"/>
        <v>0</v>
      </c>
      <c r="G285" s="250">
        <f>SUM(G24,G42)-G50</f>
        <v>0</v>
      </c>
      <c r="H285" s="117">
        <f t="shared" ref="H285:I285" si="292">SUM(H24,H42)-H50</f>
        <v>0</v>
      </c>
      <c r="I285" s="128">
        <f t="shared" si="292"/>
        <v>0</v>
      </c>
      <c r="J285" s="144">
        <f>SUM(J26,J42)-J50</f>
        <v>0</v>
      </c>
      <c r="K285" s="117">
        <f t="shared" ref="K285:L285" si="293">SUM(K26,K42)-K50</f>
        <v>0</v>
      </c>
      <c r="L285" s="118">
        <f t="shared" si="293"/>
        <v>0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hidden="1" thickTop="1" x14ac:dyDescent="0.25">
      <c r="A286" s="886" t="s">
        <v>277</v>
      </c>
      <c r="B286" s="887"/>
      <c r="C286" s="216">
        <f t="shared" si="243"/>
        <v>0</v>
      </c>
      <c r="D286" s="145">
        <f>SUM(D287,D288)-D295+D296</f>
        <v>0</v>
      </c>
      <c r="E286" s="103">
        <f t="shared" ref="E286:O286" si="295">SUM(E287,E288)-E295+E296</f>
        <v>0</v>
      </c>
      <c r="F286" s="112">
        <f t="shared" si="295"/>
        <v>0</v>
      </c>
      <c r="G286" s="251">
        <f t="shared" si="295"/>
        <v>0</v>
      </c>
      <c r="H286" s="103">
        <f t="shared" si="295"/>
        <v>0</v>
      </c>
      <c r="I286" s="116">
        <f t="shared" si="295"/>
        <v>0</v>
      </c>
      <c r="J286" s="145">
        <f t="shared" si="295"/>
        <v>0</v>
      </c>
      <c r="K286" s="103">
        <f t="shared" si="295"/>
        <v>0</v>
      </c>
      <c r="L286" s="112">
        <f t="shared" si="295"/>
        <v>0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3.5" hidden="1" thickTop="1" thickBot="1" x14ac:dyDescent="0.3">
      <c r="A287" s="63" t="s">
        <v>278</v>
      </c>
      <c r="B287" s="63" t="s">
        <v>279</v>
      </c>
      <c r="C287" s="206">
        <f t="shared" si="243"/>
        <v>0</v>
      </c>
      <c r="D287" s="136">
        <f t="shared" ref="D287:O287" si="296">D21-D281</f>
        <v>0</v>
      </c>
      <c r="E287" s="64">
        <f t="shared" si="296"/>
        <v>0</v>
      </c>
      <c r="F287" s="178">
        <f t="shared" si="296"/>
        <v>0</v>
      </c>
      <c r="G287" s="233">
        <f t="shared" si="296"/>
        <v>0</v>
      </c>
      <c r="H287" s="64">
        <f t="shared" si="296"/>
        <v>0</v>
      </c>
      <c r="I287" s="120">
        <f t="shared" si="296"/>
        <v>0</v>
      </c>
      <c r="J287" s="136">
        <f t="shared" si="296"/>
        <v>0</v>
      </c>
      <c r="K287" s="64">
        <f t="shared" si="296"/>
        <v>0</v>
      </c>
      <c r="L287" s="178">
        <f t="shared" si="296"/>
        <v>0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hidden="1" thickTop="1" x14ac:dyDescent="0.25">
      <c r="A297" s="167"/>
      <c r="B297" s="165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  <c r="N297" s="165"/>
      <c r="O297" s="165"/>
      <c r="P297" s="166"/>
      <c r="Q297" s="306"/>
    </row>
    <row r="298" spans="1:17" ht="12.75" hidden="1" thickTop="1" x14ac:dyDescent="0.25">
      <c r="A298" s="105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64"/>
      <c r="Q298" s="306"/>
    </row>
    <row r="299" spans="1:17" ht="12.75" hidden="1" thickTop="1" x14ac:dyDescent="0.25">
      <c r="A299" s="105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64"/>
      <c r="Q299" s="306"/>
    </row>
    <row r="300" spans="1:17" ht="12.75" hidden="1" thickTop="1" x14ac:dyDescent="0.25">
      <c r="A300" s="105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64"/>
      <c r="Q300" s="306"/>
    </row>
    <row r="301" spans="1:17" ht="12.75" hidden="1" customHeight="1" x14ac:dyDescent="0.25">
      <c r="A301" s="105" t="s">
        <v>298</v>
      </c>
      <c r="B301" s="107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64"/>
      <c r="Q301" s="306"/>
    </row>
    <row r="302" spans="1:17" ht="12.75" hidden="1" thickTop="1" x14ac:dyDescent="0.25">
      <c r="A302" s="105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64"/>
      <c r="Q302" s="306"/>
    </row>
    <row r="303" spans="1:17" ht="12.75" hidden="1" thickTop="1" x14ac:dyDescent="0.25">
      <c r="A303" s="105" t="s">
        <v>299</v>
      </c>
      <c r="B303" s="107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64"/>
      <c r="Q303" s="306"/>
    </row>
    <row r="304" spans="1:17" ht="12.75" hidden="1" thickTop="1" x14ac:dyDescent="0.25">
      <c r="A304" s="105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64"/>
      <c r="Q304" s="306"/>
    </row>
    <row r="305" spans="1:17" ht="12.75" hidden="1" thickTop="1" x14ac:dyDescent="0.25">
      <c r="A305" s="161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3"/>
      <c r="Q305" s="306"/>
    </row>
    <row r="306" spans="1:17" ht="12.75" thickTop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</sheetData>
  <sheetProtection algorithmName="SHA-512" hashValue="mEirW6Cpw8qifrw9a01azaivvKJs1APRDigCTc8lHTvvOOrMUxWhQqy/TpEwHgG4W04VNTTLT6YaCH5MdCVX+w==" saltValue="giblHiStB2KJH9UNv/t26w==" spinCount="100000" sheet="1" objects="1" scenarios="1" formatCells="0" formatColumns="0" formatRows="0"/>
  <autoFilter ref="A18:P296">
    <filterColumn colId="2">
      <filters blank="1">
        <filter val="1 000"/>
        <filter val="2 000"/>
        <filter val="2 275"/>
        <filter val="30 500"/>
        <filter val="31 000"/>
        <filter val="35 275"/>
        <filter val="44 275"/>
        <filter val="45 275"/>
        <filter val="500"/>
        <filter val="6 000"/>
        <filter val="7 000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35.pielikums Jūrmalas pilsētas domes
2017.gada 9.jūnija saistošajiem noteikumiem Nr.21
(protokols Nr.10, 2.punkts)   
 </firstHeader>
    <firstFooter>&amp;L&amp;9&amp;D; &amp;T&amp;R&amp;9&amp;P (&amp;N)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Q314"/>
  <sheetViews>
    <sheetView showGridLines="0" view="pageLayout" zoomScaleNormal="100" workbookViewId="0">
      <selection activeCell="T7" sqref="T7"/>
    </sheetView>
  </sheetViews>
  <sheetFormatPr defaultRowHeight="12" outlineLevelCol="1" x14ac:dyDescent="0.25"/>
  <cols>
    <col min="1" max="1" width="10.42578125" style="6" customWidth="1"/>
    <col min="2" max="2" width="28" style="6" customWidth="1"/>
    <col min="3" max="3" width="8" style="6" customWidth="1"/>
    <col min="4" max="4" width="7.42578125" style="6" hidden="1" customWidth="1" outlineLevel="1"/>
    <col min="5" max="5" width="8.7109375" style="6" hidden="1" customWidth="1" outlineLevel="1"/>
    <col min="6" max="6" width="8.140625" style="6" customWidth="1" collapsed="1"/>
    <col min="7" max="7" width="11" style="6" hidden="1" customWidth="1" outlineLevel="1"/>
    <col min="8" max="8" width="9.42578125" style="6" hidden="1" customWidth="1" outlineLevel="1"/>
    <col min="9" max="9" width="8.7109375" style="6" customWidth="1" collapsed="1"/>
    <col min="10" max="10" width="8.7109375" style="6" hidden="1" customWidth="1" outlineLevel="1"/>
    <col min="11" max="11" width="8.28515625" style="6" hidden="1" customWidth="1" outlineLevel="1"/>
    <col min="12" max="12" width="7.5703125" style="6" customWidth="1" collapsed="1"/>
    <col min="13" max="14" width="8.7109375" style="6" hidden="1" customWidth="1" outlineLevel="1"/>
    <col min="15" max="15" width="7.5703125" style="6" customWidth="1" collapsed="1"/>
    <col min="16" max="16" width="30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870" t="s">
        <v>792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7" ht="35.25" customHeight="1" x14ac:dyDescent="0.25">
      <c r="A2" s="859" t="s">
        <v>305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1"/>
      <c r="Q2" s="306"/>
    </row>
    <row r="3" spans="1:17" ht="12.75" customHeight="1" x14ac:dyDescent="0.25">
      <c r="A3" s="4" t="s">
        <v>0</v>
      </c>
      <c r="B3" s="5"/>
      <c r="C3" s="862" t="s">
        <v>344</v>
      </c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3"/>
      <c r="Q3" s="306"/>
    </row>
    <row r="4" spans="1:17" ht="12.75" customHeight="1" x14ac:dyDescent="0.25">
      <c r="A4" s="4" t="s">
        <v>1</v>
      </c>
      <c r="B4" s="5"/>
      <c r="C4" s="862" t="s">
        <v>338</v>
      </c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3"/>
      <c r="Q4" s="306"/>
    </row>
    <row r="5" spans="1:17" ht="12.75" customHeight="1" x14ac:dyDescent="0.25">
      <c r="A5" s="2" t="s">
        <v>2</v>
      </c>
      <c r="B5" s="3"/>
      <c r="C5" s="857" t="s">
        <v>339</v>
      </c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8"/>
      <c r="Q5" s="306"/>
    </row>
    <row r="6" spans="1:17" ht="12.75" customHeight="1" x14ac:dyDescent="0.25">
      <c r="A6" s="2" t="s">
        <v>3</v>
      </c>
      <c r="B6" s="3"/>
      <c r="C6" s="857" t="s">
        <v>793</v>
      </c>
      <c r="D6" s="857"/>
      <c r="E6" s="857"/>
      <c r="F6" s="857"/>
      <c r="G6" s="857"/>
      <c r="H6" s="857"/>
      <c r="I6" s="857"/>
      <c r="J6" s="857"/>
      <c r="K6" s="857"/>
      <c r="L6" s="857"/>
      <c r="M6" s="857"/>
      <c r="N6" s="857"/>
      <c r="O6" s="857"/>
      <c r="P6" s="858"/>
      <c r="Q6" s="306"/>
    </row>
    <row r="7" spans="1:17" ht="24.75" customHeight="1" x14ac:dyDescent="0.25">
      <c r="A7" s="2" t="s">
        <v>4</v>
      </c>
      <c r="B7" s="3"/>
      <c r="C7" s="862" t="s">
        <v>794</v>
      </c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3"/>
      <c r="Q7" s="306"/>
    </row>
    <row r="8" spans="1:17" ht="12.75" customHeight="1" x14ac:dyDescent="0.25">
      <c r="A8" s="7" t="s">
        <v>5</v>
      </c>
      <c r="B8" s="3"/>
      <c r="C8" s="864"/>
      <c r="D8" s="864"/>
      <c r="E8" s="864"/>
      <c r="F8" s="864"/>
      <c r="G8" s="864"/>
      <c r="H8" s="864"/>
      <c r="I8" s="864"/>
      <c r="J8" s="864"/>
      <c r="K8" s="864"/>
      <c r="L8" s="864"/>
      <c r="M8" s="864"/>
      <c r="N8" s="864"/>
      <c r="O8" s="864"/>
      <c r="P8" s="865"/>
      <c r="Q8" s="306"/>
    </row>
    <row r="9" spans="1:17" ht="12.75" customHeight="1" x14ac:dyDescent="0.25">
      <c r="A9" s="2"/>
      <c r="B9" s="3" t="s">
        <v>6</v>
      </c>
      <c r="C9" s="857"/>
      <c r="D9" s="857"/>
      <c r="E9" s="857"/>
      <c r="F9" s="857"/>
      <c r="G9" s="857"/>
      <c r="H9" s="857"/>
      <c r="I9" s="857"/>
      <c r="J9" s="857"/>
      <c r="K9" s="857"/>
      <c r="L9" s="857"/>
      <c r="M9" s="857"/>
      <c r="N9" s="857"/>
      <c r="O9" s="857"/>
      <c r="P9" s="858"/>
      <c r="Q9" s="306"/>
    </row>
    <row r="10" spans="1:17" ht="12.75" customHeight="1" x14ac:dyDescent="0.25">
      <c r="A10" s="2"/>
      <c r="B10" s="3" t="s">
        <v>7</v>
      </c>
      <c r="C10" s="857"/>
      <c r="D10" s="857"/>
      <c r="E10" s="857"/>
      <c r="F10" s="857"/>
      <c r="G10" s="857"/>
      <c r="H10" s="857"/>
      <c r="I10" s="857"/>
      <c r="J10" s="857"/>
      <c r="K10" s="857"/>
      <c r="L10" s="857"/>
      <c r="M10" s="857"/>
      <c r="N10" s="857"/>
      <c r="O10" s="857"/>
      <c r="P10" s="858"/>
      <c r="Q10" s="306"/>
    </row>
    <row r="11" spans="1:17" ht="12.75" customHeight="1" x14ac:dyDescent="0.25">
      <c r="A11" s="2"/>
      <c r="B11" s="3" t="s">
        <v>8</v>
      </c>
      <c r="C11" s="864" t="s">
        <v>795</v>
      </c>
      <c r="D11" s="864"/>
      <c r="E11" s="864"/>
      <c r="F11" s="864"/>
      <c r="G11" s="864"/>
      <c r="H11" s="864"/>
      <c r="I11" s="864"/>
      <c r="J11" s="864"/>
      <c r="K11" s="864"/>
      <c r="L11" s="864"/>
      <c r="M11" s="864"/>
      <c r="N11" s="864"/>
      <c r="O11" s="864"/>
      <c r="P11" s="865"/>
      <c r="Q11" s="306"/>
    </row>
    <row r="12" spans="1:17" ht="12.75" customHeight="1" x14ac:dyDescent="0.25">
      <c r="A12" s="2"/>
      <c r="B12" s="3" t="s">
        <v>9</v>
      </c>
      <c r="C12" s="857"/>
      <c r="D12" s="857"/>
      <c r="E12" s="857"/>
      <c r="F12" s="857"/>
      <c r="G12" s="857"/>
      <c r="H12" s="857"/>
      <c r="I12" s="857"/>
      <c r="J12" s="857"/>
      <c r="K12" s="857"/>
      <c r="L12" s="857"/>
      <c r="M12" s="857"/>
      <c r="N12" s="857"/>
      <c r="O12" s="857"/>
      <c r="P12" s="858"/>
      <c r="Q12" s="306"/>
    </row>
    <row r="13" spans="1:17" ht="12.75" customHeight="1" x14ac:dyDescent="0.25">
      <c r="A13" s="2"/>
      <c r="B13" s="3" t="s">
        <v>10</v>
      </c>
      <c r="C13" s="857"/>
      <c r="D13" s="857"/>
      <c r="E13" s="857"/>
      <c r="F13" s="857"/>
      <c r="G13" s="857"/>
      <c r="H13" s="857"/>
      <c r="I13" s="857"/>
      <c r="J13" s="857"/>
      <c r="K13" s="857"/>
      <c r="L13" s="857"/>
      <c r="M13" s="857"/>
      <c r="N13" s="857"/>
      <c r="O13" s="857"/>
      <c r="P13" s="858"/>
      <c r="Q13" s="306"/>
    </row>
    <row r="14" spans="1:17" ht="12.75" customHeight="1" x14ac:dyDescent="0.25">
      <c r="A14" s="8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1"/>
      <c r="Q14" s="306"/>
    </row>
    <row r="15" spans="1:17" s="12" customFormat="1" ht="12.75" customHeight="1" x14ac:dyDescent="0.25">
      <c r="A15" s="873" t="s">
        <v>11</v>
      </c>
      <c r="B15" s="876" t="s">
        <v>12</v>
      </c>
      <c r="C15" s="878" t="s">
        <v>306</v>
      </c>
      <c r="D15" s="879"/>
      <c r="E15" s="879"/>
      <c r="F15" s="879"/>
      <c r="G15" s="879"/>
      <c r="H15" s="879"/>
      <c r="I15" s="879"/>
      <c r="J15" s="879"/>
      <c r="K15" s="879"/>
      <c r="L15" s="879"/>
      <c r="M15" s="879"/>
      <c r="N15" s="879"/>
      <c r="O15" s="879"/>
      <c r="P15" s="405"/>
      <c r="Q15" s="307"/>
    </row>
    <row r="16" spans="1:17" s="12" customFormat="1" ht="12.75" customHeight="1" x14ac:dyDescent="0.25">
      <c r="A16" s="874"/>
      <c r="B16" s="877"/>
      <c r="C16" s="888" t="s">
        <v>13</v>
      </c>
      <c r="D16" s="880" t="s">
        <v>311</v>
      </c>
      <c r="E16" s="884" t="s">
        <v>313</v>
      </c>
      <c r="F16" s="896" t="s">
        <v>14</v>
      </c>
      <c r="G16" s="882" t="s">
        <v>312</v>
      </c>
      <c r="H16" s="884" t="s">
        <v>319</v>
      </c>
      <c r="I16" s="898" t="s">
        <v>15</v>
      </c>
      <c r="J16" s="880" t="s">
        <v>314</v>
      </c>
      <c r="K16" s="868" t="s">
        <v>315</v>
      </c>
      <c r="L16" s="894" t="s">
        <v>16</v>
      </c>
      <c r="M16" s="866" t="s">
        <v>316</v>
      </c>
      <c r="N16" s="868" t="s">
        <v>317</v>
      </c>
      <c r="O16" s="884" t="s">
        <v>17</v>
      </c>
      <c r="P16" s="874" t="s">
        <v>318</v>
      </c>
      <c r="Q16" s="307"/>
    </row>
    <row r="17" spans="1:17" s="13" customFormat="1" ht="66" customHeight="1" thickBot="1" x14ac:dyDescent="0.3">
      <c r="A17" s="875"/>
      <c r="B17" s="877"/>
      <c r="C17" s="889"/>
      <c r="D17" s="881"/>
      <c r="E17" s="885"/>
      <c r="F17" s="897"/>
      <c r="G17" s="883"/>
      <c r="H17" s="885"/>
      <c r="I17" s="899"/>
      <c r="J17" s="881"/>
      <c r="K17" s="869"/>
      <c r="L17" s="895"/>
      <c r="M17" s="867"/>
      <c r="N17" s="869"/>
      <c r="O17" s="885"/>
      <c r="P17" s="875"/>
      <c r="Q17" s="308"/>
    </row>
    <row r="18" spans="1:17" s="13" customFormat="1" ht="9.75" customHeight="1" thickTop="1" x14ac:dyDescent="0.25">
      <c r="A18" s="14" t="s">
        <v>18</v>
      </c>
      <c r="B18" s="14">
        <v>2</v>
      </c>
      <c r="C18" s="190">
        <v>3</v>
      </c>
      <c r="D18" s="129">
        <v>4</v>
      </c>
      <c r="E18" s="146">
        <v>5</v>
      </c>
      <c r="F18" s="14">
        <v>6</v>
      </c>
      <c r="G18" s="217">
        <v>7</v>
      </c>
      <c r="H18" s="146">
        <v>8</v>
      </c>
      <c r="I18" s="14">
        <v>9</v>
      </c>
      <c r="J18" s="129">
        <v>10</v>
      </c>
      <c r="K18" s="15">
        <v>11</v>
      </c>
      <c r="L18" s="168">
        <v>12</v>
      </c>
      <c r="M18" s="217">
        <v>13</v>
      </c>
      <c r="N18" s="15">
        <v>14</v>
      </c>
      <c r="O18" s="146">
        <v>15</v>
      </c>
      <c r="P18" s="14">
        <v>16</v>
      </c>
      <c r="Q18" s="308"/>
    </row>
    <row r="19" spans="1:17" s="19" customFormat="1" x14ac:dyDescent="0.25">
      <c r="A19" s="16"/>
      <c r="B19" s="17" t="s">
        <v>19</v>
      </c>
      <c r="C19" s="191"/>
      <c r="D19" s="253"/>
      <c r="E19" s="147"/>
      <c r="F19" s="296"/>
      <c r="G19" s="218"/>
      <c r="H19" s="147"/>
      <c r="I19" s="296"/>
      <c r="J19" s="253"/>
      <c r="K19" s="18"/>
      <c r="L19" s="169"/>
      <c r="M19" s="218"/>
      <c r="N19" s="18"/>
      <c r="O19" s="147"/>
      <c r="P19" s="296"/>
      <c r="Q19" s="191"/>
    </row>
    <row r="20" spans="1:17" s="19" customFormat="1" ht="12.75" thickBot="1" x14ac:dyDescent="0.3">
      <c r="A20" s="20"/>
      <c r="B20" s="21" t="s">
        <v>20</v>
      </c>
      <c r="C20" s="192">
        <f>SUM(F20,I20,L20,O20)</f>
        <v>32975</v>
      </c>
      <c r="D20" s="130">
        <f>SUM(D21,D24,D25,D41,D42)</f>
        <v>32975</v>
      </c>
      <c r="E20" s="278">
        <f>SUM(E21,E24,E25,E41,E42)</f>
        <v>0</v>
      </c>
      <c r="F20" s="360">
        <f>SUM(F21,F24,F25,F41,F42)</f>
        <v>32975</v>
      </c>
      <c r="G20" s="219">
        <f>SUM(G21,G24,G42)</f>
        <v>0</v>
      </c>
      <c r="H20" s="278">
        <f t="shared" ref="H20:I20" si="0">SUM(H21,H24,H42)</f>
        <v>0</v>
      </c>
      <c r="I20" s="360">
        <f t="shared" si="0"/>
        <v>0</v>
      </c>
      <c r="J20" s="130">
        <f>SUM(J21,J26,J42)</f>
        <v>0</v>
      </c>
      <c r="K20" s="22">
        <f t="shared" ref="K20:L20" si="1">SUM(K21,K26,K42)</f>
        <v>0</v>
      </c>
      <c r="L20" s="170">
        <f t="shared" si="1"/>
        <v>0</v>
      </c>
      <c r="M20" s="219">
        <f>SUM(M21,M44)</f>
        <v>0</v>
      </c>
      <c r="N20" s="22">
        <f t="shared" ref="N20:O20" si="2">SUM(N21,N44)</f>
        <v>0</v>
      </c>
      <c r="O20" s="278">
        <f t="shared" si="2"/>
        <v>0</v>
      </c>
      <c r="P20" s="311"/>
      <c r="Q20" s="191"/>
    </row>
    <row r="21" spans="1:17" ht="12.75" thickTop="1" x14ac:dyDescent="0.25">
      <c r="A21" s="23"/>
      <c r="B21" s="24" t="s">
        <v>21</v>
      </c>
      <c r="C21" s="193">
        <f t="shared" ref="C21" si="3">SUM(F21,I21,L21,O21)</f>
        <v>3407</v>
      </c>
      <c r="D21" s="131">
        <f t="shared" ref="D21:E21" si="4">SUM(D22:D23)</f>
        <v>3407</v>
      </c>
      <c r="E21" s="279">
        <f t="shared" si="4"/>
        <v>0</v>
      </c>
      <c r="F21" s="446">
        <f>SUM(F22:F23)</f>
        <v>3407</v>
      </c>
      <c r="G21" s="220">
        <f t="shared" ref="G21:O21" si="5">SUM(G22:G23)</f>
        <v>0</v>
      </c>
      <c r="H21" s="279">
        <f t="shared" si="5"/>
        <v>0</v>
      </c>
      <c r="I21" s="446">
        <f t="shared" si="5"/>
        <v>0</v>
      </c>
      <c r="J21" s="131">
        <f t="shared" si="5"/>
        <v>0</v>
      </c>
      <c r="K21" s="25">
        <f t="shared" si="5"/>
        <v>0</v>
      </c>
      <c r="L21" s="171">
        <f t="shared" si="5"/>
        <v>0</v>
      </c>
      <c r="M21" s="220">
        <f>SUM(M22:M23)</f>
        <v>0</v>
      </c>
      <c r="N21" s="25">
        <f t="shared" si="5"/>
        <v>0</v>
      </c>
      <c r="O21" s="279">
        <f t="shared" si="5"/>
        <v>0</v>
      </c>
      <c r="P21" s="312"/>
      <c r="Q21" s="306"/>
    </row>
    <row r="22" spans="1:17" hidden="1" x14ac:dyDescent="0.25">
      <c r="A22" s="26"/>
      <c r="B22" s="27" t="s">
        <v>22</v>
      </c>
      <c r="C22" s="194">
        <f>SUM(F22,I22,L22,O22)</f>
        <v>0</v>
      </c>
      <c r="D22" s="254"/>
      <c r="E22" s="28"/>
      <c r="F22" s="339">
        <f>D22+E22</f>
        <v>0</v>
      </c>
      <c r="G22" s="221"/>
      <c r="H22" s="28"/>
      <c r="I22" s="345">
        <f>G22+H22</f>
        <v>0</v>
      </c>
      <c r="J22" s="254"/>
      <c r="K22" s="28"/>
      <c r="L22" s="339">
        <f>J22+K22</f>
        <v>0</v>
      </c>
      <c r="M22" s="221"/>
      <c r="N22" s="28"/>
      <c r="O22" s="345">
        <f t="shared" ref="O22" si="6">M22+N22</f>
        <v>0</v>
      </c>
      <c r="P22" s="297"/>
      <c r="Q22" s="306"/>
    </row>
    <row r="23" spans="1:17" x14ac:dyDescent="0.25">
      <c r="A23" s="29"/>
      <c r="B23" s="30" t="s">
        <v>23</v>
      </c>
      <c r="C23" s="195">
        <f t="shared" ref="C23" si="7">SUM(F23,I23,L23,O23)</f>
        <v>3407</v>
      </c>
      <c r="D23" s="255">
        <v>3407</v>
      </c>
      <c r="E23" s="448"/>
      <c r="F23" s="451">
        <f t="shared" ref="F23:F24" si="8">D23+E23</f>
        <v>3407</v>
      </c>
      <c r="G23" s="222"/>
      <c r="H23" s="448"/>
      <c r="I23" s="451">
        <f>G23+H23</f>
        <v>0</v>
      </c>
      <c r="J23" s="255"/>
      <c r="K23" s="31"/>
      <c r="L23" s="340">
        <f>J23+K23</f>
        <v>0</v>
      </c>
      <c r="M23" s="222"/>
      <c r="N23" s="31"/>
      <c r="O23" s="148">
        <f>M23+N23</f>
        <v>0</v>
      </c>
      <c r="P23" s="313"/>
      <c r="Q23" s="306"/>
    </row>
    <row r="24" spans="1:17" s="19" customFormat="1" ht="24.75" thickBot="1" x14ac:dyDescent="0.3">
      <c r="A24" s="32">
        <v>19300</v>
      </c>
      <c r="B24" s="32" t="s">
        <v>24</v>
      </c>
      <c r="C24" s="196">
        <f>SUM(F24,I24)</f>
        <v>12593</v>
      </c>
      <c r="D24" s="256">
        <v>12593</v>
      </c>
      <c r="E24" s="354"/>
      <c r="F24" s="361">
        <f t="shared" si="8"/>
        <v>12593</v>
      </c>
      <c r="G24" s="223"/>
      <c r="H24" s="354"/>
      <c r="I24" s="361">
        <f t="shared" ref="I24" si="9">G24+H24</f>
        <v>0</v>
      </c>
      <c r="J24" s="295" t="s">
        <v>25</v>
      </c>
      <c r="K24" s="34" t="s">
        <v>25</v>
      </c>
      <c r="L24" s="172" t="s">
        <v>25</v>
      </c>
      <c r="M24" s="288" t="s">
        <v>25</v>
      </c>
      <c r="N24" s="149" t="s">
        <v>25</v>
      </c>
      <c r="O24" s="149" t="s">
        <v>25</v>
      </c>
      <c r="P24" s="314"/>
      <c r="Q24" s="191"/>
    </row>
    <row r="25" spans="1:17" s="19" customFormat="1" ht="24.75" thickTop="1" x14ac:dyDescent="0.25">
      <c r="A25" s="347">
        <v>18630</v>
      </c>
      <c r="B25" s="35" t="s">
        <v>26</v>
      </c>
      <c r="C25" s="197">
        <f>SUM(F25)</f>
        <v>11275</v>
      </c>
      <c r="D25" s="257">
        <v>11275</v>
      </c>
      <c r="E25" s="355"/>
      <c r="F25" s="362">
        <f>D25+E25</f>
        <v>11275</v>
      </c>
      <c r="G25" s="224" t="s">
        <v>25</v>
      </c>
      <c r="H25" s="124" t="s">
        <v>25</v>
      </c>
      <c r="I25" s="363" t="s">
        <v>25</v>
      </c>
      <c r="J25" s="258" t="s">
        <v>25</v>
      </c>
      <c r="K25" s="37" t="s">
        <v>25</v>
      </c>
      <c r="L25" s="173" t="s">
        <v>25</v>
      </c>
      <c r="M25" s="289" t="s">
        <v>25</v>
      </c>
      <c r="N25" s="124" t="s">
        <v>25</v>
      </c>
      <c r="O25" s="124" t="s">
        <v>25</v>
      </c>
      <c r="P25" s="315"/>
      <c r="Q25" s="191"/>
    </row>
    <row r="26" spans="1:17" s="19" customFormat="1" ht="36" hidden="1" x14ac:dyDescent="0.25">
      <c r="A26" s="35">
        <v>21300</v>
      </c>
      <c r="B26" s="35" t="s">
        <v>27</v>
      </c>
      <c r="C26" s="197">
        <f>SUM(L26)</f>
        <v>0</v>
      </c>
      <c r="D26" s="258" t="s">
        <v>25</v>
      </c>
      <c r="E26" s="37" t="s">
        <v>25</v>
      </c>
      <c r="F26" s="173" t="s">
        <v>25</v>
      </c>
      <c r="G26" s="224" t="s">
        <v>25</v>
      </c>
      <c r="H26" s="37" t="s">
        <v>25</v>
      </c>
      <c r="I26" s="124" t="s">
        <v>25</v>
      </c>
      <c r="J26" s="132">
        <f t="shared" ref="J26:K26" si="10">SUM(J27,J31,J33,J36)</f>
        <v>0</v>
      </c>
      <c r="K26" s="38">
        <f t="shared" si="10"/>
        <v>0</v>
      </c>
      <c r="L26" s="184">
        <f>SUM(L27,L31,L33,L36)</f>
        <v>0</v>
      </c>
      <c r="M26" s="289" t="s">
        <v>25</v>
      </c>
      <c r="N26" s="124" t="s">
        <v>25</v>
      </c>
      <c r="O26" s="124" t="s">
        <v>25</v>
      </c>
      <c r="P26" s="315"/>
      <c r="Q26" s="191"/>
    </row>
    <row r="27" spans="1:17" s="19" customFormat="1" ht="24" hidden="1" x14ac:dyDescent="0.25">
      <c r="A27" s="39">
        <v>21350</v>
      </c>
      <c r="B27" s="35" t="s">
        <v>28</v>
      </c>
      <c r="C27" s="197">
        <f t="shared" ref="C27:C40" si="11">SUM(L27)</f>
        <v>0</v>
      </c>
      <c r="D27" s="258" t="s">
        <v>25</v>
      </c>
      <c r="E27" s="37" t="s">
        <v>25</v>
      </c>
      <c r="F27" s="173" t="s">
        <v>25</v>
      </c>
      <c r="G27" s="224" t="s">
        <v>25</v>
      </c>
      <c r="H27" s="37" t="s">
        <v>25</v>
      </c>
      <c r="I27" s="124" t="s">
        <v>25</v>
      </c>
      <c r="J27" s="132">
        <f t="shared" ref="J27:K27" si="12">SUM(J28:J30)</f>
        <v>0</v>
      </c>
      <c r="K27" s="38">
        <f t="shared" si="12"/>
        <v>0</v>
      </c>
      <c r="L27" s="184">
        <f>SUM(L28:L30)</f>
        <v>0</v>
      </c>
      <c r="M27" s="289" t="s">
        <v>25</v>
      </c>
      <c r="N27" s="124" t="s">
        <v>25</v>
      </c>
      <c r="O27" s="124" t="s">
        <v>25</v>
      </c>
      <c r="P27" s="315"/>
      <c r="Q27" s="191"/>
    </row>
    <row r="28" spans="1:17" hidden="1" x14ac:dyDescent="0.25">
      <c r="A28" s="26">
        <v>21351</v>
      </c>
      <c r="B28" s="40" t="s">
        <v>29</v>
      </c>
      <c r="C28" s="198">
        <f t="shared" si="11"/>
        <v>0</v>
      </c>
      <c r="D28" s="259" t="s">
        <v>25</v>
      </c>
      <c r="E28" s="41" t="s">
        <v>25</v>
      </c>
      <c r="F28" s="174" t="s">
        <v>25</v>
      </c>
      <c r="G28" s="225" t="s">
        <v>25</v>
      </c>
      <c r="H28" s="41" t="s">
        <v>25</v>
      </c>
      <c r="I28" s="150" t="s">
        <v>25</v>
      </c>
      <c r="J28" s="331"/>
      <c r="K28" s="332"/>
      <c r="L28" s="185">
        <f t="shared" ref="L28:L30" si="13">J28+K28</f>
        <v>0</v>
      </c>
      <c r="M28" s="290" t="s">
        <v>25</v>
      </c>
      <c r="N28" s="150" t="s">
        <v>25</v>
      </c>
      <c r="O28" s="150" t="s">
        <v>25</v>
      </c>
      <c r="P28" s="316"/>
      <c r="Q28" s="306"/>
    </row>
    <row r="29" spans="1:17" hidden="1" x14ac:dyDescent="0.25">
      <c r="A29" s="29">
        <v>21352</v>
      </c>
      <c r="B29" s="43" t="s">
        <v>30</v>
      </c>
      <c r="C29" s="199">
        <f t="shared" si="11"/>
        <v>0</v>
      </c>
      <c r="D29" s="260" t="s">
        <v>25</v>
      </c>
      <c r="E29" s="44" t="s">
        <v>25</v>
      </c>
      <c r="F29" s="175" t="s">
        <v>25</v>
      </c>
      <c r="G29" s="226" t="s">
        <v>25</v>
      </c>
      <c r="H29" s="44" t="s">
        <v>25</v>
      </c>
      <c r="I29" s="151" t="s">
        <v>25</v>
      </c>
      <c r="J29" s="333"/>
      <c r="K29" s="334"/>
      <c r="L29" s="95">
        <f t="shared" si="13"/>
        <v>0</v>
      </c>
      <c r="M29" s="291" t="s">
        <v>25</v>
      </c>
      <c r="N29" s="151" t="s">
        <v>25</v>
      </c>
      <c r="O29" s="151" t="s">
        <v>25</v>
      </c>
      <c r="P29" s="317"/>
      <c r="Q29" s="306"/>
    </row>
    <row r="30" spans="1:17" ht="24" hidden="1" x14ac:dyDescent="0.25">
      <c r="A30" s="29">
        <v>21359</v>
      </c>
      <c r="B30" s="43" t="s">
        <v>31</v>
      </c>
      <c r="C30" s="199">
        <f t="shared" si="11"/>
        <v>0</v>
      </c>
      <c r="D30" s="260" t="s">
        <v>25</v>
      </c>
      <c r="E30" s="44" t="s">
        <v>25</v>
      </c>
      <c r="F30" s="175" t="s">
        <v>25</v>
      </c>
      <c r="G30" s="226" t="s">
        <v>25</v>
      </c>
      <c r="H30" s="44" t="s">
        <v>25</v>
      </c>
      <c r="I30" s="151" t="s">
        <v>25</v>
      </c>
      <c r="J30" s="333"/>
      <c r="K30" s="334"/>
      <c r="L30" s="95">
        <f t="shared" si="13"/>
        <v>0</v>
      </c>
      <c r="M30" s="291" t="s">
        <v>25</v>
      </c>
      <c r="N30" s="151" t="s">
        <v>25</v>
      </c>
      <c r="O30" s="151" t="s">
        <v>25</v>
      </c>
      <c r="P30" s="317"/>
      <c r="Q30" s="306"/>
    </row>
    <row r="31" spans="1:17" s="19" customFormat="1" ht="36" hidden="1" x14ac:dyDescent="0.25">
      <c r="A31" s="39">
        <v>21370</v>
      </c>
      <c r="B31" s="35" t="s">
        <v>32</v>
      </c>
      <c r="C31" s="197">
        <f t="shared" si="11"/>
        <v>0</v>
      </c>
      <c r="D31" s="258" t="s">
        <v>25</v>
      </c>
      <c r="E31" s="37" t="s">
        <v>25</v>
      </c>
      <c r="F31" s="173" t="s">
        <v>25</v>
      </c>
      <c r="G31" s="224" t="s">
        <v>25</v>
      </c>
      <c r="H31" s="37" t="s">
        <v>25</v>
      </c>
      <c r="I31" s="124" t="s">
        <v>25</v>
      </c>
      <c r="J31" s="132">
        <f t="shared" ref="J31:K31" si="14">SUM(J32)</f>
        <v>0</v>
      </c>
      <c r="K31" s="38">
        <f t="shared" si="14"/>
        <v>0</v>
      </c>
      <c r="L31" s="184">
        <f>SUM(L32)</f>
        <v>0</v>
      </c>
      <c r="M31" s="289" t="s">
        <v>25</v>
      </c>
      <c r="N31" s="124" t="s">
        <v>25</v>
      </c>
      <c r="O31" s="124" t="s">
        <v>25</v>
      </c>
      <c r="P31" s="315"/>
      <c r="Q31" s="191"/>
    </row>
    <row r="32" spans="1:17" ht="36" hidden="1" x14ac:dyDescent="0.25">
      <c r="A32" s="46">
        <v>21379</v>
      </c>
      <c r="B32" s="47" t="s">
        <v>33</v>
      </c>
      <c r="C32" s="200">
        <f t="shared" si="11"/>
        <v>0</v>
      </c>
      <c r="D32" s="261" t="s">
        <v>25</v>
      </c>
      <c r="E32" s="48" t="s">
        <v>25</v>
      </c>
      <c r="F32" s="53" t="s">
        <v>25</v>
      </c>
      <c r="G32" s="227" t="s">
        <v>25</v>
      </c>
      <c r="H32" s="48" t="s">
        <v>25</v>
      </c>
      <c r="I32" s="152" t="s">
        <v>25</v>
      </c>
      <c r="J32" s="335"/>
      <c r="K32" s="336"/>
      <c r="L32" s="344">
        <f>J32+K32</f>
        <v>0</v>
      </c>
      <c r="M32" s="292" t="s">
        <v>25</v>
      </c>
      <c r="N32" s="152" t="s">
        <v>25</v>
      </c>
      <c r="O32" s="152" t="s">
        <v>25</v>
      </c>
      <c r="P32" s="318"/>
      <c r="Q32" s="306"/>
    </row>
    <row r="33" spans="1:17" s="19" customFormat="1" hidden="1" x14ac:dyDescent="0.25">
      <c r="A33" s="39">
        <v>21380</v>
      </c>
      <c r="B33" s="35" t="s">
        <v>34</v>
      </c>
      <c r="C33" s="197">
        <f t="shared" si="11"/>
        <v>0</v>
      </c>
      <c r="D33" s="258" t="s">
        <v>25</v>
      </c>
      <c r="E33" s="37" t="s">
        <v>25</v>
      </c>
      <c r="F33" s="173" t="s">
        <v>25</v>
      </c>
      <c r="G33" s="224" t="s">
        <v>25</v>
      </c>
      <c r="H33" s="37" t="s">
        <v>25</v>
      </c>
      <c r="I33" s="124" t="s">
        <v>25</v>
      </c>
      <c r="J33" s="132">
        <f t="shared" ref="J33:K33" si="15">SUM(J34:J35)</f>
        <v>0</v>
      </c>
      <c r="K33" s="38">
        <f t="shared" si="15"/>
        <v>0</v>
      </c>
      <c r="L33" s="184">
        <f>SUM(L34:L35)</f>
        <v>0</v>
      </c>
      <c r="M33" s="289" t="s">
        <v>25</v>
      </c>
      <c r="N33" s="124" t="s">
        <v>25</v>
      </c>
      <c r="O33" s="124" t="s">
        <v>25</v>
      </c>
      <c r="P33" s="315"/>
      <c r="Q33" s="191"/>
    </row>
    <row r="34" spans="1:17" hidden="1" x14ac:dyDescent="0.25">
      <c r="A34" s="27">
        <v>21381</v>
      </c>
      <c r="B34" s="40" t="s">
        <v>35</v>
      </c>
      <c r="C34" s="198">
        <f t="shared" si="11"/>
        <v>0</v>
      </c>
      <c r="D34" s="259" t="s">
        <v>25</v>
      </c>
      <c r="E34" s="41" t="s">
        <v>25</v>
      </c>
      <c r="F34" s="174" t="s">
        <v>25</v>
      </c>
      <c r="G34" s="225" t="s">
        <v>25</v>
      </c>
      <c r="H34" s="41" t="s">
        <v>25</v>
      </c>
      <c r="I34" s="150" t="s">
        <v>25</v>
      </c>
      <c r="J34" s="331"/>
      <c r="K34" s="332"/>
      <c r="L34" s="185">
        <f t="shared" ref="L34:L35" si="16">J34+K34</f>
        <v>0</v>
      </c>
      <c r="M34" s="290" t="s">
        <v>25</v>
      </c>
      <c r="N34" s="150" t="s">
        <v>25</v>
      </c>
      <c r="O34" s="150" t="s">
        <v>25</v>
      </c>
      <c r="P34" s="316"/>
      <c r="Q34" s="306"/>
    </row>
    <row r="35" spans="1:17" ht="24" hidden="1" x14ac:dyDescent="0.25">
      <c r="A35" s="30">
        <v>21383</v>
      </c>
      <c r="B35" s="43" t="s">
        <v>36</v>
      </c>
      <c r="C35" s="199">
        <f t="shared" si="11"/>
        <v>0</v>
      </c>
      <c r="D35" s="260" t="s">
        <v>25</v>
      </c>
      <c r="E35" s="44" t="s">
        <v>25</v>
      </c>
      <c r="F35" s="175" t="s">
        <v>25</v>
      </c>
      <c r="G35" s="226" t="s">
        <v>25</v>
      </c>
      <c r="H35" s="44" t="s">
        <v>25</v>
      </c>
      <c r="I35" s="151" t="s">
        <v>25</v>
      </c>
      <c r="J35" s="333"/>
      <c r="K35" s="334"/>
      <c r="L35" s="95">
        <f t="shared" si="16"/>
        <v>0</v>
      </c>
      <c r="M35" s="291" t="s">
        <v>25</v>
      </c>
      <c r="N35" s="151" t="s">
        <v>25</v>
      </c>
      <c r="O35" s="151" t="s">
        <v>25</v>
      </c>
      <c r="P35" s="317"/>
      <c r="Q35" s="306"/>
    </row>
    <row r="36" spans="1:17" s="19" customFormat="1" ht="24" hidden="1" x14ac:dyDescent="0.25">
      <c r="A36" s="39">
        <v>21390</v>
      </c>
      <c r="B36" s="35" t="s">
        <v>37</v>
      </c>
      <c r="C36" s="197">
        <f t="shared" si="11"/>
        <v>0</v>
      </c>
      <c r="D36" s="258" t="s">
        <v>25</v>
      </c>
      <c r="E36" s="37" t="s">
        <v>25</v>
      </c>
      <c r="F36" s="173" t="s">
        <v>25</v>
      </c>
      <c r="G36" s="224" t="s">
        <v>25</v>
      </c>
      <c r="H36" s="37" t="s">
        <v>25</v>
      </c>
      <c r="I36" s="124" t="s">
        <v>25</v>
      </c>
      <c r="J36" s="132">
        <f t="shared" ref="J36:K36" si="17">SUM(J37:J40)</f>
        <v>0</v>
      </c>
      <c r="K36" s="38">
        <f t="shared" si="17"/>
        <v>0</v>
      </c>
      <c r="L36" s="184">
        <f>SUM(L37:L40)</f>
        <v>0</v>
      </c>
      <c r="M36" s="289" t="s">
        <v>25</v>
      </c>
      <c r="N36" s="124" t="s">
        <v>25</v>
      </c>
      <c r="O36" s="124" t="s">
        <v>25</v>
      </c>
      <c r="P36" s="315"/>
      <c r="Q36" s="191"/>
    </row>
    <row r="37" spans="1:17" ht="24" hidden="1" x14ac:dyDescent="0.25">
      <c r="A37" s="27">
        <v>21391</v>
      </c>
      <c r="B37" s="40" t="s">
        <v>38</v>
      </c>
      <c r="C37" s="198">
        <f t="shared" si="11"/>
        <v>0</v>
      </c>
      <c r="D37" s="259" t="s">
        <v>25</v>
      </c>
      <c r="E37" s="41" t="s">
        <v>25</v>
      </c>
      <c r="F37" s="174" t="s">
        <v>25</v>
      </c>
      <c r="G37" s="225" t="s">
        <v>25</v>
      </c>
      <c r="H37" s="41" t="s">
        <v>25</v>
      </c>
      <c r="I37" s="150" t="s">
        <v>25</v>
      </c>
      <c r="J37" s="331"/>
      <c r="K37" s="332"/>
      <c r="L37" s="185">
        <f t="shared" ref="L37:L40" si="18">J37+K37</f>
        <v>0</v>
      </c>
      <c r="M37" s="290" t="s">
        <v>25</v>
      </c>
      <c r="N37" s="150" t="s">
        <v>25</v>
      </c>
      <c r="O37" s="150" t="s">
        <v>25</v>
      </c>
      <c r="P37" s="316"/>
      <c r="Q37" s="306"/>
    </row>
    <row r="38" spans="1:17" hidden="1" x14ac:dyDescent="0.25">
      <c r="A38" s="30">
        <v>21393</v>
      </c>
      <c r="B38" s="43" t="s">
        <v>39</v>
      </c>
      <c r="C38" s="199">
        <f t="shared" si="11"/>
        <v>0</v>
      </c>
      <c r="D38" s="260" t="s">
        <v>25</v>
      </c>
      <c r="E38" s="44" t="s">
        <v>25</v>
      </c>
      <c r="F38" s="175" t="s">
        <v>25</v>
      </c>
      <c r="G38" s="226" t="s">
        <v>25</v>
      </c>
      <c r="H38" s="44" t="s">
        <v>25</v>
      </c>
      <c r="I38" s="151" t="s">
        <v>25</v>
      </c>
      <c r="J38" s="333"/>
      <c r="K38" s="334"/>
      <c r="L38" s="95">
        <f t="shared" si="18"/>
        <v>0</v>
      </c>
      <c r="M38" s="291" t="s">
        <v>25</v>
      </c>
      <c r="N38" s="151" t="s">
        <v>25</v>
      </c>
      <c r="O38" s="151" t="s">
        <v>25</v>
      </c>
      <c r="P38" s="317"/>
      <c r="Q38" s="306"/>
    </row>
    <row r="39" spans="1:17" hidden="1" x14ac:dyDescent="0.25">
      <c r="A39" s="30">
        <v>21395</v>
      </c>
      <c r="B39" s="43" t="s">
        <v>40</v>
      </c>
      <c r="C39" s="199">
        <f t="shared" si="11"/>
        <v>0</v>
      </c>
      <c r="D39" s="260" t="s">
        <v>25</v>
      </c>
      <c r="E39" s="44" t="s">
        <v>25</v>
      </c>
      <c r="F39" s="175" t="s">
        <v>25</v>
      </c>
      <c r="G39" s="226" t="s">
        <v>25</v>
      </c>
      <c r="H39" s="44" t="s">
        <v>25</v>
      </c>
      <c r="I39" s="151" t="s">
        <v>25</v>
      </c>
      <c r="J39" s="333"/>
      <c r="K39" s="334"/>
      <c r="L39" s="95">
        <f t="shared" si="18"/>
        <v>0</v>
      </c>
      <c r="M39" s="291" t="s">
        <v>25</v>
      </c>
      <c r="N39" s="151" t="s">
        <v>25</v>
      </c>
      <c r="O39" s="151" t="s">
        <v>25</v>
      </c>
      <c r="P39" s="317"/>
      <c r="Q39" s="306"/>
    </row>
    <row r="40" spans="1:17" ht="24" hidden="1" x14ac:dyDescent="0.25">
      <c r="A40" s="30">
        <v>21399</v>
      </c>
      <c r="B40" s="43" t="s">
        <v>41</v>
      </c>
      <c r="C40" s="199">
        <f t="shared" si="11"/>
        <v>0</v>
      </c>
      <c r="D40" s="260" t="s">
        <v>25</v>
      </c>
      <c r="E40" s="44" t="s">
        <v>25</v>
      </c>
      <c r="F40" s="175" t="s">
        <v>25</v>
      </c>
      <c r="G40" s="226" t="s">
        <v>25</v>
      </c>
      <c r="H40" s="44" t="s">
        <v>25</v>
      </c>
      <c r="I40" s="151" t="s">
        <v>25</v>
      </c>
      <c r="J40" s="333"/>
      <c r="K40" s="334"/>
      <c r="L40" s="95">
        <f t="shared" si="18"/>
        <v>0</v>
      </c>
      <c r="M40" s="291" t="s">
        <v>25</v>
      </c>
      <c r="N40" s="151" t="s">
        <v>25</v>
      </c>
      <c r="O40" s="151" t="s">
        <v>25</v>
      </c>
      <c r="P40" s="317"/>
      <c r="Q40" s="306"/>
    </row>
    <row r="41" spans="1:17" s="19" customFormat="1" ht="36.75" hidden="1" customHeight="1" x14ac:dyDescent="0.25">
      <c r="A41" s="39">
        <v>21420</v>
      </c>
      <c r="B41" s="35" t="s">
        <v>42</v>
      </c>
      <c r="C41" s="201">
        <f>SUM(F41)</f>
        <v>0</v>
      </c>
      <c r="D41" s="262"/>
      <c r="E41" s="36"/>
      <c r="F41" s="342">
        <f>D41+E41</f>
        <v>0</v>
      </c>
      <c r="G41" s="224" t="s">
        <v>25</v>
      </c>
      <c r="H41" s="37" t="s">
        <v>25</v>
      </c>
      <c r="I41" s="124" t="s">
        <v>25</v>
      </c>
      <c r="J41" s="258" t="s">
        <v>25</v>
      </c>
      <c r="K41" s="37" t="s">
        <v>25</v>
      </c>
      <c r="L41" s="173" t="s">
        <v>25</v>
      </c>
      <c r="M41" s="289" t="s">
        <v>25</v>
      </c>
      <c r="N41" s="124" t="s">
        <v>25</v>
      </c>
      <c r="O41" s="124" t="s">
        <v>25</v>
      </c>
      <c r="P41" s="315"/>
      <c r="Q41" s="191"/>
    </row>
    <row r="42" spans="1:17" s="19" customFormat="1" ht="24" x14ac:dyDescent="0.25">
      <c r="A42" s="50">
        <v>21490</v>
      </c>
      <c r="B42" s="51" t="s">
        <v>43</v>
      </c>
      <c r="C42" s="201">
        <f>SUM(F42,I42,L42)</f>
        <v>5700</v>
      </c>
      <c r="D42" s="263">
        <f t="shared" ref="D42:E42" si="19">D43</f>
        <v>5700</v>
      </c>
      <c r="E42" s="280">
        <f t="shared" si="19"/>
        <v>0</v>
      </c>
      <c r="F42" s="740">
        <f>F43</f>
        <v>5700</v>
      </c>
      <c r="G42" s="228">
        <f t="shared" ref="G42:K42" si="20">G43</f>
        <v>0</v>
      </c>
      <c r="H42" s="280">
        <f t="shared" si="20"/>
        <v>0</v>
      </c>
      <c r="I42" s="740">
        <f t="shared" si="20"/>
        <v>0</v>
      </c>
      <c r="J42" s="263">
        <f t="shared" si="20"/>
        <v>0</v>
      </c>
      <c r="K42" s="52">
        <f t="shared" si="20"/>
        <v>0</v>
      </c>
      <c r="L42" s="264">
        <f>L43</f>
        <v>0</v>
      </c>
      <c r="M42" s="289" t="s">
        <v>25</v>
      </c>
      <c r="N42" s="124" t="s">
        <v>25</v>
      </c>
      <c r="O42" s="124" t="s">
        <v>25</v>
      </c>
      <c r="P42" s="315"/>
      <c r="Q42" s="191"/>
    </row>
    <row r="43" spans="1:17" s="19" customFormat="1" ht="24" x14ac:dyDescent="0.25">
      <c r="A43" s="30">
        <v>21499</v>
      </c>
      <c r="B43" s="43" t="s">
        <v>44</v>
      </c>
      <c r="C43" s="202">
        <f>SUM(F43,I43,L43)</f>
        <v>5700</v>
      </c>
      <c r="D43" s="265">
        <v>5700</v>
      </c>
      <c r="E43" s="440"/>
      <c r="F43" s="372">
        <f>D43+E43</f>
        <v>5700</v>
      </c>
      <c r="G43" s="229"/>
      <c r="H43" s="358"/>
      <c r="I43" s="372">
        <f>G43+H43</f>
        <v>0</v>
      </c>
      <c r="J43" s="272"/>
      <c r="K43" s="42"/>
      <c r="L43" s="185">
        <f>J43+K43</f>
        <v>0</v>
      </c>
      <c r="M43" s="292" t="s">
        <v>25</v>
      </c>
      <c r="N43" s="152" t="s">
        <v>25</v>
      </c>
      <c r="O43" s="152" t="s">
        <v>25</v>
      </c>
      <c r="P43" s="318"/>
      <c r="Q43" s="191"/>
    </row>
    <row r="44" spans="1:17" ht="24" hidden="1" x14ac:dyDescent="0.25">
      <c r="A44" s="54">
        <v>23000</v>
      </c>
      <c r="B44" s="55" t="s">
        <v>45</v>
      </c>
      <c r="C44" s="201">
        <f>SUM(O44)</f>
        <v>0</v>
      </c>
      <c r="D44" s="266" t="s">
        <v>25</v>
      </c>
      <c r="E44" s="56" t="s">
        <v>25</v>
      </c>
      <c r="F44" s="267" t="s">
        <v>25</v>
      </c>
      <c r="G44" s="230" t="s">
        <v>25</v>
      </c>
      <c r="H44" s="56" t="s">
        <v>25</v>
      </c>
      <c r="I44" s="281" t="s">
        <v>25</v>
      </c>
      <c r="J44" s="266" t="s">
        <v>25</v>
      </c>
      <c r="K44" s="56" t="s">
        <v>25</v>
      </c>
      <c r="L44" s="267" t="s">
        <v>25</v>
      </c>
      <c r="M44" s="293">
        <f t="shared" ref="M44:N44" si="21">SUM(M45:M46)</f>
        <v>0</v>
      </c>
      <c r="N44" s="153">
        <f t="shared" si="21"/>
        <v>0</v>
      </c>
      <c r="O44" s="153">
        <f>SUM(O45:O46)</f>
        <v>0</v>
      </c>
      <c r="P44" s="319"/>
      <c r="Q44" s="306"/>
    </row>
    <row r="45" spans="1:17" ht="24" hidden="1" x14ac:dyDescent="0.25">
      <c r="A45" s="57">
        <v>23410</v>
      </c>
      <c r="B45" s="58" t="s">
        <v>46</v>
      </c>
      <c r="C45" s="203">
        <f t="shared" ref="C45:C46" si="22">SUM(O45)</f>
        <v>0</v>
      </c>
      <c r="D45" s="268" t="s">
        <v>25</v>
      </c>
      <c r="E45" s="59" t="s">
        <v>25</v>
      </c>
      <c r="F45" s="269" t="s">
        <v>25</v>
      </c>
      <c r="G45" s="231" t="s">
        <v>25</v>
      </c>
      <c r="H45" s="59" t="s">
        <v>25</v>
      </c>
      <c r="I45" s="282" t="s">
        <v>25</v>
      </c>
      <c r="J45" s="268" t="s">
        <v>25</v>
      </c>
      <c r="K45" s="59" t="s">
        <v>25</v>
      </c>
      <c r="L45" s="269" t="s">
        <v>25</v>
      </c>
      <c r="M45" s="337"/>
      <c r="N45" s="338"/>
      <c r="O45" s="154">
        <f t="shared" ref="O45:O46" si="23">M45+N45</f>
        <v>0</v>
      </c>
      <c r="P45" s="298"/>
      <c r="Q45" s="306"/>
    </row>
    <row r="46" spans="1:17" ht="24" hidden="1" x14ac:dyDescent="0.25">
      <c r="A46" s="57">
        <v>23510</v>
      </c>
      <c r="B46" s="58" t="s">
        <v>47</v>
      </c>
      <c r="C46" s="203">
        <f t="shared" si="22"/>
        <v>0</v>
      </c>
      <c r="D46" s="268" t="s">
        <v>25</v>
      </c>
      <c r="E46" s="59" t="s">
        <v>25</v>
      </c>
      <c r="F46" s="269" t="s">
        <v>25</v>
      </c>
      <c r="G46" s="231" t="s">
        <v>25</v>
      </c>
      <c r="H46" s="59" t="s">
        <v>25</v>
      </c>
      <c r="I46" s="282" t="s">
        <v>25</v>
      </c>
      <c r="J46" s="268" t="s">
        <v>25</v>
      </c>
      <c r="K46" s="59" t="s">
        <v>25</v>
      </c>
      <c r="L46" s="269" t="s">
        <v>25</v>
      </c>
      <c r="M46" s="337"/>
      <c r="N46" s="338"/>
      <c r="O46" s="154">
        <f t="shared" si="23"/>
        <v>0</v>
      </c>
      <c r="P46" s="298"/>
      <c r="Q46" s="306"/>
    </row>
    <row r="47" spans="1:17" x14ac:dyDescent="0.25">
      <c r="A47" s="60"/>
      <c r="B47" s="58"/>
      <c r="C47" s="204"/>
      <c r="D47" s="270"/>
      <c r="E47" s="356"/>
      <c r="F47" s="364"/>
      <c r="G47" s="231"/>
      <c r="H47" s="282"/>
      <c r="I47" s="364"/>
      <c r="J47" s="268"/>
      <c r="K47" s="59"/>
      <c r="L47" s="176"/>
      <c r="M47" s="294"/>
      <c r="N47" s="110"/>
      <c r="O47" s="154"/>
      <c r="P47" s="298"/>
      <c r="Q47" s="306"/>
    </row>
    <row r="48" spans="1:17" s="19" customFormat="1" x14ac:dyDescent="0.25">
      <c r="A48" s="61"/>
      <c r="B48" s="62" t="s">
        <v>48</v>
      </c>
      <c r="C48" s="205"/>
      <c r="D48" s="271"/>
      <c r="E48" s="357"/>
      <c r="F48" s="365"/>
      <c r="G48" s="232"/>
      <c r="H48" s="155"/>
      <c r="I48" s="365"/>
      <c r="J48" s="135"/>
      <c r="K48" s="111"/>
      <c r="L48" s="177"/>
      <c r="M48" s="232"/>
      <c r="N48" s="111"/>
      <c r="O48" s="155"/>
      <c r="P48" s="320"/>
      <c r="Q48" s="191"/>
    </row>
    <row r="49" spans="1:17" s="19" customFormat="1" ht="12.75" thickBot="1" x14ac:dyDescent="0.3">
      <c r="A49" s="63"/>
      <c r="B49" s="20" t="s">
        <v>49</v>
      </c>
      <c r="C49" s="206">
        <f t="shared" ref="C49:C112" si="24">SUM(F49,I49,L49,O49)</f>
        <v>32975</v>
      </c>
      <c r="D49" s="136">
        <f t="shared" ref="D49:E49" si="25">SUM(D50,D281)</f>
        <v>32975</v>
      </c>
      <c r="E49" s="120">
        <f t="shared" si="25"/>
        <v>0</v>
      </c>
      <c r="F49" s="366">
        <f>SUM(F50,F281)</f>
        <v>32975</v>
      </c>
      <c r="G49" s="233">
        <f t="shared" ref="G49:O49" si="26">SUM(G50,G281)</f>
        <v>0</v>
      </c>
      <c r="H49" s="120">
        <f t="shared" si="26"/>
        <v>0</v>
      </c>
      <c r="I49" s="366">
        <f t="shared" si="26"/>
        <v>0</v>
      </c>
      <c r="J49" s="136">
        <f t="shared" si="26"/>
        <v>0</v>
      </c>
      <c r="K49" s="64">
        <f t="shared" si="26"/>
        <v>0</v>
      </c>
      <c r="L49" s="178">
        <f t="shared" si="26"/>
        <v>0</v>
      </c>
      <c r="M49" s="233">
        <f t="shared" si="26"/>
        <v>0</v>
      </c>
      <c r="N49" s="64">
        <f t="shared" si="26"/>
        <v>0</v>
      </c>
      <c r="O49" s="120">
        <f t="shared" si="26"/>
        <v>0</v>
      </c>
      <c r="P49" s="321"/>
      <c r="Q49" s="191"/>
    </row>
    <row r="50" spans="1:17" s="19" customFormat="1" ht="36.75" thickTop="1" x14ac:dyDescent="0.25">
      <c r="A50" s="65"/>
      <c r="B50" s="66" t="s">
        <v>50</v>
      </c>
      <c r="C50" s="207">
        <f t="shared" si="24"/>
        <v>27581</v>
      </c>
      <c r="D50" s="137">
        <f t="shared" ref="D50:E50" si="27">SUM(D51,D193)</f>
        <v>27581</v>
      </c>
      <c r="E50" s="283">
        <f t="shared" si="27"/>
        <v>0</v>
      </c>
      <c r="F50" s="367">
        <f>SUM(F51,F193)</f>
        <v>27581</v>
      </c>
      <c r="G50" s="234">
        <f t="shared" ref="G50:O50" si="28">SUM(G51,G193)</f>
        <v>0</v>
      </c>
      <c r="H50" s="283">
        <f t="shared" si="28"/>
        <v>0</v>
      </c>
      <c r="I50" s="367">
        <f t="shared" si="28"/>
        <v>0</v>
      </c>
      <c r="J50" s="137">
        <f t="shared" si="28"/>
        <v>0</v>
      </c>
      <c r="K50" s="67">
        <f t="shared" si="28"/>
        <v>0</v>
      </c>
      <c r="L50" s="179">
        <f t="shared" si="28"/>
        <v>0</v>
      </c>
      <c r="M50" s="234">
        <f t="shared" si="28"/>
        <v>0</v>
      </c>
      <c r="N50" s="67">
        <f t="shared" si="28"/>
        <v>0</v>
      </c>
      <c r="O50" s="283">
        <f t="shared" si="28"/>
        <v>0</v>
      </c>
      <c r="P50" s="322"/>
      <c r="Q50" s="191"/>
    </row>
    <row r="51" spans="1:17" s="19" customFormat="1" ht="24" x14ac:dyDescent="0.25">
      <c r="A51" s="68"/>
      <c r="B51" s="16" t="s">
        <v>51</v>
      </c>
      <c r="C51" s="208">
        <f t="shared" si="24"/>
        <v>27581</v>
      </c>
      <c r="D51" s="138">
        <f t="shared" ref="D51:E51" si="29">SUM(D52,D74,D172,D186)</f>
        <v>27581</v>
      </c>
      <c r="E51" s="284">
        <f t="shared" si="29"/>
        <v>0</v>
      </c>
      <c r="F51" s="368">
        <f>SUM(F52,F74,F172,F186)</f>
        <v>27581</v>
      </c>
      <c r="G51" s="235">
        <f t="shared" ref="G51:O51" si="30">SUM(G52,G74,G172,G186)</f>
        <v>0</v>
      </c>
      <c r="H51" s="284">
        <f t="shared" si="30"/>
        <v>0</v>
      </c>
      <c r="I51" s="368">
        <f t="shared" si="30"/>
        <v>0</v>
      </c>
      <c r="J51" s="138">
        <f t="shared" si="30"/>
        <v>0</v>
      </c>
      <c r="K51" s="69">
        <f t="shared" si="30"/>
        <v>0</v>
      </c>
      <c r="L51" s="180">
        <f t="shared" si="30"/>
        <v>0</v>
      </c>
      <c r="M51" s="235">
        <f t="shared" si="30"/>
        <v>0</v>
      </c>
      <c r="N51" s="69">
        <f t="shared" si="30"/>
        <v>0</v>
      </c>
      <c r="O51" s="284">
        <f t="shared" si="30"/>
        <v>0</v>
      </c>
      <c r="P51" s="323"/>
      <c r="Q51" s="191"/>
    </row>
    <row r="52" spans="1:17" s="19" customFormat="1" hidden="1" x14ac:dyDescent="0.25">
      <c r="A52" s="70">
        <v>1000</v>
      </c>
      <c r="B52" s="70" t="s">
        <v>52</v>
      </c>
      <c r="C52" s="209">
        <f t="shared" si="24"/>
        <v>0</v>
      </c>
      <c r="D52" s="139">
        <f t="shared" ref="D52:E52" si="31">SUM(D53,D66)</f>
        <v>0</v>
      </c>
      <c r="E52" s="71">
        <f t="shared" si="31"/>
        <v>0</v>
      </c>
      <c r="F52" s="181">
        <f>SUM(F53,F66)</f>
        <v>0</v>
      </c>
      <c r="G52" s="236">
        <f t="shared" ref="G52:O52" si="32">SUM(G53,G66)</f>
        <v>0</v>
      </c>
      <c r="H52" s="71">
        <f t="shared" si="32"/>
        <v>0</v>
      </c>
      <c r="I52" s="127">
        <f t="shared" si="32"/>
        <v>0</v>
      </c>
      <c r="J52" s="139">
        <f t="shared" si="32"/>
        <v>0</v>
      </c>
      <c r="K52" s="71">
        <f t="shared" si="32"/>
        <v>0</v>
      </c>
      <c r="L52" s="181">
        <f t="shared" si="32"/>
        <v>0</v>
      </c>
      <c r="M52" s="236">
        <f t="shared" si="32"/>
        <v>0</v>
      </c>
      <c r="N52" s="71">
        <f t="shared" si="32"/>
        <v>0</v>
      </c>
      <c r="O52" s="127">
        <f t="shared" si="32"/>
        <v>0</v>
      </c>
      <c r="P52" s="324"/>
      <c r="Q52" s="191"/>
    </row>
    <row r="53" spans="1:17" hidden="1" x14ac:dyDescent="0.25">
      <c r="A53" s="35">
        <v>1100</v>
      </c>
      <c r="B53" s="72" t="s">
        <v>53</v>
      </c>
      <c r="C53" s="197">
        <f t="shared" si="24"/>
        <v>0</v>
      </c>
      <c r="D53" s="132">
        <f t="shared" ref="D53:E53" si="33">SUM(D54,D57,D65)</f>
        <v>0</v>
      </c>
      <c r="E53" s="38">
        <f t="shared" si="33"/>
        <v>0</v>
      </c>
      <c r="F53" s="184">
        <f>SUM(F54,F57,F65)</f>
        <v>0</v>
      </c>
      <c r="G53" s="237">
        <f t="shared" ref="G53:N53" si="34">SUM(G54,G57,G65)</f>
        <v>0</v>
      </c>
      <c r="H53" s="38">
        <f t="shared" si="34"/>
        <v>0</v>
      </c>
      <c r="I53" s="125">
        <f t="shared" si="34"/>
        <v>0</v>
      </c>
      <c r="J53" s="132">
        <f t="shared" si="34"/>
        <v>0</v>
      </c>
      <c r="K53" s="38">
        <f t="shared" si="34"/>
        <v>0</v>
      </c>
      <c r="L53" s="184">
        <f t="shared" si="34"/>
        <v>0</v>
      </c>
      <c r="M53" s="237">
        <f t="shared" si="34"/>
        <v>0</v>
      </c>
      <c r="N53" s="38">
        <f t="shared" si="34"/>
        <v>0</v>
      </c>
      <c r="O53" s="125">
        <f>SUM(O54,O57,O65)</f>
        <v>0</v>
      </c>
      <c r="P53" s="325"/>
      <c r="Q53" s="306"/>
    </row>
    <row r="54" spans="1:17" hidden="1" x14ac:dyDescent="0.25">
      <c r="A54" s="73">
        <v>1110</v>
      </c>
      <c r="B54" s="58" t="s">
        <v>54</v>
      </c>
      <c r="C54" s="204">
        <f>SUM(F54,I54,L54,O54)</f>
        <v>0</v>
      </c>
      <c r="D54" s="86">
        <f>SUM(D55:D56)</f>
        <v>0</v>
      </c>
      <c r="E54" s="74">
        <f>SUM(E55:E56)</f>
        <v>0</v>
      </c>
      <c r="F54" s="183">
        <f>SUM(F55:F56)</f>
        <v>0</v>
      </c>
      <c r="G54" s="238">
        <f t="shared" ref="G54:H54" si="35">SUM(G55:G56)</f>
        <v>0</v>
      </c>
      <c r="H54" s="74">
        <f t="shared" si="35"/>
        <v>0</v>
      </c>
      <c r="I54" s="156">
        <f>SUM(I55:I56)</f>
        <v>0</v>
      </c>
      <c r="J54" s="86">
        <f t="shared" ref="J54:K54" si="36">SUM(J55:J56)</f>
        <v>0</v>
      </c>
      <c r="K54" s="74">
        <f t="shared" si="36"/>
        <v>0</v>
      </c>
      <c r="L54" s="183">
        <f>SUM(L55:L56)</f>
        <v>0</v>
      </c>
      <c r="M54" s="238">
        <f t="shared" ref="M54:N54" si="37">SUM(M55:M56)</f>
        <v>0</v>
      </c>
      <c r="N54" s="74">
        <f t="shared" si="37"/>
        <v>0</v>
      </c>
      <c r="O54" s="156">
        <f>SUM(O55:O56)</f>
        <v>0</v>
      </c>
      <c r="P54" s="301"/>
      <c r="Q54" s="306"/>
    </row>
    <row r="55" spans="1:17" hidden="1" x14ac:dyDescent="0.25">
      <c r="A55" s="27">
        <v>1111</v>
      </c>
      <c r="B55" s="40" t="s">
        <v>55</v>
      </c>
      <c r="C55" s="198">
        <f t="shared" si="24"/>
        <v>0</v>
      </c>
      <c r="D55" s="272"/>
      <c r="E55" s="42"/>
      <c r="F55" s="185">
        <f>D55+E55</f>
        <v>0</v>
      </c>
      <c r="G55" s="229"/>
      <c r="H55" s="42"/>
      <c r="I55" s="90">
        <f>G55+H55</f>
        <v>0</v>
      </c>
      <c r="J55" s="272"/>
      <c r="K55" s="42"/>
      <c r="L55" s="185">
        <f>J55+K55</f>
        <v>0</v>
      </c>
      <c r="M55" s="229"/>
      <c r="N55" s="42"/>
      <c r="O55" s="90">
        <f>M55+N55</f>
        <v>0</v>
      </c>
      <c r="P55" s="299"/>
      <c r="Q55" s="306"/>
    </row>
    <row r="56" spans="1:17" ht="24" hidden="1" customHeight="1" x14ac:dyDescent="0.25">
      <c r="A56" s="30">
        <v>1119</v>
      </c>
      <c r="B56" s="43" t="s">
        <v>56</v>
      </c>
      <c r="C56" s="199">
        <f t="shared" si="24"/>
        <v>0</v>
      </c>
      <c r="D56" s="273"/>
      <c r="E56" s="45"/>
      <c r="F56" s="95">
        <f>D56+E56</f>
        <v>0</v>
      </c>
      <c r="G56" s="239"/>
      <c r="H56" s="45"/>
      <c r="I56" s="91">
        <f>G56+H56</f>
        <v>0</v>
      </c>
      <c r="J56" s="273"/>
      <c r="K56" s="45"/>
      <c r="L56" s="95">
        <f>J56+K56</f>
        <v>0</v>
      </c>
      <c r="M56" s="239"/>
      <c r="N56" s="45"/>
      <c r="O56" s="91">
        <f>M56+N56</f>
        <v>0</v>
      </c>
      <c r="P56" s="300"/>
      <c r="Q56" s="306"/>
    </row>
    <row r="57" spans="1:17" ht="23.25" hidden="1" customHeight="1" x14ac:dyDescent="0.25">
      <c r="A57" s="75">
        <v>1140</v>
      </c>
      <c r="B57" s="43" t="s">
        <v>57</v>
      </c>
      <c r="C57" s="199">
        <f t="shared" si="24"/>
        <v>0</v>
      </c>
      <c r="D57" s="134">
        <f t="shared" ref="D57:E57" si="38">SUM(D58:D64)</f>
        <v>0</v>
      </c>
      <c r="E57" s="76">
        <f t="shared" si="38"/>
        <v>0</v>
      </c>
      <c r="F57" s="95">
        <f>SUM(F58:F64)</f>
        <v>0</v>
      </c>
      <c r="G57" s="240">
        <f t="shared" ref="G57:N57" si="39">SUM(G58:G64)</f>
        <v>0</v>
      </c>
      <c r="H57" s="76">
        <f t="shared" si="39"/>
        <v>0</v>
      </c>
      <c r="I57" s="91">
        <f t="shared" si="39"/>
        <v>0</v>
      </c>
      <c r="J57" s="134">
        <f t="shared" si="39"/>
        <v>0</v>
      </c>
      <c r="K57" s="76">
        <f t="shared" si="39"/>
        <v>0</v>
      </c>
      <c r="L57" s="95">
        <f t="shared" si="39"/>
        <v>0</v>
      </c>
      <c r="M57" s="240">
        <f t="shared" si="39"/>
        <v>0</v>
      </c>
      <c r="N57" s="76">
        <f t="shared" si="39"/>
        <v>0</v>
      </c>
      <c r="O57" s="91">
        <f>SUM(O58:O64)</f>
        <v>0</v>
      </c>
      <c r="P57" s="300"/>
      <c r="Q57" s="306"/>
    </row>
    <row r="58" spans="1:17" hidden="1" x14ac:dyDescent="0.25">
      <c r="A58" s="30">
        <v>1141</v>
      </c>
      <c r="B58" s="43" t="s">
        <v>58</v>
      </c>
      <c r="C58" s="199">
        <f t="shared" si="24"/>
        <v>0</v>
      </c>
      <c r="D58" s="273"/>
      <c r="E58" s="45"/>
      <c r="F58" s="95">
        <f t="shared" ref="F58:F65" si="40">D58+E58</f>
        <v>0</v>
      </c>
      <c r="G58" s="239"/>
      <c r="H58" s="45"/>
      <c r="I58" s="91">
        <f t="shared" ref="I58:I65" si="41">G58+H58</f>
        <v>0</v>
      </c>
      <c r="J58" s="273"/>
      <c r="K58" s="45"/>
      <c r="L58" s="95">
        <f t="shared" ref="L58:L65" si="42">J58+K58</f>
        <v>0</v>
      </c>
      <c r="M58" s="239"/>
      <c r="N58" s="45"/>
      <c r="O58" s="91">
        <f t="shared" ref="O58:O65" si="43">M58+N58</f>
        <v>0</v>
      </c>
      <c r="P58" s="300"/>
      <c r="Q58" s="306"/>
    </row>
    <row r="59" spans="1:17" ht="24.75" hidden="1" customHeight="1" x14ac:dyDescent="0.25">
      <c r="A59" s="30">
        <v>1142</v>
      </c>
      <c r="B59" s="43" t="s">
        <v>59</v>
      </c>
      <c r="C59" s="199">
        <f t="shared" si="24"/>
        <v>0</v>
      </c>
      <c r="D59" s="273"/>
      <c r="E59" s="45"/>
      <c r="F59" s="95">
        <f t="shared" si="40"/>
        <v>0</v>
      </c>
      <c r="G59" s="239"/>
      <c r="H59" s="45"/>
      <c r="I59" s="91">
        <f t="shared" si="41"/>
        <v>0</v>
      </c>
      <c r="J59" s="273"/>
      <c r="K59" s="45"/>
      <c r="L59" s="95">
        <f t="shared" si="42"/>
        <v>0</v>
      </c>
      <c r="M59" s="239"/>
      <c r="N59" s="45"/>
      <c r="O59" s="91">
        <f t="shared" si="43"/>
        <v>0</v>
      </c>
      <c r="P59" s="300"/>
      <c r="Q59" s="306"/>
    </row>
    <row r="60" spans="1:17" ht="24" hidden="1" x14ac:dyDescent="0.25">
      <c r="A60" s="30">
        <v>1145</v>
      </c>
      <c r="B60" s="43" t="s">
        <v>60</v>
      </c>
      <c r="C60" s="199">
        <f t="shared" si="24"/>
        <v>0</v>
      </c>
      <c r="D60" s="273"/>
      <c r="E60" s="45"/>
      <c r="F60" s="95">
        <f t="shared" si="40"/>
        <v>0</v>
      </c>
      <c r="G60" s="239"/>
      <c r="H60" s="45"/>
      <c r="I60" s="91">
        <f t="shared" si="41"/>
        <v>0</v>
      </c>
      <c r="J60" s="273"/>
      <c r="K60" s="45"/>
      <c r="L60" s="95">
        <f t="shared" si="42"/>
        <v>0</v>
      </c>
      <c r="M60" s="239"/>
      <c r="N60" s="45"/>
      <c r="O60" s="91">
        <f t="shared" si="43"/>
        <v>0</v>
      </c>
      <c r="P60" s="300"/>
      <c r="Q60" s="306"/>
    </row>
    <row r="61" spans="1:17" ht="27.75" hidden="1" customHeight="1" x14ac:dyDescent="0.25">
      <c r="A61" s="30">
        <v>1146</v>
      </c>
      <c r="B61" s="43" t="s">
        <v>61</v>
      </c>
      <c r="C61" s="199">
        <f t="shared" si="24"/>
        <v>0</v>
      </c>
      <c r="D61" s="273"/>
      <c r="E61" s="45"/>
      <c r="F61" s="95">
        <f t="shared" si="40"/>
        <v>0</v>
      </c>
      <c r="G61" s="239"/>
      <c r="H61" s="45"/>
      <c r="I61" s="91">
        <f t="shared" si="41"/>
        <v>0</v>
      </c>
      <c r="J61" s="273"/>
      <c r="K61" s="45"/>
      <c r="L61" s="95">
        <f t="shared" si="42"/>
        <v>0</v>
      </c>
      <c r="M61" s="239"/>
      <c r="N61" s="45"/>
      <c r="O61" s="91">
        <f t="shared" si="43"/>
        <v>0</v>
      </c>
      <c r="P61" s="300"/>
      <c r="Q61" s="306"/>
    </row>
    <row r="62" spans="1:17" hidden="1" x14ac:dyDescent="0.25">
      <c r="A62" s="30">
        <v>1147</v>
      </c>
      <c r="B62" s="43" t="s">
        <v>62</v>
      </c>
      <c r="C62" s="199">
        <f t="shared" si="24"/>
        <v>0</v>
      </c>
      <c r="D62" s="273"/>
      <c r="E62" s="45"/>
      <c r="F62" s="95">
        <f t="shared" si="40"/>
        <v>0</v>
      </c>
      <c r="G62" s="239"/>
      <c r="H62" s="45"/>
      <c r="I62" s="91">
        <f t="shared" si="41"/>
        <v>0</v>
      </c>
      <c r="J62" s="273"/>
      <c r="K62" s="45"/>
      <c r="L62" s="95">
        <f t="shared" si="42"/>
        <v>0</v>
      </c>
      <c r="M62" s="239"/>
      <c r="N62" s="45"/>
      <c r="O62" s="91">
        <f t="shared" si="43"/>
        <v>0</v>
      </c>
      <c r="P62" s="300"/>
      <c r="Q62" s="306"/>
    </row>
    <row r="63" spans="1:17" hidden="1" x14ac:dyDescent="0.25">
      <c r="A63" s="30">
        <v>1148</v>
      </c>
      <c r="B63" s="43" t="s">
        <v>63</v>
      </c>
      <c r="C63" s="199">
        <f t="shared" si="24"/>
        <v>0</v>
      </c>
      <c r="D63" s="273"/>
      <c r="E63" s="45"/>
      <c r="F63" s="95">
        <f t="shared" si="40"/>
        <v>0</v>
      </c>
      <c r="G63" s="239"/>
      <c r="H63" s="45"/>
      <c r="I63" s="91">
        <f t="shared" si="41"/>
        <v>0</v>
      </c>
      <c r="J63" s="273"/>
      <c r="K63" s="45"/>
      <c r="L63" s="95">
        <f t="shared" si="42"/>
        <v>0</v>
      </c>
      <c r="M63" s="239"/>
      <c r="N63" s="45"/>
      <c r="O63" s="91">
        <f t="shared" si="43"/>
        <v>0</v>
      </c>
      <c r="P63" s="300"/>
      <c r="Q63" s="306"/>
    </row>
    <row r="64" spans="1:17" ht="36" hidden="1" x14ac:dyDescent="0.25">
      <c r="A64" s="30">
        <v>1149</v>
      </c>
      <c r="B64" s="43" t="s">
        <v>64</v>
      </c>
      <c r="C64" s="199">
        <f t="shared" si="24"/>
        <v>0</v>
      </c>
      <c r="D64" s="273"/>
      <c r="E64" s="45"/>
      <c r="F64" s="95">
        <f t="shared" si="40"/>
        <v>0</v>
      </c>
      <c r="G64" s="239"/>
      <c r="H64" s="45"/>
      <c r="I64" s="91">
        <f t="shared" si="41"/>
        <v>0</v>
      </c>
      <c r="J64" s="273"/>
      <c r="K64" s="45"/>
      <c r="L64" s="95">
        <f t="shared" si="42"/>
        <v>0</v>
      </c>
      <c r="M64" s="239"/>
      <c r="N64" s="45"/>
      <c r="O64" s="91">
        <f t="shared" si="43"/>
        <v>0</v>
      </c>
      <c r="P64" s="300"/>
      <c r="Q64" s="306"/>
    </row>
    <row r="65" spans="1:17" ht="36" hidden="1" x14ac:dyDescent="0.25">
      <c r="A65" s="73">
        <v>1150</v>
      </c>
      <c r="B65" s="58" t="s">
        <v>65</v>
      </c>
      <c r="C65" s="204">
        <f t="shared" si="24"/>
        <v>0</v>
      </c>
      <c r="D65" s="270"/>
      <c r="E65" s="77"/>
      <c r="F65" s="183">
        <f t="shared" si="40"/>
        <v>0</v>
      </c>
      <c r="G65" s="241"/>
      <c r="H65" s="77"/>
      <c r="I65" s="156">
        <f t="shared" si="41"/>
        <v>0</v>
      </c>
      <c r="J65" s="270"/>
      <c r="K65" s="77"/>
      <c r="L65" s="183">
        <f t="shared" si="42"/>
        <v>0</v>
      </c>
      <c r="M65" s="241"/>
      <c r="N65" s="77"/>
      <c r="O65" s="156">
        <f t="shared" si="43"/>
        <v>0</v>
      </c>
      <c r="P65" s="301"/>
      <c r="Q65" s="306"/>
    </row>
    <row r="66" spans="1:17" ht="36" hidden="1" x14ac:dyDescent="0.25">
      <c r="A66" s="35">
        <v>1200</v>
      </c>
      <c r="B66" s="72" t="s">
        <v>66</v>
      </c>
      <c r="C66" s="197">
        <f t="shared" si="24"/>
        <v>0</v>
      </c>
      <c r="D66" s="132">
        <f t="shared" ref="D66:E66" si="44">SUM(D67:D68)</f>
        <v>0</v>
      </c>
      <c r="E66" s="38">
        <f t="shared" si="44"/>
        <v>0</v>
      </c>
      <c r="F66" s="184">
        <f>SUM(F67:F68)</f>
        <v>0</v>
      </c>
      <c r="G66" s="237">
        <f t="shared" ref="G66:N66" si="45">SUM(G67:G68)</f>
        <v>0</v>
      </c>
      <c r="H66" s="38">
        <f t="shared" si="45"/>
        <v>0</v>
      </c>
      <c r="I66" s="125">
        <f t="shared" si="45"/>
        <v>0</v>
      </c>
      <c r="J66" s="132">
        <f t="shared" si="45"/>
        <v>0</v>
      </c>
      <c r="K66" s="38">
        <f t="shared" si="45"/>
        <v>0</v>
      </c>
      <c r="L66" s="184">
        <f t="shared" si="45"/>
        <v>0</v>
      </c>
      <c r="M66" s="237">
        <f t="shared" si="45"/>
        <v>0</v>
      </c>
      <c r="N66" s="38">
        <f t="shared" si="45"/>
        <v>0</v>
      </c>
      <c r="O66" s="125">
        <f>SUM(O67:O68)</f>
        <v>0</v>
      </c>
      <c r="P66" s="302"/>
      <c r="Q66" s="306"/>
    </row>
    <row r="67" spans="1:17" ht="24" hidden="1" x14ac:dyDescent="0.25">
      <c r="A67" s="404">
        <v>1210</v>
      </c>
      <c r="B67" s="40" t="s">
        <v>67</v>
      </c>
      <c r="C67" s="198">
        <f t="shared" si="24"/>
        <v>0</v>
      </c>
      <c r="D67" s="272"/>
      <c r="E67" s="42"/>
      <c r="F67" s="185">
        <f>D67+E67</f>
        <v>0</v>
      </c>
      <c r="G67" s="229"/>
      <c r="H67" s="42"/>
      <c r="I67" s="90">
        <f>G67+H67</f>
        <v>0</v>
      </c>
      <c r="J67" s="272"/>
      <c r="K67" s="42"/>
      <c r="L67" s="185">
        <f>J67+K67</f>
        <v>0</v>
      </c>
      <c r="M67" s="229"/>
      <c r="N67" s="42"/>
      <c r="O67" s="90">
        <f>M67+N67</f>
        <v>0</v>
      </c>
      <c r="P67" s="299"/>
      <c r="Q67" s="306"/>
    </row>
    <row r="68" spans="1:17" ht="24" hidden="1" x14ac:dyDescent="0.25">
      <c r="A68" s="75">
        <v>1220</v>
      </c>
      <c r="B68" s="43" t="s">
        <v>68</v>
      </c>
      <c r="C68" s="199">
        <f t="shared" si="24"/>
        <v>0</v>
      </c>
      <c r="D68" s="134">
        <f t="shared" ref="D68:E68" si="46">SUM(D69:D73)</f>
        <v>0</v>
      </c>
      <c r="E68" s="76">
        <f t="shared" si="46"/>
        <v>0</v>
      </c>
      <c r="F68" s="95">
        <f>SUM(F69:F73)</f>
        <v>0</v>
      </c>
      <c r="G68" s="240">
        <f t="shared" ref="G68:O68" si="47">SUM(G69:G73)</f>
        <v>0</v>
      </c>
      <c r="H68" s="76">
        <f t="shared" si="47"/>
        <v>0</v>
      </c>
      <c r="I68" s="91">
        <f t="shared" si="47"/>
        <v>0</v>
      </c>
      <c r="J68" s="134">
        <f t="shared" si="47"/>
        <v>0</v>
      </c>
      <c r="K68" s="76">
        <f t="shared" si="47"/>
        <v>0</v>
      </c>
      <c r="L68" s="95">
        <f t="shared" si="47"/>
        <v>0</v>
      </c>
      <c r="M68" s="240">
        <f t="shared" si="47"/>
        <v>0</v>
      </c>
      <c r="N68" s="76">
        <f t="shared" si="47"/>
        <v>0</v>
      </c>
      <c r="O68" s="91">
        <f t="shared" si="47"/>
        <v>0</v>
      </c>
      <c r="P68" s="300"/>
      <c r="Q68" s="306"/>
    </row>
    <row r="69" spans="1:17" ht="60" hidden="1" x14ac:dyDescent="0.25">
      <c r="A69" s="30">
        <v>1221</v>
      </c>
      <c r="B69" s="43" t="s">
        <v>69</v>
      </c>
      <c r="C69" s="199">
        <f t="shared" si="24"/>
        <v>0</v>
      </c>
      <c r="D69" s="273"/>
      <c r="E69" s="45"/>
      <c r="F69" s="95">
        <f t="shared" ref="F69:F73" si="48">D69+E69</f>
        <v>0</v>
      </c>
      <c r="G69" s="239"/>
      <c r="H69" s="45"/>
      <c r="I69" s="91">
        <f t="shared" ref="I69:I73" si="49">G69+H69</f>
        <v>0</v>
      </c>
      <c r="J69" s="273"/>
      <c r="K69" s="45"/>
      <c r="L69" s="95">
        <f t="shared" ref="L69:L73" si="50">J69+K69</f>
        <v>0</v>
      </c>
      <c r="M69" s="239"/>
      <c r="N69" s="45"/>
      <c r="O69" s="91">
        <f t="shared" ref="O69:O73" si="51">M69+N69</f>
        <v>0</v>
      </c>
      <c r="P69" s="300"/>
      <c r="Q69" s="306"/>
    </row>
    <row r="70" spans="1:17" hidden="1" x14ac:dyDescent="0.25">
      <c r="A70" s="30">
        <v>1223</v>
      </c>
      <c r="B70" s="43" t="s">
        <v>70</v>
      </c>
      <c r="C70" s="199">
        <f t="shared" si="24"/>
        <v>0</v>
      </c>
      <c r="D70" s="273"/>
      <c r="E70" s="45"/>
      <c r="F70" s="95">
        <f t="shared" si="48"/>
        <v>0</v>
      </c>
      <c r="G70" s="239"/>
      <c r="H70" s="45"/>
      <c r="I70" s="91">
        <f t="shared" si="49"/>
        <v>0</v>
      </c>
      <c r="J70" s="273"/>
      <c r="K70" s="45"/>
      <c r="L70" s="95">
        <f t="shared" si="50"/>
        <v>0</v>
      </c>
      <c r="M70" s="239"/>
      <c r="N70" s="45"/>
      <c r="O70" s="91">
        <f t="shared" si="51"/>
        <v>0</v>
      </c>
      <c r="P70" s="300"/>
      <c r="Q70" s="306"/>
    </row>
    <row r="71" spans="1:17" hidden="1" x14ac:dyDescent="0.25">
      <c r="A71" s="30">
        <v>1225</v>
      </c>
      <c r="B71" s="43" t="s">
        <v>71</v>
      </c>
      <c r="C71" s="199">
        <f t="shared" si="24"/>
        <v>0</v>
      </c>
      <c r="D71" s="273"/>
      <c r="E71" s="45"/>
      <c r="F71" s="95">
        <f t="shared" si="48"/>
        <v>0</v>
      </c>
      <c r="G71" s="239"/>
      <c r="H71" s="45"/>
      <c r="I71" s="91">
        <f t="shared" si="49"/>
        <v>0</v>
      </c>
      <c r="J71" s="273"/>
      <c r="K71" s="45"/>
      <c r="L71" s="95">
        <f t="shared" si="50"/>
        <v>0</v>
      </c>
      <c r="M71" s="239"/>
      <c r="N71" s="45"/>
      <c r="O71" s="91">
        <f t="shared" si="51"/>
        <v>0</v>
      </c>
      <c r="P71" s="300"/>
      <c r="Q71" s="306"/>
    </row>
    <row r="72" spans="1:17" ht="36" hidden="1" x14ac:dyDescent="0.25">
      <c r="A72" s="30">
        <v>1227</v>
      </c>
      <c r="B72" s="43" t="s">
        <v>72</v>
      </c>
      <c r="C72" s="199">
        <f t="shared" si="24"/>
        <v>0</v>
      </c>
      <c r="D72" s="273"/>
      <c r="E72" s="45"/>
      <c r="F72" s="95">
        <f t="shared" si="48"/>
        <v>0</v>
      </c>
      <c r="G72" s="239"/>
      <c r="H72" s="45"/>
      <c r="I72" s="91">
        <f t="shared" si="49"/>
        <v>0</v>
      </c>
      <c r="J72" s="273"/>
      <c r="K72" s="45"/>
      <c r="L72" s="95">
        <f t="shared" si="50"/>
        <v>0</v>
      </c>
      <c r="M72" s="239"/>
      <c r="N72" s="45"/>
      <c r="O72" s="91">
        <f t="shared" si="51"/>
        <v>0</v>
      </c>
      <c r="P72" s="300"/>
      <c r="Q72" s="306"/>
    </row>
    <row r="73" spans="1:17" ht="60" hidden="1" x14ac:dyDescent="0.25">
      <c r="A73" s="30">
        <v>1228</v>
      </c>
      <c r="B73" s="43" t="s">
        <v>73</v>
      </c>
      <c r="C73" s="199">
        <f t="shared" si="24"/>
        <v>0</v>
      </c>
      <c r="D73" s="273"/>
      <c r="E73" s="45"/>
      <c r="F73" s="95">
        <f t="shared" si="48"/>
        <v>0</v>
      </c>
      <c r="G73" s="239"/>
      <c r="H73" s="45"/>
      <c r="I73" s="91">
        <f t="shared" si="49"/>
        <v>0</v>
      </c>
      <c r="J73" s="273"/>
      <c r="K73" s="45"/>
      <c r="L73" s="95">
        <f t="shared" si="50"/>
        <v>0</v>
      </c>
      <c r="M73" s="239"/>
      <c r="N73" s="45"/>
      <c r="O73" s="91">
        <f t="shared" si="51"/>
        <v>0</v>
      </c>
      <c r="P73" s="300"/>
      <c r="Q73" s="306"/>
    </row>
    <row r="74" spans="1:17" x14ac:dyDescent="0.25">
      <c r="A74" s="70">
        <v>2000</v>
      </c>
      <c r="B74" s="70" t="s">
        <v>74</v>
      </c>
      <c r="C74" s="209">
        <f t="shared" si="24"/>
        <v>26440</v>
      </c>
      <c r="D74" s="139">
        <f t="shared" ref="D74:E74" si="52">SUM(D75,D82,D129,D163,D164,D171)</f>
        <v>26641</v>
      </c>
      <c r="E74" s="127">
        <f t="shared" si="52"/>
        <v>-201</v>
      </c>
      <c r="F74" s="369">
        <f>SUM(F75,F82,F129,F163,F164,F171)</f>
        <v>26440</v>
      </c>
      <c r="G74" s="236">
        <f t="shared" ref="G74:O74" si="53">SUM(G75,G82,G129,G163,G164,G171)</f>
        <v>0</v>
      </c>
      <c r="H74" s="127">
        <f t="shared" si="53"/>
        <v>0</v>
      </c>
      <c r="I74" s="369">
        <f t="shared" si="53"/>
        <v>0</v>
      </c>
      <c r="J74" s="139">
        <f t="shared" si="53"/>
        <v>0</v>
      </c>
      <c r="K74" s="71">
        <f t="shared" si="53"/>
        <v>0</v>
      </c>
      <c r="L74" s="181">
        <f t="shared" si="53"/>
        <v>0</v>
      </c>
      <c r="M74" s="236">
        <f t="shared" si="53"/>
        <v>0</v>
      </c>
      <c r="N74" s="71">
        <f t="shared" si="53"/>
        <v>0</v>
      </c>
      <c r="O74" s="127">
        <f t="shared" si="53"/>
        <v>0</v>
      </c>
      <c r="P74" s="324"/>
      <c r="Q74" s="306"/>
    </row>
    <row r="75" spans="1:17" ht="24" x14ac:dyDescent="0.25">
      <c r="A75" s="35">
        <v>2100</v>
      </c>
      <c r="B75" s="72" t="s">
        <v>75</v>
      </c>
      <c r="C75" s="197">
        <f t="shared" si="24"/>
        <v>10953</v>
      </c>
      <c r="D75" s="132">
        <f t="shared" ref="D75:E75" si="54">SUM(D76,D79)</f>
        <v>10953</v>
      </c>
      <c r="E75" s="125">
        <f t="shared" si="54"/>
        <v>0</v>
      </c>
      <c r="F75" s="370">
        <f>SUM(F76,F79)</f>
        <v>10953</v>
      </c>
      <c r="G75" s="237">
        <f t="shared" ref="G75:O75" si="55">SUM(G76,G79)</f>
        <v>0</v>
      </c>
      <c r="H75" s="125">
        <f t="shared" si="55"/>
        <v>0</v>
      </c>
      <c r="I75" s="370">
        <f t="shared" si="55"/>
        <v>0</v>
      </c>
      <c r="J75" s="132">
        <f t="shared" si="55"/>
        <v>0</v>
      </c>
      <c r="K75" s="38">
        <f t="shared" si="55"/>
        <v>0</v>
      </c>
      <c r="L75" s="184">
        <f t="shared" si="55"/>
        <v>0</v>
      </c>
      <c r="M75" s="237">
        <f t="shared" si="55"/>
        <v>0</v>
      </c>
      <c r="N75" s="38">
        <f t="shared" si="55"/>
        <v>0</v>
      </c>
      <c r="O75" s="125">
        <f t="shared" si="55"/>
        <v>0</v>
      </c>
      <c r="P75" s="302"/>
      <c r="Q75" s="306"/>
    </row>
    <row r="76" spans="1:17" ht="24" hidden="1" x14ac:dyDescent="0.25">
      <c r="A76" s="404">
        <v>2110</v>
      </c>
      <c r="B76" s="40" t="s">
        <v>76</v>
      </c>
      <c r="C76" s="198">
        <f t="shared" si="24"/>
        <v>0</v>
      </c>
      <c r="D76" s="133">
        <f t="shared" ref="D76:E76" si="56">SUM(D77:D78)</f>
        <v>0</v>
      </c>
      <c r="E76" s="79">
        <f t="shared" si="56"/>
        <v>0</v>
      </c>
      <c r="F76" s="185">
        <f>SUM(F77:F78)</f>
        <v>0</v>
      </c>
      <c r="G76" s="242">
        <f t="shared" ref="G76:O76" si="57">SUM(G77:G78)</f>
        <v>0</v>
      </c>
      <c r="H76" s="79">
        <f t="shared" si="57"/>
        <v>0</v>
      </c>
      <c r="I76" s="90">
        <f t="shared" si="57"/>
        <v>0</v>
      </c>
      <c r="J76" s="133">
        <f t="shared" si="57"/>
        <v>0</v>
      </c>
      <c r="K76" s="79">
        <f t="shared" si="57"/>
        <v>0</v>
      </c>
      <c r="L76" s="185">
        <f t="shared" si="57"/>
        <v>0</v>
      </c>
      <c r="M76" s="242">
        <f t="shared" si="57"/>
        <v>0</v>
      </c>
      <c r="N76" s="79">
        <f t="shared" si="57"/>
        <v>0</v>
      </c>
      <c r="O76" s="90">
        <f t="shared" si="57"/>
        <v>0</v>
      </c>
      <c r="P76" s="299"/>
      <c r="Q76" s="306"/>
    </row>
    <row r="77" spans="1:17" hidden="1" x14ac:dyDescent="0.25">
      <c r="A77" s="30">
        <v>2111</v>
      </c>
      <c r="B77" s="43" t="s">
        <v>77</v>
      </c>
      <c r="C77" s="199">
        <f t="shared" si="24"/>
        <v>0</v>
      </c>
      <c r="D77" s="273"/>
      <c r="E77" s="45"/>
      <c r="F77" s="95">
        <f t="shared" ref="F77:F78" si="58">D77+E77</f>
        <v>0</v>
      </c>
      <c r="G77" s="239"/>
      <c r="H77" s="45"/>
      <c r="I77" s="91">
        <f t="shared" ref="I77:I78" si="59">G77+H77</f>
        <v>0</v>
      </c>
      <c r="J77" s="273"/>
      <c r="K77" s="45"/>
      <c r="L77" s="95">
        <f t="shared" ref="L77:L78" si="60">J77+K77</f>
        <v>0</v>
      </c>
      <c r="M77" s="239"/>
      <c r="N77" s="45"/>
      <c r="O77" s="91">
        <f t="shared" ref="O77:O78" si="61">M77+N77</f>
        <v>0</v>
      </c>
      <c r="P77" s="300"/>
      <c r="Q77" s="306"/>
    </row>
    <row r="78" spans="1:17" ht="24" hidden="1" x14ac:dyDescent="0.25">
      <c r="A78" s="30">
        <v>2112</v>
      </c>
      <c r="B78" s="43" t="s">
        <v>78</v>
      </c>
      <c r="C78" s="199">
        <f t="shared" si="24"/>
        <v>0</v>
      </c>
      <c r="D78" s="273"/>
      <c r="E78" s="45"/>
      <c r="F78" s="95">
        <f t="shared" si="58"/>
        <v>0</v>
      </c>
      <c r="G78" s="239"/>
      <c r="H78" s="45"/>
      <c r="I78" s="91">
        <f t="shared" si="59"/>
        <v>0</v>
      </c>
      <c r="J78" s="273"/>
      <c r="K78" s="45"/>
      <c r="L78" s="95">
        <f t="shared" si="60"/>
        <v>0</v>
      </c>
      <c r="M78" s="239"/>
      <c r="N78" s="45"/>
      <c r="O78" s="91">
        <f t="shared" si="61"/>
        <v>0</v>
      </c>
      <c r="P78" s="300"/>
      <c r="Q78" s="306"/>
    </row>
    <row r="79" spans="1:17" ht="24" x14ac:dyDescent="0.25">
      <c r="A79" s="75">
        <v>2120</v>
      </c>
      <c r="B79" s="43" t="s">
        <v>79</v>
      </c>
      <c r="C79" s="199">
        <f t="shared" si="24"/>
        <v>10953</v>
      </c>
      <c r="D79" s="134">
        <f t="shared" ref="D79:E79" si="62">SUM(D80:D81)</f>
        <v>10953</v>
      </c>
      <c r="E79" s="91">
        <f t="shared" si="62"/>
        <v>0</v>
      </c>
      <c r="F79" s="373">
        <f>SUM(F80:F81)</f>
        <v>10953</v>
      </c>
      <c r="G79" s="240">
        <f t="shared" ref="G79:O79" si="63">SUM(G80:G81)</f>
        <v>0</v>
      </c>
      <c r="H79" s="91">
        <f t="shared" si="63"/>
        <v>0</v>
      </c>
      <c r="I79" s="373">
        <f t="shared" si="63"/>
        <v>0</v>
      </c>
      <c r="J79" s="134">
        <f t="shared" si="63"/>
        <v>0</v>
      </c>
      <c r="K79" s="76">
        <f t="shared" si="63"/>
        <v>0</v>
      </c>
      <c r="L79" s="95">
        <f t="shared" si="63"/>
        <v>0</v>
      </c>
      <c r="M79" s="240">
        <f t="shared" si="63"/>
        <v>0</v>
      </c>
      <c r="N79" s="76">
        <f t="shared" si="63"/>
        <v>0</v>
      </c>
      <c r="O79" s="91">
        <f t="shared" si="63"/>
        <v>0</v>
      </c>
      <c r="P79" s="300"/>
      <c r="Q79" s="306"/>
    </row>
    <row r="80" spans="1:17" x14ac:dyDescent="0.25">
      <c r="A80" s="30">
        <v>2121</v>
      </c>
      <c r="B80" s="43" t="s">
        <v>77</v>
      </c>
      <c r="C80" s="199">
        <f t="shared" si="24"/>
        <v>2228</v>
      </c>
      <c r="D80" s="273">
        <v>2228</v>
      </c>
      <c r="E80" s="359"/>
      <c r="F80" s="373">
        <f t="shared" ref="F80:F81" si="64">D80+E80</f>
        <v>2228</v>
      </c>
      <c r="G80" s="239"/>
      <c r="H80" s="359"/>
      <c r="I80" s="373">
        <f t="shared" ref="I80:I81" si="65">G80+H80</f>
        <v>0</v>
      </c>
      <c r="J80" s="273"/>
      <c r="K80" s="45"/>
      <c r="L80" s="95">
        <f t="shared" ref="L80:L81" si="66">J80+K80</f>
        <v>0</v>
      </c>
      <c r="M80" s="239"/>
      <c r="N80" s="45"/>
      <c r="O80" s="91">
        <f t="shared" ref="O80:O81" si="67">M80+N80</f>
        <v>0</v>
      </c>
      <c r="P80" s="300"/>
      <c r="Q80" s="306"/>
    </row>
    <row r="81" spans="1:17" ht="24" x14ac:dyDescent="0.25">
      <c r="A81" s="30">
        <v>2122</v>
      </c>
      <c r="B81" s="43" t="s">
        <v>78</v>
      </c>
      <c r="C81" s="199">
        <f t="shared" si="24"/>
        <v>8725</v>
      </c>
      <c r="D81" s="273">
        <v>8725</v>
      </c>
      <c r="E81" s="359"/>
      <c r="F81" s="373">
        <f t="shared" si="64"/>
        <v>8725</v>
      </c>
      <c r="G81" s="239"/>
      <c r="H81" s="359"/>
      <c r="I81" s="373">
        <f t="shared" si="65"/>
        <v>0</v>
      </c>
      <c r="J81" s="273"/>
      <c r="K81" s="45"/>
      <c r="L81" s="95">
        <f t="shared" si="66"/>
        <v>0</v>
      </c>
      <c r="M81" s="239"/>
      <c r="N81" s="45"/>
      <c r="O81" s="91">
        <f t="shared" si="67"/>
        <v>0</v>
      </c>
      <c r="P81" s="300"/>
      <c r="Q81" s="306"/>
    </row>
    <row r="82" spans="1:17" x14ac:dyDescent="0.25">
      <c r="A82" s="35">
        <v>2200</v>
      </c>
      <c r="B82" s="72" t="s">
        <v>80</v>
      </c>
      <c r="C82" s="197">
        <f t="shared" si="24"/>
        <v>15347</v>
      </c>
      <c r="D82" s="132">
        <f t="shared" ref="D82:E82" si="68">SUM(D83,D88,D94,D102,D111,D115,D121,D127)</f>
        <v>15548</v>
      </c>
      <c r="E82" s="125">
        <f t="shared" si="68"/>
        <v>-201</v>
      </c>
      <c r="F82" s="370">
        <f>SUM(F83,F88,F94,F102,F111,F115,F121,F127)</f>
        <v>15347</v>
      </c>
      <c r="G82" s="237">
        <f t="shared" ref="G82:O82" si="69">SUM(G83,G88,G94,G102,G111,G115,G121,G127)</f>
        <v>0</v>
      </c>
      <c r="H82" s="125">
        <f t="shared" si="69"/>
        <v>0</v>
      </c>
      <c r="I82" s="370">
        <f t="shared" si="69"/>
        <v>0</v>
      </c>
      <c r="J82" s="132">
        <f t="shared" si="69"/>
        <v>0</v>
      </c>
      <c r="K82" s="38">
        <f t="shared" si="69"/>
        <v>0</v>
      </c>
      <c r="L82" s="184">
        <f t="shared" si="69"/>
        <v>0</v>
      </c>
      <c r="M82" s="237">
        <f t="shared" si="69"/>
        <v>0</v>
      </c>
      <c r="N82" s="38">
        <f t="shared" si="69"/>
        <v>0</v>
      </c>
      <c r="O82" s="125">
        <f t="shared" si="69"/>
        <v>0</v>
      </c>
      <c r="P82" s="326"/>
      <c r="Q82" s="306"/>
    </row>
    <row r="83" spans="1:17" ht="24" hidden="1" x14ac:dyDescent="0.25">
      <c r="A83" s="73">
        <v>2210</v>
      </c>
      <c r="B83" s="58" t="s">
        <v>81</v>
      </c>
      <c r="C83" s="204">
        <f t="shared" si="24"/>
        <v>0</v>
      </c>
      <c r="D83" s="86">
        <f t="shared" ref="D83:E83" si="70">SUM(D84:D87)</f>
        <v>0</v>
      </c>
      <c r="E83" s="74">
        <f t="shared" si="70"/>
        <v>0</v>
      </c>
      <c r="F83" s="183">
        <f>SUM(F84:F87)</f>
        <v>0</v>
      </c>
      <c r="G83" s="238">
        <f t="shared" ref="G83:O83" si="71">SUM(G84:G87)</f>
        <v>0</v>
      </c>
      <c r="H83" s="74">
        <f t="shared" si="71"/>
        <v>0</v>
      </c>
      <c r="I83" s="156">
        <f t="shared" si="71"/>
        <v>0</v>
      </c>
      <c r="J83" s="86">
        <f t="shared" si="71"/>
        <v>0</v>
      </c>
      <c r="K83" s="74">
        <f t="shared" si="71"/>
        <v>0</v>
      </c>
      <c r="L83" s="183">
        <f t="shared" si="71"/>
        <v>0</v>
      </c>
      <c r="M83" s="238">
        <f t="shared" si="71"/>
        <v>0</v>
      </c>
      <c r="N83" s="74">
        <f t="shared" si="71"/>
        <v>0</v>
      </c>
      <c r="O83" s="156">
        <f t="shared" si="71"/>
        <v>0</v>
      </c>
      <c r="P83" s="301"/>
      <c r="Q83" s="306"/>
    </row>
    <row r="84" spans="1:17" ht="24" hidden="1" x14ac:dyDescent="0.25">
      <c r="A84" s="27">
        <v>2211</v>
      </c>
      <c r="B84" s="40" t="s">
        <v>82</v>
      </c>
      <c r="C84" s="198">
        <f t="shared" si="24"/>
        <v>0</v>
      </c>
      <c r="D84" s="272"/>
      <c r="E84" s="42"/>
      <c r="F84" s="185">
        <f t="shared" ref="F84:F87" si="72">D84+E84</f>
        <v>0</v>
      </c>
      <c r="G84" s="229"/>
      <c r="H84" s="42"/>
      <c r="I84" s="90">
        <f t="shared" ref="I84:I87" si="73">G84+H84</f>
        <v>0</v>
      </c>
      <c r="J84" s="272"/>
      <c r="K84" s="42"/>
      <c r="L84" s="185">
        <f t="shared" ref="L84:L87" si="74">J84+K84</f>
        <v>0</v>
      </c>
      <c r="M84" s="229"/>
      <c r="N84" s="42"/>
      <c r="O84" s="90">
        <f t="shared" ref="O84:O87" si="75">M84+N84</f>
        <v>0</v>
      </c>
      <c r="P84" s="299"/>
      <c r="Q84" s="306"/>
    </row>
    <row r="85" spans="1:17" ht="36" hidden="1" x14ac:dyDescent="0.25">
      <c r="A85" s="30">
        <v>2212</v>
      </c>
      <c r="B85" s="43" t="s">
        <v>83</v>
      </c>
      <c r="C85" s="199">
        <f t="shared" si="24"/>
        <v>0</v>
      </c>
      <c r="D85" s="273"/>
      <c r="E85" s="45"/>
      <c r="F85" s="95">
        <f t="shared" si="72"/>
        <v>0</v>
      </c>
      <c r="G85" s="239"/>
      <c r="H85" s="45"/>
      <c r="I85" s="91">
        <f t="shared" si="73"/>
        <v>0</v>
      </c>
      <c r="J85" s="273"/>
      <c r="K85" s="45"/>
      <c r="L85" s="95">
        <f t="shared" si="74"/>
        <v>0</v>
      </c>
      <c r="M85" s="239"/>
      <c r="N85" s="45"/>
      <c r="O85" s="91">
        <f t="shared" si="75"/>
        <v>0</v>
      </c>
      <c r="P85" s="300"/>
      <c r="Q85" s="306"/>
    </row>
    <row r="86" spans="1:17" ht="24" hidden="1" x14ac:dyDescent="0.25">
      <c r="A86" s="30">
        <v>2214</v>
      </c>
      <c r="B86" s="43" t="s">
        <v>84</v>
      </c>
      <c r="C86" s="199">
        <f t="shared" si="24"/>
        <v>0</v>
      </c>
      <c r="D86" s="273"/>
      <c r="E86" s="45"/>
      <c r="F86" s="95">
        <f t="shared" si="72"/>
        <v>0</v>
      </c>
      <c r="G86" s="239"/>
      <c r="H86" s="45"/>
      <c r="I86" s="91">
        <f t="shared" si="73"/>
        <v>0</v>
      </c>
      <c r="J86" s="273"/>
      <c r="K86" s="45"/>
      <c r="L86" s="95">
        <f t="shared" si="74"/>
        <v>0</v>
      </c>
      <c r="M86" s="239"/>
      <c r="N86" s="45"/>
      <c r="O86" s="91">
        <f t="shared" si="75"/>
        <v>0</v>
      </c>
      <c r="P86" s="300"/>
      <c r="Q86" s="306"/>
    </row>
    <row r="87" spans="1:17" hidden="1" x14ac:dyDescent="0.25">
      <c r="A87" s="30">
        <v>2219</v>
      </c>
      <c r="B87" s="43" t="s">
        <v>85</v>
      </c>
      <c r="C87" s="199">
        <f t="shared" si="24"/>
        <v>0</v>
      </c>
      <c r="D87" s="273"/>
      <c r="E87" s="45"/>
      <c r="F87" s="95">
        <f t="shared" si="72"/>
        <v>0</v>
      </c>
      <c r="G87" s="239"/>
      <c r="H87" s="45"/>
      <c r="I87" s="91">
        <f t="shared" si="73"/>
        <v>0</v>
      </c>
      <c r="J87" s="273"/>
      <c r="K87" s="45"/>
      <c r="L87" s="95">
        <f t="shared" si="74"/>
        <v>0</v>
      </c>
      <c r="M87" s="239"/>
      <c r="N87" s="45"/>
      <c r="O87" s="91">
        <f t="shared" si="75"/>
        <v>0</v>
      </c>
      <c r="P87" s="300"/>
      <c r="Q87" s="306"/>
    </row>
    <row r="88" spans="1:17" ht="24" hidden="1" x14ac:dyDescent="0.25">
      <c r="A88" s="75">
        <v>2220</v>
      </c>
      <c r="B88" s="43" t="s">
        <v>86</v>
      </c>
      <c r="C88" s="199">
        <f t="shared" si="24"/>
        <v>0</v>
      </c>
      <c r="D88" s="134">
        <f t="shared" ref="D88:E88" si="76">SUM(D89:D93)</f>
        <v>0</v>
      </c>
      <c r="E88" s="76">
        <f t="shared" si="76"/>
        <v>0</v>
      </c>
      <c r="F88" s="95">
        <f>SUM(F89:F93)</f>
        <v>0</v>
      </c>
      <c r="G88" s="240">
        <f t="shared" ref="G88:O88" si="77">SUM(G89:G93)</f>
        <v>0</v>
      </c>
      <c r="H88" s="76">
        <f t="shared" si="77"/>
        <v>0</v>
      </c>
      <c r="I88" s="91">
        <f t="shared" si="77"/>
        <v>0</v>
      </c>
      <c r="J88" s="134">
        <f t="shared" si="77"/>
        <v>0</v>
      </c>
      <c r="K88" s="76">
        <f t="shared" si="77"/>
        <v>0</v>
      </c>
      <c r="L88" s="95">
        <f t="shared" si="77"/>
        <v>0</v>
      </c>
      <c r="M88" s="240">
        <f t="shared" si="77"/>
        <v>0</v>
      </c>
      <c r="N88" s="76">
        <f t="shared" si="77"/>
        <v>0</v>
      </c>
      <c r="O88" s="91">
        <f t="shared" si="77"/>
        <v>0</v>
      </c>
      <c r="P88" s="300"/>
      <c r="Q88" s="306"/>
    </row>
    <row r="89" spans="1:17" ht="24" hidden="1" x14ac:dyDescent="0.25">
      <c r="A89" s="30">
        <v>2221</v>
      </c>
      <c r="B89" s="43" t="s">
        <v>307</v>
      </c>
      <c r="C89" s="199">
        <f t="shared" si="24"/>
        <v>0</v>
      </c>
      <c r="D89" s="273"/>
      <c r="E89" s="45"/>
      <c r="F89" s="95">
        <f t="shared" ref="F89:F93" si="78">D89+E89</f>
        <v>0</v>
      </c>
      <c r="G89" s="239"/>
      <c r="H89" s="45"/>
      <c r="I89" s="91">
        <f t="shared" ref="I89:I93" si="79">G89+H89</f>
        <v>0</v>
      </c>
      <c r="J89" s="273"/>
      <c r="K89" s="45"/>
      <c r="L89" s="95">
        <f t="shared" ref="L89:L93" si="80">J89+K89</f>
        <v>0</v>
      </c>
      <c r="M89" s="239"/>
      <c r="N89" s="45"/>
      <c r="O89" s="91">
        <f t="shared" ref="O89:O93" si="81">M89+N89</f>
        <v>0</v>
      </c>
      <c r="P89" s="300"/>
      <c r="Q89" s="306"/>
    </row>
    <row r="90" spans="1:17" hidden="1" x14ac:dyDescent="0.25">
      <c r="A90" s="30">
        <v>2222</v>
      </c>
      <c r="B90" s="43" t="s">
        <v>87</v>
      </c>
      <c r="C90" s="199">
        <f t="shared" si="24"/>
        <v>0</v>
      </c>
      <c r="D90" s="273"/>
      <c r="E90" s="45"/>
      <c r="F90" s="95">
        <f t="shared" si="78"/>
        <v>0</v>
      </c>
      <c r="G90" s="239"/>
      <c r="H90" s="45"/>
      <c r="I90" s="91">
        <f t="shared" si="79"/>
        <v>0</v>
      </c>
      <c r="J90" s="273"/>
      <c r="K90" s="45"/>
      <c r="L90" s="95">
        <f t="shared" si="80"/>
        <v>0</v>
      </c>
      <c r="M90" s="239"/>
      <c r="N90" s="45"/>
      <c r="O90" s="91">
        <f t="shared" si="81"/>
        <v>0</v>
      </c>
      <c r="P90" s="300"/>
      <c r="Q90" s="306"/>
    </row>
    <row r="91" spans="1:17" hidden="1" x14ac:dyDescent="0.25">
      <c r="A91" s="30">
        <v>2223</v>
      </c>
      <c r="B91" s="43" t="s">
        <v>88</v>
      </c>
      <c r="C91" s="199">
        <f t="shared" si="24"/>
        <v>0</v>
      </c>
      <c r="D91" s="273"/>
      <c r="E91" s="45"/>
      <c r="F91" s="95">
        <f t="shared" si="78"/>
        <v>0</v>
      </c>
      <c r="G91" s="239"/>
      <c r="H91" s="45"/>
      <c r="I91" s="91">
        <f t="shared" si="79"/>
        <v>0</v>
      </c>
      <c r="J91" s="273"/>
      <c r="K91" s="45"/>
      <c r="L91" s="95">
        <f t="shared" si="80"/>
        <v>0</v>
      </c>
      <c r="M91" s="239"/>
      <c r="N91" s="45"/>
      <c r="O91" s="91">
        <f t="shared" si="81"/>
        <v>0</v>
      </c>
      <c r="P91" s="300"/>
      <c r="Q91" s="306"/>
    </row>
    <row r="92" spans="1:17" ht="48" hidden="1" x14ac:dyDescent="0.25">
      <c r="A92" s="30">
        <v>2224</v>
      </c>
      <c r="B92" s="43" t="s">
        <v>89</v>
      </c>
      <c r="C92" s="199">
        <f t="shared" si="24"/>
        <v>0</v>
      </c>
      <c r="D92" s="273"/>
      <c r="E92" s="45"/>
      <c r="F92" s="95">
        <f t="shared" si="78"/>
        <v>0</v>
      </c>
      <c r="G92" s="239"/>
      <c r="H92" s="45"/>
      <c r="I92" s="91">
        <f t="shared" si="79"/>
        <v>0</v>
      </c>
      <c r="J92" s="273"/>
      <c r="K92" s="45"/>
      <c r="L92" s="95">
        <f t="shared" si="80"/>
        <v>0</v>
      </c>
      <c r="M92" s="239"/>
      <c r="N92" s="45"/>
      <c r="O92" s="91">
        <f t="shared" si="81"/>
        <v>0</v>
      </c>
      <c r="P92" s="300"/>
      <c r="Q92" s="306"/>
    </row>
    <row r="93" spans="1:17" ht="24" hidden="1" x14ac:dyDescent="0.25">
      <c r="A93" s="30">
        <v>2229</v>
      </c>
      <c r="B93" s="43" t="s">
        <v>90</v>
      </c>
      <c r="C93" s="199">
        <f t="shared" si="24"/>
        <v>0</v>
      </c>
      <c r="D93" s="273"/>
      <c r="E93" s="45"/>
      <c r="F93" s="95">
        <f t="shared" si="78"/>
        <v>0</v>
      </c>
      <c r="G93" s="239"/>
      <c r="H93" s="45"/>
      <c r="I93" s="91">
        <f t="shared" si="79"/>
        <v>0</v>
      </c>
      <c r="J93" s="273"/>
      <c r="K93" s="45"/>
      <c r="L93" s="95">
        <f t="shared" si="80"/>
        <v>0</v>
      </c>
      <c r="M93" s="239"/>
      <c r="N93" s="45"/>
      <c r="O93" s="91">
        <f t="shared" si="81"/>
        <v>0</v>
      </c>
      <c r="P93" s="300"/>
      <c r="Q93" s="306"/>
    </row>
    <row r="94" spans="1:17" ht="36" x14ac:dyDescent="0.25">
      <c r="A94" s="75">
        <v>2230</v>
      </c>
      <c r="B94" s="43" t="s">
        <v>91</v>
      </c>
      <c r="C94" s="199">
        <f t="shared" si="24"/>
        <v>20</v>
      </c>
      <c r="D94" s="134">
        <f t="shared" ref="D94:E94" si="82">SUM(D95:D101)</f>
        <v>20</v>
      </c>
      <c r="E94" s="91">
        <f t="shared" si="82"/>
        <v>0</v>
      </c>
      <c r="F94" s="373">
        <f>SUM(F95:F101)</f>
        <v>20</v>
      </c>
      <c r="G94" s="240">
        <f t="shared" ref="G94:N94" si="83">SUM(G95:G101)</f>
        <v>0</v>
      </c>
      <c r="H94" s="91">
        <f t="shared" si="83"/>
        <v>0</v>
      </c>
      <c r="I94" s="373">
        <f t="shared" si="83"/>
        <v>0</v>
      </c>
      <c r="J94" s="134">
        <f t="shared" si="83"/>
        <v>0</v>
      </c>
      <c r="K94" s="76">
        <f t="shared" si="83"/>
        <v>0</v>
      </c>
      <c r="L94" s="95">
        <f t="shared" si="83"/>
        <v>0</v>
      </c>
      <c r="M94" s="240">
        <f t="shared" si="83"/>
        <v>0</v>
      </c>
      <c r="N94" s="76">
        <f t="shared" si="83"/>
        <v>0</v>
      </c>
      <c r="O94" s="91">
        <f>SUM(O95:O101)</f>
        <v>0</v>
      </c>
      <c r="P94" s="300"/>
      <c r="Q94" s="306"/>
    </row>
    <row r="95" spans="1:17" ht="24" hidden="1" x14ac:dyDescent="0.25">
      <c r="A95" s="30">
        <v>2231</v>
      </c>
      <c r="B95" s="43" t="s">
        <v>92</v>
      </c>
      <c r="C95" s="199">
        <f t="shared" si="24"/>
        <v>0</v>
      </c>
      <c r="D95" s="273"/>
      <c r="E95" s="45"/>
      <c r="F95" s="95">
        <f t="shared" ref="F95:F101" si="84">D95+E95</f>
        <v>0</v>
      </c>
      <c r="G95" s="239"/>
      <c r="H95" s="45"/>
      <c r="I95" s="91">
        <f t="shared" ref="I95:I101" si="85">G95+H95</f>
        <v>0</v>
      </c>
      <c r="J95" s="273"/>
      <c r="K95" s="45"/>
      <c r="L95" s="95">
        <f t="shared" ref="L95:L101" si="86">J95+K95</f>
        <v>0</v>
      </c>
      <c r="M95" s="239"/>
      <c r="N95" s="45"/>
      <c r="O95" s="91">
        <f t="shared" ref="O95:O101" si="87">M95+N95</f>
        <v>0</v>
      </c>
      <c r="P95" s="300"/>
      <c r="Q95" s="306"/>
    </row>
    <row r="96" spans="1:17" ht="36" hidden="1" x14ac:dyDescent="0.25">
      <c r="A96" s="30">
        <v>2232</v>
      </c>
      <c r="B96" s="43" t="s">
        <v>93</v>
      </c>
      <c r="C96" s="199">
        <f t="shared" si="24"/>
        <v>0</v>
      </c>
      <c r="D96" s="273"/>
      <c r="E96" s="45"/>
      <c r="F96" s="95">
        <f t="shared" si="84"/>
        <v>0</v>
      </c>
      <c r="G96" s="239"/>
      <c r="H96" s="45"/>
      <c r="I96" s="91">
        <f t="shared" si="85"/>
        <v>0</v>
      </c>
      <c r="J96" s="273"/>
      <c r="K96" s="45"/>
      <c r="L96" s="95">
        <f t="shared" si="86"/>
        <v>0</v>
      </c>
      <c r="M96" s="239"/>
      <c r="N96" s="45"/>
      <c r="O96" s="91">
        <f t="shared" si="87"/>
        <v>0</v>
      </c>
      <c r="P96" s="300"/>
      <c r="Q96" s="306"/>
    </row>
    <row r="97" spans="1:17" ht="24" hidden="1" x14ac:dyDescent="0.25">
      <c r="A97" s="27">
        <v>2233</v>
      </c>
      <c r="B97" s="40" t="s">
        <v>94</v>
      </c>
      <c r="C97" s="198">
        <f t="shared" si="24"/>
        <v>0</v>
      </c>
      <c r="D97" s="272"/>
      <c r="E97" s="42"/>
      <c r="F97" s="185">
        <f t="shared" si="84"/>
        <v>0</v>
      </c>
      <c r="G97" s="229"/>
      <c r="H97" s="42"/>
      <c r="I97" s="90">
        <f t="shared" si="85"/>
        <v>0</v>
      </c>
      <c r="J97" s="272"/>
      <c r="K97" s="42"/>
      <c r="L97" s="185">
        <f t="shared" si="86"/>
        <v>0</v>
      </c>
      <c r="M97" s="229"/>
      <c r="N97" s="42"/>
      <c r="O97" s="90">
        <f t="shared" si="87"/>
        <v>0</v>
      </c>
      <c r="P97" s="299"/>
      <c r="Q97" s="306"/>
    </row>
    <row r="98" spans="1:17" ht="36" hidden="1" x14ac:dyDescent="0.25">
      <c r="A98" s="30">
        <v>2234</v>
      </c>
      <c r="B98" s="43" t="s">
        <v>95</v>
      </c>
      <c r="C98" s="199">
        <f t="shared" si="24"/>
        <v>0</v>
      </c>
      <c r="D98" s="273"/>
      <c r="E98" s="45"/>
      <c r="F98" s="95">
        <f t="shared" si="84"/>
        <v>0</v>
      </c>
      <c r="G98" s="239"/>
      <c r="H98" s="45"/>
      <c r="I98" s="91">
        <f t="shared" si="85"/>
        <v>0</v>
      </c>
      <c r="J98" s="273"/>
      <c r="K98" s="45"/>
      <c r="L98" s="95">
        <f t="shared" si="86"/>
        <v>0</v>
      </c>
      <c r="M98" s="239"/>
      <c r="N98" s="45"/>
      <c r="O98" s="91">
        <f t="shared" si="87"/>
        <v>0</v>
      </c>
      <c r="P98" s="300"/>
      <c r="Q98" s="306"/>
    </row>
    <row r="99" spans="1:17" ht="24" hidden="1" x14ac:dyDescent="0.25">
      <c r="A99" s="30">
        <v>2235</v>
      </c>
      <c r="B99" s="43" t="s">
        <v>96</v>
      </c>
      <c r="C99" s="199">
        <f t="shared" si="24"/>
        <v>0</v>
      </c>
      <c r="D99" s="273"/>
      <c r="E99" s="45"/>
      <c r="F99" s="95">
        <f t="shared" si="84"/>
        <v>0</v>
      </c>
      <c r="G99" s="239"/>
      <c r="H99" s="45"/>
      <c r="I99" s="91">
        <f t="shared" si="85"/>
        <v>0</v>
      </c>
      <c r="J99" s="273"/>
      <c r="K99" s="45"/>
      <c r="L99" s="95">
        <f t="shared" si="86"/>
        <v>0</v>
      </c>
      <c r="M99" s="239"/>
      <c r="N99" s="45"/>
      <c r="O99" s="91">
        <f t="shared" si="87"/>
        <v>0</v>
      </c>
      <c r="P99" s="300"/>
      <c r="Q99" s="306"/>
    </row>
    <row r="100" spans="1:17" x14ac:dyDescent="0.25">
      <c r="A100" s="30">
        <v>2236</v>
      </c>
      <c r="B100" s="43" t="s">
        <v>97</v>
      </c>
      <c r="C100" s="199">
        <f t="shared" si="24"/>
        <v>20</v>
      </c>
      <c r="D100" s="273">
        <v>20</v>
      </c>
      <c r="E100" s="359"/>
      <c r="F100" s="373">
        <f t="shared" si="84"/>
        <v>20</v>
      </c>
      <c r="G100" s="239"/>
      <c r="H100" s="359"/>
      <c r="I100" s="373">
        <f t="shared" si="85"/>
        <v>0</v>
      </c>
      <c r="J100" s="273"/>
      <c r="K100" s="45"/>
      <c r="L100" s="95">
        <f t="shared" si="86"/>
        <v>0</v>
      </c>
      <c r="M100" s="239"/>
      <c r="N100" s="45"/>
      <c r="O100" s="91">
        <f t="shared" si="87"/>
        <v>0</v>
      </c>
      <c r="P100" s="300"/>
      <c r="Q100" s="306"/>
    </row>
    <row r="101" spans="1:17" ht="24" hidden="1" x14ac:dyDescent="0.25">
      <c r="A101" s="30">
        <v>2239</v>
      </c>
      <c r="B101" s="43" t="s">
        <v>98</v>
      </c>
      <c r="C101" s="199">
        <f t="shared" si="24"/>
        <v>0</v>
      </c>
      <c r="D101" s="273"/>
      <c r="E101" s="45"/>
      <c r="F101" s="95">
        <f t="shared" si="84"/>
        <v>0</v>
      </c>
      <c r="G101" s="239"/>
      <c r="H101" s="45"/>
      <c r="I101" s="91">
        <f t="shared" si="85"/>
        <v>0</v>
      </c>
      <c r="J101" s="273"/>
      <c r="K101" s="45"/>
      <c r="L101" s="95">
        <f t="shared" si="86"/>
        <v>0</v>
      </c>
      <c r="M101" s="239"/>
      <c r="N101" s="45"/>
      <c r="O101" s="91">
        <f t="shared" si="87"/>
        <v>0</v>
      </c>
      <c r="P101" s="300"/>
      <c r="Q101" s="306"/>
    </row>
    <row r="102" spans="1:17" ht="36" hidden="1" x14ac:dyDescent="0.25">
      <c r="A102" s="75">
        <v>2240</v>
      </c>
      <c r="B102" s="43" t="s">
        <v>99</v>
      </c>
      <c r="C102" s="199">
        <f t="shared" si="24"/>
        <v>0</v>
      </c>
      <c r="D102" s="134">
        <f t="shared" ref="D102:E102" si="88">SUM(D103:D110)</f>
        <v>0</v>
      </c>
      <c r="E102" s="76">
        <f t="shared" si="88"/>
        <v>0</v>
      </c>
      <c r="F102" s="95">
        <f>SUM(F103:F110)</f>
        <v>0</v>
      </c>
      <c r="G102" s="240">
        <f t="shared" ref="G102:N102" si="89">SUM(G103:G110)</f>
        <v>0</v>
      </c>
      <c r="H102" s="76">
        <f t="shared" si="89"/>
        <v>0</v>
      </c>
      <c r="I102" s="91">
        <f t="shared" si="89"/>
        <v>0</v>
      </c>
      <c r="J102" s="134">
        <f t="shared" si="89"/>
        <v>0</v>
      </c>
      <c r="K102" s="76">
        <f t="shared" si="89"/>
        <v>0</v>
      </c>
      <c r="L102" s="95">
        <f t="shared" si="89"/>
        <v>0</v>
      </c>
      <c r="M102" s="240">
        <f t="shared" si="89"/>
        <v>0</v>
      </c>
      <c r="N102" s="76">
        <f t="shared" si="89"/>
        <v>0</v>
      </c>
      <c r="O102" s="91">
        <f>SUM(O103:O110)</f>
        <v>0</v>
      </c>
      <c r="P102" s="300"/>
      <c r="Q102" s="306"/>
    </row>
    <row r="103" spans="1:17" hidden="1" x14ac:dyDescent="0.25">
      <c r="A103" s="30">
        <v>2241</v>
      </c>
      <c r="B103" s="43" t="s">
        <v>100</v>
      </c>
      <c r="C103" s="199">
        <f t="shared" si="24"/>
        <v>0</v>
      </c>
      <c r="D103" s="273"/>
      <c r="E103" s="45"/>
      <c r="F103" s="95">
        <f t="shared" ref="F103:F110" si="90">D103+E103</f>
        <v>0</v>
      </c>
      <c r="G103" s="239"/>
      <c r="H103" s="45"/>
      <c r="I103" s="91">
        <f t="shared" ref="I103:I110" si="91">G103+H103</f>
        <v>0</v>
      </c>
      <c r="J103" s="273"/>
      <c r="K103" s="45"/>
      <c r="L103" s="95">
        <f t="shared" ref="L103:L110" si="92">J103+K103</f>
        <v>0</v>
      </c>
      <c r="M103" s="239"/>
      <c r="N103" s="45"/>
      <c r="O103" s="91">
        <f t="shared" ref="O103:O110" si="93">M103+N103</f>
        <v>0</v>
      </c>
      <c r="P103" s="300"/>
      <c r="Q103" s="306"/>
    </row>
    <row r="104" spans="1:17" ht="24" hidden="1" x14ac:dyDescent="0.25">
      <c r="A104" s="30">
        <v>2242</v>
      </c>
      <c r="B104" s="43" t="s">
        <v>101</v>
      </c>
      <c r="C104" s="199">
        <f t="shared" si="24"/>
        <v>0</v>
      </c>
      <c r="D104" s="273"/>
      <c r="E104" s="45"/>
      <c r="F104" s="95">
        <f t="shared" si="90"/>
        <v>0</v>
      </c>
      <c r="G104" s="239"/>
      <c r="H104" s="45"/>
      <c r="I104" s="91">
        <f t="shared" si="91"/>
        <v>0</v>
      </c>
      <c r="J104" s="273"/>
      <c r="K104" s="45"/>
      <c r="L104" s="95">
        <f t="shared" si="92"/>
        <v>0</v>
      </c>
      <c r="M104" s="239"/>
      <c r="N104" s="45"/>
      <c r="O104" s="91">
        <f t="shared" si="93"/>
        <v>0</v>
      </c>
      <c r="P104" s="300"/>
      <c r="Q104" s="306"/>
    </row>
    <row r="105" spans="1:17" ht="24" hidden="1" x14ac:dyDescent="0.25">
      <c r="A105" s="30">
        <v>2243</v>
      </c>
      <c r="B105" s="43" t="s">
        <v>102</v>
      </c>
      <c r="C105" s="199">
        <f t="shared" si="24"/>
        <v>0</v>
      </c>
      <c r="D105" s="273"/>
      <c r="E105" s="45"/>
      <c r="F105" s="95">
        <f t="shared" si="90"/>
        <v>0</v>
      </c>
      <c r="G105" s="239"/>
      <c r="H105" s="45"/>
      <c r="I105" s="91">
        <f t="shared" si="91"/>
        <v>0</v>
      </c>
      <c r="J105" s="273"/>
      <c r="K105" s="45"/>
      <c r="L105" s="95">
        <f t="shared" si="92"/>
        <v>0</v>
      </c>
      <c r="M105" s="239"/>
      <c r="N105" s="45"/>
      <c r="O105" s="91">
        <f t="shared" si="93"/>
        <v>0</v>
      </c>
      <c r="P105" s="300"/>
      <c r="Q105" s="306"/>
    </row>
    <row r="106" spans="1:17" hidden="1" x14ac:dyDescent="0.25">
      <c r="A106" s="30">
        <v>2244</v>
      </c>
      <c r="B106" s="43" t="s">
        <v>103</v>
      </c>
      <c r="C106" s="199">
        <f t="shared" si="24"/>
        <v>0</v>
      </c>
      <c r="D106" s="273"/>
      <c r="E106" s="45"/>
      <c r="F106" s="95">
        <f t="shared" si="90"/>
        <v>0</v>
      </c>
      <c r="G106" s="239"/>
      <c r="H106" s="45"/>
      <c r="I106" s="91">
        <f t="shared" si="91"/>
        <v>0</v>
      </c>
      <c r="J106" s="273"/>
      <c r="K106" s="45"/>
      <c r="L106" s="95">
        <f t="shared" si="92"/>
        <v>0</v>
      </c>
      <c r="M106" s="239"/>
      <c r="N106" s="45"/>
      <c r="O106" s="91">
        <f t="shared" si="93"/>
        <v>0</v>
      </c>
      <c r="P106" s="300"/>
      <c r="Q106" s="306"/>
    </row>
    <row r="107" spans="1:17" ht="24" hidden="1" x14ac:dyDescent="0.25">
      <c r="A107" s="30">
        <v>2246</v>
      </c>
      <c r="B107" s="43" t="s">
        <v>104</v>
      </c>
      <c r="C107" s="199">
        <f t="shared" si="24"/>
        <v>0</v>
      </c>
      <c r="D107" s="273"/>
      <c r="E107" s="45"/>
      <c r="F107" s="95">
        <f t="shared" si="90"/>
        <v>0</v>
      </c>
      <c r="G107" s="239"/>
      <c r="H107" s="45"/>
      <c r="I107" s="91">
        <f t="shared" si="91"/>
        <v>0</v>
      </c>
      <c r="J107" s="273"/>
      <c r="K107" s="45"/>
      <c r="L107" s="95">
        <f t="shared" si="92"/>
        <v>0</v>
      </c>
      <c r="M107" s="239"/>
      <c r="N107" s="45"/>
      <c r="O107" s="91">
        <f t="shared" si="93"/>
        <v>0</v>
      </c>
      <c r="P107" s="300"/>
      <c r="Q107" s="306"/>
    </row>
    <row r="108" spans="1:17" hidden="1" x14ac:dyDescent="0.25">
      <c r="A108" s="30">
        <v>2247</v>
      </c>
      <c r="B108" s="43" t="s">
        <v>105</v>
      </c>
      <c r="C108" s="199">
        <f t="shared" si="24"/>
        <v>0</v>
      </c>
      <c r="D108" s="273"/>
      <c r="E108" s="45"/>
      <c r="F108" s="95">
        <f t="shared" si="90"/>
        <v>0</v>
      </c>
      <c r="G108" s="239"/>
      <c r="H108" s="45"/>
      <c r="I108" s="91">
        <f t="shared" si="91"/>
        <v>0</v>
      </c>
      <c r="J108" s="273"/>
      <c r="K108" s="45"/>
      <c r="L108" s="95">
        <f t="shared" si="92"/>
        <v>0</v>
      </c>
      <c r="M108" s="239"/>
      <c r="N108" s="45"/>
      <c r="O108" s="91">
        <f t="shared" si="93"/>
        <v>0</v>
      </c>
      <c r="P108" s="300"/>
      <c r="Q108" s="306"/>
    </row>
    <row r="109" spans="1:17" ht="24" hidden="1" x14ac:dyDescent="0.25">
      <c r="A109" s="30">
        <v>2248</v>
      </c>
      <c r="B109" s="43" t="s">
        <v>106</v>
      </c>
      <c r="C109" s="199">
        <f t="shared" si="24"/>
        <v>0</v>
      </c>
      <c r="D109" s="273"/>
      <c r="E109" s="45"/>
      <c r="F109" s="95">
        <f t="shared" si="90"/>
        <v>0</v>
      </c>
      <c r="G109" s="239"/>
      <c r="H109" s="45"/>
      <c r="I109" s="91">
        <f t="shared" si="91"/>
        <v>0</v>
      </c>
      <c r="J109" s="273"/>
      <c r="K109" s="45"/>
      <c r="L109" s="95">
        <f t="shared" si="92"/>
        <v>0</v>
      </c>
      <c r="M109" s="239"/>
      <c r="N109" s="45"/>
      <c r="O109" s="91">
        <f t="shared" si="93"/>
        <v>0</v>
      </c>
      <c r="P109" s="300"/>
      <c r="Q109" s="306"/>
    </row>
    <row r="110" spans="1:17" ht="24" hidden="1" x14ac:dyDescent="0.25">
      <c r="A110" s="30">
        <v>2249</v>
      </c>
      <c r="B110" s="43" t="s">
        <v>107</v>
      </c>
      <c r="C110" s="199">
        <f t="shared" si="24"/>
        <v>0</v>
      </c>
      <c r="D110" s="273"/>
      <c r="E110" s="45"/>
      <c r="F110" s="95">
        <f t="shared" si="90"/>
        <v>0</v>
      </c>
      <c r="G110" s="239"/>
      <c r="H110" s="45"/>
      <c r="I110" s="91">
        <f t="shared" si="91"/>
        <v>0</v>
      </c>
      <c r="J110" s="273"/>
      <c r="K110" s="45"/>
      <c r="L110" s="95">
        <f t="shared" si="92"/>
        <v>0</v>
      </c>
      <c r="M110" s="239"/>
      <c r="N110" s="45"/>
      <c r="O110" s="91">
        <f t="shared" si="93"/>
        <v>0</v>
      </c>
      <c r="P110" s="300"/>
      <c r="Q110" s="306"/>
    </row>
    <row r="111" spans="1:17" hidden="1" x14ac:dyDescent="0.25">
      <c r="A111" s="75">
        <v>2250</v>
      </c>
      <c r="B111" s="43" t="s">
        <v>108</v>
      </c>
      <c r="C111" s="199">
        <f t="shared" si="24"/>
        <v>0</v>
      </c>
      <c r="D111" s="134">
        <f t="shared" ref="D111:E111" si="94">SUM(D112:D114)</f>
        <v>0</v>
      </c>
      <c r="E111" s="76">
        <f t="shared" si="94"/>
        <v>0</v>
      </c>
      <c r="F111" s="95">
        <f>SUM(F112:F114)</f>
        <v>0</v>
      </c>
      <c r="G111" s="240">
        <f t="shared" ref="G111:N111" si="95">SUM(G112:G114)</f>
        <v>0</v>
      </c>
      <c r="H111" s="76">
        <f t="shared" si="95"/>
        <v>0</v>
      </c>
      <c r="I111" s="91">
        <f t="shared" si="95"/>
        <v>0</v>
      </c>
      <c r="J111" s="134">
        <f t="shared" si="95"/>
        <v>0</v>
      </c>
      <c r="K111" s="76">
        <f t="shared" si="95"/>
        <v>0</v>
      </c>
      <c r="L111" s="95">
        <f t="shared" si="95"/>
        <v>0</v>
      </c>
      <c r="M111" s="240">
        <f t="shared" si="95"/>
        <v>0</v>
      </c>
      <c r="N111" s="76">
        <f t="shared" si="95"/>
        <v>0</v>
      </c>
      <c r="O111" s="91">
        <f>SUM(O112:O114)</f>
        <v>0</v>
      </c>
      <c r="P111" s="300"/>
      <c r="Q111" s="306"/>
    </row>
    <row r="112" spans="1:17" hidden="1" x14ac:dyDescent="0.25">
      <c r="A112" s="30">
        <v>2251</v>
      </c>
      <c r="B112" s="43" t="s">
        <v>109</v>
      </c>
      <c r="C112" s="199">
        <f t="shared" si="24"/>
        <v>0</v>
      </c>
      <c r="D112" s="273"/>
      <c r="E112" s="45"/>
      <c r="F112" s="95">
        <f t="shared" ref="F112:F114" si="96">D112+E112</f>
        <v>0</v>
      </c>
      <c r="G112" s="239"/>
      <c r="H112" s="45"/>
      <c r="I112" s="91">
        <f t="shared" ref="I112:I114" si="97">G112+H112</f>
        <v>0</v>
      </c>
      <c r="J112" s="273"/>
      <c r="K112" s="45"/>
      <c r="L112" s="95">
        <f t="shared" ref="L112:L114" si="98">J112+K112</f>
        <v>0</v>
      </c>
      <c r="M112" s="239"/>
      <c r="N112" s="45"/>
      <c r="O112" s="91">
        <f t="shared" ref="O112:O114" si="99">M112+N112</f>
        <v>0</v>
      </c>
      <c r="P112" s="300"/>
      <c r="Q112" s="306"/>
    </row>
    <row r="113" spans="1:17" ht="24" hidden="1" x14ac:dyDescent="0.25">
      <c r="A113" s="30">
        <v>2252</v>
      </c>
      <c r="B113" s="43" t="s">
        <v>110</v>
      </c>
      <c r="C113" s="199">
        <f t="shared" ref="C113:C176" si="100">SUM(F113,I113,L113,O113)</f>
        <v>0</v>
      </c>
      <c r="D113" s="273"/>
      <c r="E113" s="45"/>
      <c r="F113" s="95">
        <f t="shared" si="96"/>
        <v>0</v>
      </c>
      <c r="G113" s="239"/>
      <c r="H113" s="45"/>
      <c r="I113" s="91">
        <f t="shared" si="97"/>
        <v>0</v>
      </c>
      <c r="J113" s="273"/>
      <c r="K113" s="45"/>
      <c r="L113" s="95">
        <f t="shared" si="98"/>
        <v>0</v>
      </c>
      <c r="M113" s="239"/>
      <c r="N113" s="45"/>
      <c r="O113" s="91">
        <f t="shared" si="99"/>
        <v>0</v>
      </c>
      <c r="P113" s="300"/>
      <c r="Q113" s="306"/>
    </row>
    <row r="114" spans="1:17" ht="24" hidden="1" x14ac:dyDescent="0.25">
      <c r="A114" s="30">
        <v>2259</v>
      </c>
      <c r="B114" s="43" t="s">
        <v>111</v>
      </c>
      <c r="C114" s="199">
        <f t="shared" si="100"/>
        <v>0</v>
      </c>
      <c r="D114" s="273"/>
      <c r="E114" s="45"/>
      <c r="F114" s="95">
        <f t="shared" si="96"/>
        <v>0</v>
      </c>
      <c r="G114" s="239"/>
      <c r="H114" s="45"/>
      <c r="I114" s="91">
        <f t="shared" si="97"/>
        <v>0</v>
      </c>
      <c r="J114" s="273"/>
      <c r="K114" s="45"/>
      <c r="L114" s="95">
        <f t="shared" si="98"/>
        <v>0</v>
      </c>
      <c r="M114" s="239"/>
      <c r="N114" s="45"/>
      <c r="O114" s="91">
        <f t="shared" si="99"/>
        <v>0</v>
      </c>
      <c r="P114" s="300"/>
      <c r="Q114" s="306"/>
    </row>
    <row r="115" spans="1:17" x14ac:dyDescent="0.25">
      <c r="A115" s="75">
        <v>2260</v>
      </c>
      <c r="B115" s="43" t="s">
        <v>112</v>
      </c>
      <c r="C115" s="199">
        <f t="shared" si="100"/>
        <v>13214</v>
      </c>
      <c r="D115" s="134">
        <f t="shared" ref="D115:E115" si="101">SUM(D116:D120)</f>
        <v>13328</v>
      </c>
      <c r="E115" s="91">
        <f t="shared" si="101"/>
        <v>-114</v>
      </c>
      <c r="F115" s="373">
        <f>SUM(F116:F120)</f>
        <v>13214</v>
      </c>
      <c r="G115" s="240">
        <f t="shared" ref="G115:N115" si="102">SUM(G116:G120)</f>
        <v>0</v>
      </c>
      <c r="H115" s="91">
        <f t="shared" si="102"/>
        <v>0</v>
      </c>
      <c r="I115" s="373">
        <f t="shared" si="102"/>
        <v>0</v>
      </c>
      <c r="J115" s="134">
        <f t="shared" si="102"/>
        <v>0</v>
      </c>
      <c r="K115" s="76">
        <f t="shared" si="102"/>
        <v>0</v>
      </c>
      <c r="L115" s="95">
        <f t="shared" si="102"/>
        <v>0</v>
      </c>
      <c r="M115" s="240">
        <f t="shared" si="102"/>
        <v>0</v>
      </c>
      <c r="N115" s="76">
        <f t="shared" si="102"/>
        <v>0</v>
      </c>
      <c r="O115" s="91">
        <f>SUM(O116:O120)</f>
        <v>0</v>
      </c>
      <c r="P115" s="300"/>
      <c r="Q115" s="306"/>
    </row>
    <row r="116" spans="1:17" hidden="1" x14ac:dyDescent="0.25">
      <c r="A116" s="30">
        <v>2261</v>
      </c>
      <c r="B116" s="43" t="s">
        <v>113</v>
      </c>
      <c r="C116" s="199">
        <f t="shared" si="100"/>
        <v>0</v>
      </c>
      <c r="D116" s="273"/>
      <c r="E116" s="45"/>
      <c r="F116" s="95">
        <f t="shared" ref="F116:F120" si="103">D116+E116</f>
        <v>0</v>
      </c>
      <c r="G116" s="239"/>
      <c r="H116" s="45"/>
      <c r="I116" s="91">
        <f t="shared" ref="I116:I120" si="104">G116+H116</f>
        <v>0</v>
      </c>
      <c r="J116" s="273"/>
      <c r="K116" s="45"/>
      <c r="L116" s="95">
        <f t="shared" ref="L116:L120" si="105">J116+K116</f>
        <v>0</v>
      </c>
      <c r="M116" s="239"/>
      <c r="N116" s="45"/>
      <c r="O116" s="91">
        <f t="shared" ref="O116:O120" si="106">M116+N116</f>
        <v>0</v>
      </c>
      <c r="P116" s="300"/>
      <c r="Q116" s="306"/>
    </row>
    <row r="117" spans="1:17" hidden="1" x14ac:dyDescent="0.25">
      <c r="A117" s="30">
        <v>2262</v>
      </c>
      <c r="B117" s="43" t="s">
        <v>114</v>
      </c>
      <c r="C117" s="199">
        <f t="shared" si="100"/>
        <v>0</v>
      </c>
      <c r="D117" s="273"/>
      <c r="E117" s="45"/>
      <c r="F117" s="95">
        <f t="shared" si="103"/>
        <v>0</v>
      </c>
      <c r="G117" s="239"/>
      <c r="H117" s="45"/>
      <c r="I117" s="91">
        <f t="shared" si="104"/>
        <v>0</v>
      </c>
      <c r="J117" s="273"/>
      <c r="K117" s="45"/>
      <c r="L117" s="95">
        <f t="shared" si="105"/>
        <v>0</v>
      </c>
      <c r="M117" s="239"/>
      <c r="N117" s="45"/>
      <c r="O117" s="91">
        <f t="shared" si="106"/>
        <v>0</v>
      </c>
      <c r="P117" s="300"/>
      <c r="Q117" s="306"/>
    </row>
    <row r="118" spans="1:17" hidden="1" x14ac:dyDescent="0.25">
      <c r="A118" s="30">
        <v>2263</v>
      </c>
      <c r="B118" s="43" t="s">
        <v>115</v>
      </c>
      <c r="C118" s="199">
        <f t="shared" si="100"/>
        <v>0</v>
      </c>
      <c r="D118" s="273"/>
      <c r="E118" s="45"/>
      <c r="F118" s="95">
        <f t="shared" si="103"/>
        <v>0</v>
      </c>
      <c r="G118" s="239"/>
      <c r="H118" s="45"/>
      <c r="I118" s="91">
        <f t="shared" si="104"/>
        <v>0</v>
      </c>
      <c r="J118" s="273"/>
      <c r="K118" s="45"/>
      <c r="L118" s="95">
        <f t="shared" si="105"/>
        <v>0</v>
      </c>
      <c r="M118" s="239"/>
      <c r="N118" s="45"/>
      <c r="O118" s="91">
        <f t="shared" si="106"/>
        <v>0</v>
      </c>
      <c r="P118" s="300"/>
      <c r="Q118" s="306"/>
    </row>
    <row r="119" spans="1:17" ht="24" x14ac:dyDescent="0.25">
      <c r="A119" s="30">
        <v>2264</v>
      </c>
      <c r="B119" s="43" t="s">
        <v>116</v>
      </c>
      <c r="C119" s="199">
        <f t="shared" si="100"/>
        <v>13214</v>
      </c>
      <c r="D119" s="273">
        <v>13328</v>
      </c>
      <c r="E119" s="359">
        <v>-114</v>
      </c>
      <c r="F119" s="373">
        <f t="shared" si="103"/>
        <v>13214</v>
      </c>
      <c r="G119" s="239"/>
      <c r="H119" s="359"/>
      <c r="I119" s="373">
        <f t="shared" si="104"/>
        <v>0</v>
      </c>
      <c r="J119" s="273"/>
      <c r="K119" s="45"/>
      <c r="L119" s="95">
        <f t="shared" si="105"/>
        <v>0</v>
      </c>
      <c r="M119" s="239"/>
      <c r="N119" s="45"/>
      <c r="O119" s="91">
        <f t="shared" si="106"/>
        <v>0</v>
      </c>
      <c r="P119" s="300"/>
      <c r="Q119" s="306"/>
    </row>
    <row r="120" spans="1:17" hidden="1" x14ac:dyDescent="0.25">
      <c r="A120" s="30">
        <v>2269</v>
      </c>
      <c r="B120" s="43" t="s">
        <v>117</v>
      </c>
      <c r="C120" s="199">
        <f t="shared" si="100"/>
        <v>0</v>
      </c>
      <c r="D120" s="273"/>
      <c r="E120" s="45"/>
      <c r="F120" s="95">
        <f t="shared" si="103"/>
        <v>0</v>
      </c>
      <c r="G120" s="239"/>
      <c r="H120" s="45"/>
      <c r="I120" s="91">
        <f t="shared" si="104"/>
        <v>0</v>
      </c>
      <c r="J120" s="273"/>
      <c r="K120" s="45"/>
      <c r="L120" s="95">
        <f t="shared" si="105"/>
        <v>0</v>
      </c>
      <c r="M120" s="239"/>
      <c r="N120" s="45"/>
      <c r="O120" s="91">
        <f t="shared" si="106"/>
        <v>0</v>
      </c>
      <c r="P120" s="300"/>
      <c r="Q120" s="306"/>
    </row>
    <row r="121" spans="1:17" x14ac:dyDescent="0.25">
      <c r="A121" s="75">
        <v>2270</v>
      </c>
      <c r="B121" s="43" t="s">
        <v>118</v>
      </c>
      <c r="C121" s="199">
        <f t="shared" si="100"/>
        <v>2113</v>
      </c>
      <c r="D121" s="134">
        <f t="shared" ref="D121:E121" si="107">SUM(D122:D126)</f>
        <v>2200</v>
      </c>
      <c r="E121" s="91">
        <f t="shared" si="107"/>
        <v>-87</v>
      </c>
      <c r="F121" s="373">
        <f>SUM(F122:F126)</f>
        <v>2113</v>
      </c>
      <c r="G121" s="240">
        <f t="shared" ref="G121:N121" si="108">SUM(G122:G126)</f>
        <v>0</v>
      </c>
      <c r="H121" s="91">
        <f t="shared" si="108"/>
        <v>0</v>
      </c>
      <c r="I121" s="373">
        <f t="shared" si="108"/>
        <v>0</v>
      </c>
      <c r="J121" s="134">
        <f t="shared" si="108"/>
        <v>0</v>
      </c>
      <c r="K121" s="76">
        <f t="shared" si="108"/>
        <v>0</v>
      </c>
      <c r="L121" s="95">
        <f t="shared" si="108"/>
        <v>0</v>
      </c>
      <c r="M121" s="240">
        <f t="shared" si="108"/>
        <v>0</v>
      </c>
      <c r="N121" s="76">
        <f t="shared" si="108"/>
        <v>0</v>
      </c>
      <c r="O121" s="91">
        <f>SUM(O122:O126)</f>
        <v>0</v>
      </c>
      <c r="P121" s="300"/>
      <c r="Q121" s="306"/>
    </row>
    <row r="122" spans="1:17" hidden="1" x14ac:dyDescent="0.25">
      <c r="A122" s="30">
        <v>2272</v>
      </c>
      <c r="B122" s="94" t="s">
        <v>119</v>
      </c>
      <c r="C122" s="199">
        <f t="shared" si="100"/>
        <v>0</v>
      </c>
      <c r="D122" s="273"/>
      <c r="E122" s="45"/>
      <c r="F122" s="95">
        <f t="shared" ref="F122:F126" si="109">D122+E122</f>
        <v>0</v>
      </c>
      <c r="G122" s="239"/>
      <c r="H122" s="45"/>
      <c r="I122" s="91">
        <f t="shared" ref="I122:I126" si="110">G122+H122</f>
        <v>0</v>
      </c>
      <c r="J122" s="273"/>
      <c r="K122" s="45"/>
      <c r="L122" s="95">
        <f t="shared" ref="L122:L126" si="111">J122+K122</f>
        <v>0</v>
      </c>
      <c r="M122" s="239"/>
      <c r="N122" s="45"/>
      <c r="O122" s="91">
        <f t="shared" ref="O122:O126" si="112">M122+N122</f>
        <v>0</v>
      </c>
      <c r="P122" s="300"/>
      <c r="Q122" s="306"/>
    </row>
    <row r="123" spans="1:17" ht="24" hidden="1" x14ac:dyDescent="0.25">
      <c r="A123" s="30">
        <v>2274</v>
      </c>
      <c r="B123" s="123" t="s">
        <v>308</v>
      </c>
      <c r="C123" s="199">
        <f t="shared" si="100"/>
        <v>0</v>
      </c>
      <c r="D123" s="273"/>
      <c r="E123" s="45"/>
      <c r="F123" s="95">
        <f t="shared" si="109"/>
        <v>0</v>
      </c>
      <c r="G123" s="239"/>
      <c r="H123" s="45"/>
      <c r="I123" s="91">
        <f t="shared" si="110"/>
        <v>0</v>
      </c>
      <c r="J123" s="273"/>
      <c r="K123" s="45"/>
      <c r="L123" s="95">
        <f t="shared" si="111"/>
        <v>0</v>
      </c>
      <c r="M123" s="239"/>
      <c r="N123" s="45"/>
      <c r="O123" s="91">
        <f t="shared" si="112"/>
        <v>0</v>
      </c>
      <c r="P123" s="300"/>
      <c r="Q123" s="306"/>
    </row>
    <row r="124" spans="1:17" ht="24" hidden="1" x14ac:dyDescent="0.25">
      <c r="A124" s="30">
        <v>2275</v>
      </c>
      <c r="B124" s="43" t="s">
        <v>120</v>
      </c>
      <c r="C124" s="199">
        <f t="shared" si="100"/>
        <v>0</v>
      </c>
      <c r="D124" s="273"/>
      <c r="E124" s="45"/>
      <c r="F124" s="95">
        <f t="shared" si="109"/>
        <v>0</v>
      </c>
      <c r="G124" s="239"/>
      <c r="H124" s="45"/>
      <c r="I124" s="91">
        <f t="shared" si="110"/>
        <v>0</v>
      </c>
      <c r="J124" s="273"/>
      <c r="K124" s="45"/>
      <c r="L124" s="95">
        <f t="shared" si="111"/>
        <v>0</v>
      </c>
      <c r="M124" s="239"/>
      <c r="N124" s="45"/>
      <c r="O124" s="91">
        <f t="shared" si="112"/>
        <v>0</v>
      </c>
      <c r="P124" s="300"/>
      <c r="Q124" s="306"/>
    </row>
    <row r="125" spans="1:17" ht="36" hidden="1" x14ac:dyDescent="0.25">
      <c r="A125" s="30">
        <v>2276</v>
      </c>
      <c r="B125" s="43" t="s">
        <v>121</v>
      </c>
      <c r="C125" s="199">
        <f t="shared" si="100"/>
        <v>0</v>
      </c>
      <c r="D125" s="273"/>
      <c r="E125" s="45"/>
      <c r="F125" s="95">
        <f t="shared" si="109"/>
        <v>0</v>
      </c>
      <c r="G125" s="239"/>
      <c r="H125" s="45"/>
      <c r="I125" s="91">
        <f t="shared" si="110"/>
        <v>0</v>
      </c>
      <c r="J125" s="273"/>
      <c r="K125" s="45"/>
      <c r="L125" s="95">
        <f t="shared" si="111"/>
        <v>0</v>
      </c>
      <c r="M125" s="239"/>
      <c r="N125" s="45"/>
      <c r="O125" s="91">
        <f t="shared" si="112"/>
        <v>0</v>
      </c>
      <c r="P125" s="300"/>
      <c r="Q125" s="306"/>
    </row>
    <row r="126" spans="1:17" ht="24" x14ac:dyDescent="0.25">
      <c r="A126" s="30">
        <v>2279</v>
      </c>
      <c r="B126" s="43" t="s">
        <v>122</v>
      </c>
      <c r="C126" s="199">
        <f t="shared" si="100"/>
        <v>2113</v>
      </c>
      <c r="D126" s="273">
        <v>2200</v>
      </c>
      <c r="E126" s="359">
        <v>-87</v>
      </c>
      <c r="F126" s="373">
        <f t="shared" si="109"/>
        <v>2113</v>
      </c>
      <c r="G126" s="239"/>
      <c r="H126" s="359"/>
      <c r="I126" s="373">
        <f t="shared" si="110"/>
        <v>0</v>
      </c>
      <c r="J126" s="273"/>
      <c r="K126" s="45"/>
      <c r="L126" s="95">
        <f t="shared" si="111"/>
        <v>0</v>
      </c>
      <c r="M126" s="239"/>
      <c r="N126" s="45"/>
      <c r="O126" s="91">
        <f t="shared" si="112"/>
        <v>0</v>
      </c>
      <c r="P126" s="300"/>
      <c r="Q126" s="306"/>
    </row>
    <row r="127" spans="1:17" ht="24" hidden="1" x14ac:dyDescent="0.25">
      <c r="A127" s="404">
        <v>2280</v>
      </c>
      <c r="B127" s="40" t="s">
        <v>123</v>
      </c>
      <c r="C127" s="198">
        <f t="shared" si="100"/>
        <v>0</v>
      </c>
      <c r="D127" s="133">
        <f t="shared" ref="D127:O127" si="113">SUM(D128)</f>
        <v>0</v>
      </c>
      <c r="E127" s="79">
        <f>SUM(E128)</f>
        <v>0</v>
      </c>
      <c r="F127" s="185">
        <f t="shared" si="113"/>
        <v>0</v>
      </c>
      <c r="G127" s="242">
        <f t="shared" si="113"/>
        <v>0</v>
      </c>
      <c r="H127" s="79">
        <f t="shared" si="113"/>
        <v>0</v>
      </c>
      <c r="I127" s="90">
        <f t="shared" si="113"/>
        <v>0</v>
      </c>
      <c r="J127" s="133">
        <f t="shared" si="113"/>
        <v>0</v>
      </c>
      <c r="K127" s="79">
        <f t="shared" si="113"/>
        <v>0</v>
      </c>
      <c r="L127" s="185">
        <f t="shared" si="113"/>
        <v>0</v>
      </c>
      <c r="M127" s="242">
        <f t="shared" si="113"/>
        <v>0</v>
      </c>
      <c r="N127" s="79">
        <f t="shared" si="113"/>
        <v>0</v>
      </c>
      <c r="O127" s="91">
        <f t="shared" si="113"/>
        <v>0</v>
      </c>
      <c r="P127" s="300"/>
      <c r="Q127" s="306"/>
    </row>
    <row r="128" spans="1:17" ht="24" hidden="1" x14ac:dyDescent="0.25">
      <c r="A128" s="30">
        <v>2283</v>
      </c>
      <c r="B128" s="43" t="s">
        <v>124</v>
      </c>
      <c r="C128" s="199">
        <f t="shared" si="100"/>
        <v>0</v>
      </c>
      <c r="D128" s="273"/>
      <c r="E128" s="45"/>
      <c r="F128" s="95">
        <f>D128+E128</f>
        <v>0</v>
      </c>
      <c r="G128" s="239"/>
      <c r="H128" s="45"/>
      <c r="I128" s="91">
        <f>G128+H128</f>
        <v>0</v>
      </c>
      <c r="J128" s="273"/>
      <c r="K128" s="45"/>
      <c r="L128" s="95">
        <f>J128+K128</f>
        <v>0</v>
      </c>
      <c r="M128" s="239"/>
      <c r="N128" s="45"/>
      <c r="O128" s="91">
        <f>M128+N128</f>
        <v>0</v>
      </c>
      <c r="P128" s="300"/>
      <c r="Q128" s="306"/>
    </row>
    <row r="129" spans="1:17" ht="38.25" customHeight="1" x14ac:dyDescent="0.25">
      <c r="A129" s="35">
        <v>2300</v>
      </c>
      <c r="B129" s="72" t="s">
        <v>125</v>
      </c>
      <c r="C129" s="197">
        <f t="shared" si="100"/>
        <v>140</v>
      </c>
      <c r="D129" s="132">
        <f t="shared" ref="D129:E129" si="114">SUM(D130,D135,D139,D140,D143,D150,D158,D159,D162)</f>
        <v>140</v>
      </c>
      <c r="E129" s="125">
        <f t="shared" si="114"/>
        <v>0</v>
      </c>
      <c r="F129" s="370">
        <f>SUM(F130,F135,F139,F140,F143,F150,F158,F159,F162)</f>
        <v>140</v>
      </c>
      <c r="G129" s="237">
        <f t="shared" ref="G129:N129" si="115">SUM(G130,G135,G139,G140,G143,G150,G158,G159,G162)</f>
        <v>0</v>
      </c>
      <c r="H129" s="125">
        <f t="shared" si="115"/>
        <v>0</v>
      </c>
      <c r="I129" s="370">
        <f t="shared" si="115"/>
        <v>0</v>
      </c>
      <c r="J129" s="132">
        <f t="shared" si="115"/>
        <v>0</v>
      </c>
      <c r="K129" s="38">
        <f t="shared" si="115"/>
        <v>0</v>
      </c>
      <c r="L129" s="184">
        <f t="shared" si="115"/>
        <v>0</v>
      </c>
      <c r="M129" s="237">
        <f t="shared" si="115"/>
        <v>0</v>
      </c>
      <c r="N129" s="38">
        <f t="shared" si="115"/>
        <v>0</v>
      </c>
      <c r="O129" s="125">
        <f>SUM(O130,O135,O139,O140,O143,O150,O158,O159,O162)</f>
        <v>0</v>
      </c>
      <c r="P129" s="302"/>
      <c r="Q129" s="306"/>
    </row>
    <row r="130" spans="1:17" ht="24" hidden="1" x14ac:dyDescent="0.25">
      <c r="A130" s="404">
        <v>2310</v>
      </c>
      <c r="B130" s="40" t="s">
        <v>126</v>
      </c>
      <c r="C130" s="198">
        <f t="shared" si="100"/>
        <v>0</v>
      </c>
      <c r="D130" s="133">
        <f t="shared" ref="D130:O130" si="116">SUM(D131:D134)</f>
        <v>0</v>
      </c>
      <c r="E130" s="79">
        <f t="shared" si="116"/>
        <v>0</v>
      </c>
      <c r="F130" s="185">
        <f t="shared" si="116"/>
        <v>0</v>
      </c>
      <c r="G130" s="242">
        <f t="shared" si="116"/>
        <v>0</v>
      </c>
      <c r="H130" s="79">
        <f t="shared" si="116"/>
        <v>0</v>
      </c>
      <c r="I130" s="90">
        <f t="shared" si="116"/>
        <v>0</v>
      </c>
      <c r="J130" s="133">
        <f t="shared" si="116"/>
        <v>0</v>
      </c>
      <c r="K130" s="79">
        <f t="shared" si="116"/>
        <v>0</v>
      </c>
      <c r="L130" s="185">
        <f t="shared" si="116"/>
        <v>0</v>
      </c>
      <c r="M130" s="242">
        <f t="shared" si="116"/>
        <v>0</v>
      </c>
      <c r="N130" s="79">
        <f t="shared" si="116"/>
        <v>0</v>
      </c>
      <c r="O130" s="90">
        <f t="shared" si="116"/>
        <v>0</v>
      </c>
      <c r="P130" s="299"/>
      <c r="Q130" s="306"/>
    </row>
    <row r="131" spans="1:17" hidden="1" x14ac:dyDescent="0.25">
      <c r="A131" s="30">
        <v>2311</v>
      </c>
      <c r="B131" s="43" t="s">
        <v>127</v>
      </c>
      <c r="C131" s="199">
        <f t="shared" si="100"/>
        <v>0</v>
      </c>
      <c r="D131" s="273"/>
      <c r="E131" s="45"/>
      <c r="F131" s="95">
        <f t="shared" ref="F131:F134" si="117">D131+E131</f>
        <v>0</v>
      </c>
      <c r="G131" s="239"/>
      <c r="H131" s="45"/>
      <c r="I131" s="91">
        <f t="shared" ref="I131:I134" si="118">G131+H131</f>
        <v>0</v>
      </c>
      <c r="J131" s="273"/>
      <c r="K131" s="45"/>
      <c r="L131" s="95">
        <f t="shared" ref="L131:L134" si="119">J131+K131</f>
        <v>0</v>
      </c>
      <c r="M131" s="239"/>
      <c r="N131" s="45"/>
      <c r="O131" s="91">
        <f t="shared" ref="O131:O134" si="120">M131+N131</f>
        <v>0</v>
      </c>
      <c r="P131" s="300"/>
      <c r="Q131" s="306"/>
    </row>
    <row r="132" spans="1:17" hidden="1" x14ac:dyDescent="0.25">
      <c r="A132" s="30">
        <v>2312</v>
      </c>
      <c r="B132" s="43" t="s">
        <v>128</v>
      </c>
      <c r="C132" s="199">
        <f t="shared" si="100"/>
        <v>0</v>
      </c>
      <c r="D132" s="273"/>
      <c r="E132" s="45"/>
      <c r="F132" s="95">
        <f t="shared" si="117"/>
        <v>0</v>
      </c>
      <c r="G132" s="239"/>
      <c r="H132" s="45"/>
      <c r="I132" s="91">
        <f t="shared" si="118"/>
        <v>0</v>
      </c>
      <c r="J132" s="273"/>
      <c r="K132" s="45"/>
      <c r="L132" s="95">
        <f t="shared" si="119"/>
        <v>0</v>
      </c>
      <c r="M132" s="239"/>
      <c r="N132" s="45"/>
      <c r="O132" s="91">
        <f t="shared" si="120"/>
        <v>0</v>
      </c>
      <c r="P132" s="300"/>
      <c r="Q132" s="306"/>
    </row>
    <row r="133" spans="1:17" hidden="1" x14ac:dyDescent="0.25">
      <c r="A133" s="30">
        <v>2313</v>
      </c>
      <c r="B133" s="43" t="s">
        <v>129</v>
      </c>
      <c r="C133" s="199">
        <f t="shared" si="100"/>
        <v>0</v>
      </c>
      <c r="D133" s="273"/>
      <c r="E133" s="45"/>
      <c r="F133" s="95">
        <f t="shared" si="117"/>
        <v>0</v>
      </c>
      <c r="G133" s="239"/>
      <c r="H133" s="45"/>
      <c r="I133" s="91">
        <f t="shared" si="118"/>
        <v>0</v>
      </c>
      <c r="J133" s="273"/>
      <c r="K133" s="45"/>
      <c r="L133" s="95">
        <f t="shared" si="119"/>
        <v>0</v>
      </c>
      <c r="M133" s="239"/>
      <c r="N133" s="45"/>
      <c r="O133" s="91">
        <f t="shared" si="120"/>
        <v>0</v>
      </c>
      <c r="P133" s="300"/>
      <c r="Q133" s="306"/>
    </row>
    <row r="134" spans="1:17" ht="47.25" hidden="1" customHeight="1" x14ac:dyDescent="0.25">
      <c r="A134" s="30">
        <v>2314</v>
      </c>
      <c r="B134" s="43" t="s">
        <v>309</v>
      </c>
      <c r="C134" s="199">
        <f t="shared" si="100"/>
        <v>0</v>
      </c>
      <c r="D134" s="273"/>
      <c r="E134" s="45"/>
      <c r="F134" s="95">
        <f t="shared" si="117"/>
        <v>0</v>
      </c>
      <c r="G134" s="239"/>
      <c r="H134" s="45"/>
      <c r="I134" s="91">
        <f t="shared" si="118"/>
        <v>0</v>
      </c>
      <c r="J134" s="273"/>
      <c r="K134" s="45"/>
      <c r="L134" s="95">
        <f t="shared" si="119"/>
        <v>0</v>
      </c>
      <c r="M134" s="239"/>
      <c r="N134" s="45"/>
      <c r="O134" s="91">
        <f t="shared" si="120"/>
        <v>0</v>
      </c>
      <c r="P134" s="300"/>
      <c r="Q134" s="306"/>
    </row>
    <row r="135" spans="1:17" x14ac:dyDescent="0.25">
      <c r="A135" s="75">
        <v>2320</v>
      </c>
      <c r="B135" s="43" t="s">
        <v>130</v>
      </c>
      <c r="C135" s="199">
        <f t="shared" si="100"/>
        <v>140</v>
      </c>
      <c r="D135" s="134">
        <f t="shared" ref="D135" si="121">SUM(D136:D138)</f>
        <v>140</v>
      </c>
      <c r="E135" s="91">
        <f>SUM(E136:E138)</f>
        <v>0</v>
      </c>
      <c r="F135" s="373">
        <f>SUM(F136:F138)</f>
        <v>140</v>
      </c>
      <c r="G135" s="240">
        <f t="shared" ref="G135" si="122">SUM(G136:G138)</f>
        <v>0</v>
      </c>
      <c r="H135" s="91">
        <f>SUM(H136:H138)</f>
        <v>0</v>
      </c>
      <c r="I135" s="373">
        <f t="shared" ref="I135:N135" si="123">SUM(I136:I138)</f>
        <v>0</v>
      </c>
      <c r="J135" s="134">
        <f t="shared" si="123"/>
        <v>0</v>
      </c>
      <c r="K135" s="76">
        <f t="shared" si="123"/>
        <v>0</v>
      </c>
      <c r="L135" s="95">
        <f t="shared" si="123"/>
        <v>0</v>
      </c>
      <c r="M135" s="240">
        <f t="shared" si="123"/>
        <v>0</v>
      </c>
      <c r="N135" s="76">
        <f t="shared" si="123"/>
        <v>0</v>
      </c>
      <c r="O135" s="91">
        <f>SUM(O136:O138)</f>
        <v>0</v>
      </c>
      <c r="P135" s="300"/>
      <c r="Q135" s="306"/>
    </row>
    <row r="136" spans="1:17" hidden="1" x14ac:dyDescent="0.25">
      <c r="A136" s="30">
        <v>2321</v>
      </c>
      <c r="B136" s="43" t="s">
        <v>131</v>
      </c>
      <c r="C136" s="199">
        <f t="shared" si="100"/>
        <v>0</v>
      </c>
      <c r="D136" s="273"/>
      <c r="E136" s="45"/>
      <c r="F136" s="95">
        <f t="shared" ref="F136:F139" si="124">D136+E136</f>
        <v>0</v>
      </c>
      <c r="G136" s="239"/>
      <c r="H136" s="45"/>
      <c r="I136" s="91">
        <f t="shared" ref="I136:I139" si="125">G136+H136</f>
        <v>0</v>
      </c>
      <c r="J136" s="273"/>
      <c r="K136" s="45"/>
      <c r="L136" s="95">
        <f t="shared" ref="L136:L139" si="126">J136+K136</f>
        <v>0</v>
      </c>
      <c r="M136" s="239"/>
      <c r="N136" s="45"/>
      <c r="O136" s="91">
        <f t="shared" ref="O136:O139" si="127">M136+N136</f>
        <v>0</v>
      </c>
      <c r="P136" s="300"/>
      <c r="Q136" s="306"/>
    </row>
    <row r="137" spans="1:17" x14ac:dyDescent="0.25">
      <c r="A137" s="30">
        <v>2322</v>
      </c>
      <c r="B137" s="43" t="s">
        <v>132</v>
      </c>
      <c r="C137" s="199">
        <f t="shared" si="100"/>
        <v>140</v>
      </c>
      <c r="D137" s="273">
        <v>140</v>
      </c>
      <c r="E137" s="359"/>
      <c r="F137" s="373">
        <f t="shared" si="124"/>
        <v>140</v>
      </c>
      <c r="G137" s="239"/>
      <c r="H137" s="359"/>
      <c r="I137" s="373">
        <f t="shared" si="125"/>
        <v>0</v>
      </c>
      <c r="J137" s="273"/>
      <c r="K137" s="45"/>
      <c r="L137" s="95">
        <f t="shared" si="126"/>
        <v>0</v>
      </c>
      <c r="M137" s="239"/>
      <c r="N137" s="45"/>
      <c r="O137" s="91">
        <f t="shared" si="127"/>
        <v>0</v>
      </c>
      <c r="P137" s="300"/>
      <c r="Q137" s="306"/>
    </row>
    <row r="138" spans="1:17" ht="10.5" hidden="1" customHeight="1" x14ac:dyDescent="0.25">
      <c r="A138" s="30">
        <v>2329</v>
      </c>
      <c r="B138" s="43" t="s">
        <v>133</v>
      </c>
      <c r="C138" s="199">
        <f t="shared" si="100"/>
        <v>0</v>
      </c>
      <c r="D138" s="273"/>
      <c r="E138" s="45"/>
      <c r="F138" s="95">
        <f t="shared" si="124"/>
        <v>0</v>
      </c>
      <c r="G138" s="239"/>
      <c r="H138" s="45"/>
      <c r="I138" s="91">
        <f t="shared" si="125"/>
        <v>0</v>
      </c>
      <c r="J138" s="273"/>
      <c r="K138" s="45"/>
      <c r="L138" s="95">
        <f t="shared" si="126"/>
        <v>0</v>
      </c>
      <c r="M138" s="239"/>
      <c r="N138" s="45"/>
      <c r="O138" s="91">
        <f t="shared" si="127"/>
        <v>0</v>
      </c>
      <c r="P138" s="300"/>
      <c r="Q138" s="306"/>
    </row>
    <row r="139" spans="1:17" hidden="1" x14ac:dyDescent="0.25">
      <c r="A139" s="75">
        <v>2330</v>
      </c>
      <c r="B139" s="43" t="s">
        <v>134</v>
      </c>
      <c r="C139" s="199">
        <f t="shared" si="100"/>
        <v>0</v>
      </c>
      <c r="D139" s="273"/>
      <c r="E139" s="45"/>
      <c r="F139" s="95">
        <f t="shared" si="124"/>
        <v>0</v>
      </c>
      <c r="G139" s="239"/>
      <c r="H139" s="45"/>
      <c r="I139" s="91">
        <f t="shared" si="125"/>
        <v>0</v>
      </c>
      <c r="J139" s="273"/>
      <c r="K139" s="45"/>
      <c r="L139" s="95">
        <f t="shared" si="126"/>
        <v>0</v>
      </c>
      <c r="M139" s="239"/>
      <c r="N139" s="45"/>
      <c r="O139" s="91">
        <f t="shared" si="127"/>
        <v>0</v>
      </c>
      <c r="P139" s="300"/>
      <c r="Q139" s="306"/>
    </row>
    <row r="140" spans="1:17" ht="48" hidden="1" x14ac:dyDescent="0.25">
      <c r="A140" s="75">
        <v>2340</v>
      </c>
      <c r="B140" s="43" t="s">
        <v>135</v>
      </c>
      <c r="C140" s="199">
        <f t="shared" si="100"/>
        <v>0</v>
      </c>
      <c r="D140" s="134">
        <f t="shared" ref="D140" si="128">SUM(D141:D142)</f>
        <v>0</v>
      </c>
      <c r="E140" s="76">
        <f>SUM(E141:E142)</f>
        <v>0</v>
      </c>
      <c r="F140" s="95">
        <f>SUM(F141:F142)</f>
        <v>0</v>
      </c>
      <c r="G140" s="240">
        <f t="shared" ref="G140:N140" si="129">SUM(G141:G142)</f>
        <v>0</v>
      </c>
      <c r="H140" s="76">
        <f t="shared" si="129"/>
        <v>0</v>
      </c>
      <c r="I140" s="91">
        <f t="shared" si="129"/>
        <v>0</v>
      </c>
      <c r="J140" s="134">
        <f t="shared" si="129"/>
        <v>0</v>
      </c>
      <c r="K140" s="76">
        <f t="shared" si="129"/>
        <v>0</v>
      </c>
      <c r="L140" s="95">
        <f t="shared" si="129"/>
        <v>0</v>
      </c>
      <c r="M140" s="240">
        <f t="shared" si="129"/>
        <v>0</v>
      </c>
      <c r="N140" s="76">
        <f t="shared" si="129"/>
        <v>0</v>
      </c>
      <c r="O140" s="91">
        <f>SUM(O141:O142)</f>
        <v>0</v>
      </c>
      <c r="P140" s="300"/>
      <c r="Q140" s="306"/>
    </row>
    <row r="141" spans="1:17" hidden="1" x14ac:dyDescent="0.25">
      <c r="A141" s="30">
        <v>2341</v>
      </c>
      <c r="B141" s="43" t="s">
        <v>136</v>
      </c>
      <c r="C141" s="199">
        <f t="shared" si="100"/>
        <v>0</v>
      </c>
      <c r="D141" s="273"/>
      <c r="E141" s="45"/>
      <c r="F141" s="95">
        <f t="shared" ref="F141:F142" si="130">D141+E141</f>
        <v>0</v>
      </c>
      <c r="G141" s="239"/>
      <c r="H141" s="45"/>
      <c r="I141" s="91">
        <f t="shared" ref="I141:I142" si="131">G141+H141</f>
        <v>0</v>
      </c>
      <c r="J141" s="273"/>
      <c r="K141" s="45"/>
      <c r="L141" s="95">
        <f t="shared" ref="L141:L142" si="132">J141+K141</f>
        <v>0</v>
      </c>
      <c r="M141" s="239"/>
      <c r="N141" s="45"/>
      <c r="O141" s="91">
        <f t="shared" ref="O141:O142" si="133">M141+N141</f>
        <v>0</v>
      </c>
      <c r="P141" s="300"/>
      <c r="Q141" s="306"/>
    </row>
    <row r="142" spans="1:17" ht="24" hidden="1" x14ac:dyDescent="0.25">
      <c r="A142" s="30">
        <v>2344</v>
      </c>
      <c r="B142" s="43" t="s">
        <v>137</v>
      </c>
      <c r="C142" s="199">
        <f t="shared" si="100"/>
        <v>0</v>
      </c>
      <c r="D142" s="273"/>
      <c r="E142" s="45"/>
      <c r="F142" s="95">
        <f t="shared" si="130"/>
        <v>0</v>
      </c>
      <c r="G142" s="239"/>
      <c r="H142" s="45"/>
      <c r="I142" s="91">
        <f t="shared" si="131"/>
        <v>0</v>
      </c>
      <c r="J142" s="273"/>
      <c r="K142" s="45"/>
      <c r="L142" s="95">
        <f t="shared" si="132"/>
        <v>0</v>
      </c>
      <c r="M142" s="239"/>
      <c r="N142" s="45"/>
      <c r="O142" s="91">
        <f t="shared" si="133"/>
        <v>0</v>
      </c>
      <c r="P142" s="300"/>
      <c r="Q142" s="306"/>
    </row>
    <row r="143" spans="1:17" ht="24" hidden="1" x14ac:dyDescent="0.25">
      <c r="A143" s="73">
        <v>2350</v>
      </c>
      <c r="B143" s="58" t="s">
        <v>138</v>
      </c>
      <c r="C143" s="204">
        <f t="shared" si="100"/>
        <v>0</v>
      </c>
      <c r="D143" s="86">
        <f t="shared" ref="D143" si="134">SUM(D144:D149)</f>
        <v>0</v>
      </c>
      <c r="E143" s="74">
        <f>SUM(E144:E149)</f>
        <v>0</v>
      </c>
      <c r="F143" s="183">
        <f>SUM(F144:F149)</f>
        <v>0</v>
      </c>
      <c r="G143" s="238">
        <f t="shared" ref="G143:N143" si="135">SUM(G144:G149)</f>
        <v>0</v>
      </c>
      <c r="H143" s="74">
        <f t="shared" si="135"/>
        <v>0</v>
      </c>
      <c r="I143" s="156">
        <f t="shared" si="135"/>
        <v>0</v>
      </c>
      <c r="J143" s="86">
        <f t="shared" si="135"/>
        <v>0</v>
      </c>
      <c r="K143" s="74">
        <f t="shared" si="135"/>
        <v>0</v>
      </c>
      <c r="L143" s="183">
        <f t="shared" si="135"/>
        <v>0</v>
      </c>
      <c r="M143" s="238">
        <f t="shared" si="135"/>
        <v>0</v>
      </c>
      <c r="N143" s="74">
        <f t="shared" si="135"/>
        <v>0</v>
      </c>
      <c r="O143" s="156">
        <f>SUM(O144:O149)</f>
        <v>0</v>
      </c>
      <c r="P143" s="301"/>
      <c r="Q143" s="306"/>
    </row>
    <row r="144" spans="1:17" hidden="1" x14ac:dyDescent="0.25">
      <c r="A144" s="27">
        <v>2351</v>
      </c>
      <c r="B144" s="40" t="s">
        <v>139</v>
      </c>
      <c r="C144" s="198">
        <f t="shared" si="100"/>
        <v>0</v>
      </c>
      <c r="D144" s="272"/>
      <c r="E144" s="42"/>
      <c r="F144" s="185">
        <f t="shared" ref="F144:F149" si="136">D144+E144</f>
        <v>0</v>
      </c>
      <c r="G144" s="229"/>
      <c r="H144" s="42"/>
      <c r="I144" s="90">
        <f t="shared" ref="I144:I149" si="137">G144+H144</f>
        <v>0</v>
      </c>
      <c r="J144" s="272"/>
      <c r="K144" s="42"/>
      <c r="L144" s="185">
        <f t="shared" ref="L144:L149" si="138">J144+K144</f>
        <v>0</v>
      </c>
      <c r="M144" s="229"/>
      <c r="N144" s="42"/>
      <c r="O144" s="90">
        <f t="shared" ref="O144:O149" si="139">M144+N144</f>
        <v>0</v>
      </c>
      <c r="P144" s="299"/>
      <c r="Q144" s="306"/>
    </row>
    <row r="145" spans="1:17" hidden="1" x14ac:dyDescent="0.25">
      <c r="A145" s="30">
        <v>2352</v>
      </c>
      <c r="B145" s="43" t="s">
        <v>140</v>
      </c>
      <c r="C145" s="199">
        <f t="shared" si="100"/>
        <v>0</v>
      </c>
      <c r="D145" s="273"/>
      <c r="E145" s="45"/>
      <c r="F145" s="95">
        <f t="shared" si="136"/>
        <v>0</v>
      </c>
      <c r="G145" s="239"/>
      <c r="H145" s="45"/>
      <c r="I145" s="91">
        <f t="shared" si="137"/>
        <v>0</v>
      </c>
      <c r="J145" s="273"/>
      <c r="K145" s="45"/>
      <c r="L145" s="95">
        <f t="shared" si="138"/>
        <v>0</v>
      </c>
      <c r="M145" s="239"/>
      <c r="N145" s="45"/>
      <c r="O145" s="91">
        <f t="shared" si="139"/>
        <v>0</v>
      </c>
      <c r="P145" s="300"/>
      <c r="Q145" s="306"/>
    </row>
    <row r="146" spans="1:17" ht="24" hidden="1" x14ac:dyDescent="0.25">
      <c r="A146" s="30">
        <v>2353</v>
      </c>
      <c r="B146" s="43" t="s">
        <v>141</v>
      </c>
      <c r="C146" s="199">
        <f t="shared" si="100"/>
        <v>0</v>
      </c>
      <c r="D146" s="273"/>
      <c r="E146" s="45"/>
      <c r="F146" s="95">
        <f t="shared" si="136"/>
        <v>0</v>
      </c>
      <c r="G146" s="239"/>
      <c r="H146" s="45"/>
      <c r="I146" s="91">
        <f t="shared" si="137"/>
        <v>0</v>
      </c>
      <c r="J146" s="273"/>
      <c r="K146" s="45"/>
      <c r="L146" s="95">
        <f t="shared" si="138"/>
        <v>0</v>
      </c>
      <c r="M146" s="239"/>
      <c r="N146" s="45"/>
      <c r="O146" s="91">
        <f t="shared" si="139"/>
        <v>0</v>
      </c>
      <c r="P146" s="300"/>
      <c r="Q146" s="306"/>
    </row>
    <row r="147" spans="1:17" ht="24" hidden="1" x14ac:dyDescent="0.25">
      <c r="A147" s="30">
        <v>2354</v>
      </c>
      <c r="B147" s="43" t="s">
        <v>142</v>
      </c>
      <c r="C147" s="199">
        <f t="shared" si="100"/>
        <v>0</v>
      </c>
      <c r="D147" s="273"/>
      <c r="E147" s="45"/>
      <c r="F147" s="95">
        <f t="shared" si="136"/>
        <v>0</v>
      </c>
      <c r="G147" s="239"/>
      <c r="H147" s="45"/>
      <c r="I147" s="91">
        <f t="shared" si="137"/>
        <v>0</v>
      </c>
      <c r="J147" s="273"/>
      <c r="K147" s="45"/>
      <c r="L147" s="95">
        <f t="shared" si="138"/>
        <v>0</v>
      </c>
      <c r="M147" s="239"/>
      <c r="N147" s="45"/>
      <c r="O147" s="91">
        <f t="shared" si="139"/>
        <v>0</v>
      </c>
      <c r="P147" s="300"/>
      <c r="Q147" s="306"/>
    </row>
    <row r="148" spans="1:17" ht="24" hidden="1" x14ac:dyDescent="0.25">
      <c r="A148" s="30">
        <v>2355</v>
      </c>
      <c r="B148" s="43" t="s">
        <v>143</v>
      </c>
      <c r="C148" s="199">
        <f t="shared" si="100"/>
        <v>0</v>
      </c>
      <c r="D148" s="273"/>
      <c r="E148" s="45"/>
      <c r="F148" s="95">
        <f t="shared" si="136"/>
        <v>0</v>
      </c>
      <c r="G148" s="239"/>
      <c r="H148" s="45"/>
      <c r="I148" s="91">
        <f t="shared" si="137"/>
        <v>0</v>
      </c>
      <c r="J148" s="273"/>
      <c r="K148" s="45"/>
      <c r="L148" s="95">
        <f t="shared" si="138"/>
        <v>0</v>
      </c>
      <c r="M148" s="239"/>
      <c r="N148" s="45"/>
      <c r="O148" s="91">
        <f t="shared" si="139"/>
        <v>0</v>
      </c>
      <c r="P148" s="300"/>
      <c r="Q148" s="306"/>
    </row>
    <row r="149" spans="1:17" ht="24" hidden="1" x14ac:dyDescent="0.25">
      <c r="A149" s="30">
        <v>2359</v>
      </c>
      <c r="B149" s="43" t="s">
        <v>144</v>
      </c>
      <c r="C149" s="199">
        <f t="shared" si="100"/>
        <v>0</v>
      </c>
      <c r="D149" s="273"/>
      <c r="E149" s="45"/>
      <c r="F149" s="95">
        <f t="shared" si="136"/>
        <v>0</v>
      </c>
      <c r="G149" s="239"/>
      <c r="H149" s="45"/>
      <c r="I149" s="91">
        <f t="shared" si="137"/>
        <v>0</v>
      </c>
      <c r="J149" s="273"/>
      <c r="K149" s="45"/>
      <c r="L149" s="95">
        <f t="shared" si="138"/>
        <v>0</v>
      </c>
      <c r="M149" s="239"/>
      <c r="N149" s="45"/>
      <c r="O149" s="91">
        <f t="shared" si="139"/>
        <v>0</v>
      </c>
      <c r="P149" s="300"/>
      <c r="Q149" s="306"/>
    </row>
    <row r="150" spans="1:17" ht="24.75" hidden="1" customHeight="1" x14ac:dyDescent="0.25">
      <c r="A150" s="75">
        <v>2360</v>
      </c>
      <c r="B150" s="43" t="s">
        <v>145</v>
      </c>
      <c r="C150" s="199">
        <f t="shared" si="100"/>
        <v>0</v>
      </c>
      <c r="D150" s="134">
        <f t="shared" ref="D150" si="140">SUM(D151:D157)</f>
        <v>0</v>
      </c>
      <c r="E150" s="76">
        <f>SUM(E151:E157)</f>
        <v>0</v>
      </c>
      <c r="F150" s="95">
        <f>SUM(F151:F157)</f>
        <v>0</v>
      </c>
      <c r="G150" s="240">
        <f t="shared" ref="G150:N150" si="141">SUM(G151:G157)</f>
        <v>0</v>
      </c>
      <c r="H150" s="76">
        <f t="shared" si="141"/>
        <v>0</v>
      </c>
      <c r="I150" s="91">
        <f t="shared" si="141"/>
        <v>0</v>
      </c>
      <c r="J150" s="134">
        <f t="shared" si="141"/>
        <v>0</v>
      </c>
      <c r="K150" s="76">
        <f t="shared" si="141"/>
        <v>0</v>
      </c>
      <c r="L150" s="95">
        <f t="shared" si="141"/>
        <v>0</v>
      </c>
      <c r="M150" s="240">
        <f t="shared" si="141"/>
        <v>0</v>
      </c>
      <c r="N150" s="76">
        <f t="shared" si="141"/>
        <v>0</v>
      </c>
      <c r="O150" s="91">
        <f>SUM(O151:O157)</f>
        <v>0</v>
      </c>
      <c r="P150" s="300"/>
      <c r="Q150" s="306"/>
    </row>
    <row r="151" spans="1:17" hidden="1" x14ac:dyDescent="0.25">
      <c r="A151" s="29">
        <v>2361</v>
      </c>
      <c r="B151" s="43" t="s">
        <v>146</v>
      </c>
      <c r="C151" s="199">
        <f t="shared" si="100"/>
        <v>0</v>
      </c>
      <c r="D151" s="273"/>
      <c r="E151" s="45"/>
      <c r="F151" s="95">
        <f t="shared" ref="F151:F158" si="142">D151+E151</f>
        <v>0</v>
      </c>
      <c r="G151" s="239"/>
      <c r="H151" s="45"/>
      <c r="I151" s="91">
        <f t="shared" ref="I151:I158" si="143">G151+H151</f>
        <v>0</v>
      </c>
      <c r="J151" s="273"/>
      <c r="K151" s="45"/>
      <c r="L151" s="95">
        <f t="shared" ref="L151:L158" si="144">J151+K151</f>
        <v>0</v>
      </c>
      <c r="M151" s="239"/>
      <c r="N151" s="45"/>
      <c r="O151" s="91">
        <f t="shared" ref="O151:O158" si="145">M151+N151</f>
        <v>0</v>
      </c>
      <c r="P151" s="300"/>
      <c r="Q151" s="306"/>
    </row>
    <row r="152" spans="1:17" ht="24" hidden="1" x14ac:dyDescent="0.25">
      <c r="A152" s="29">
        <v>2362</v>
      </c>
      <c r="B152" s="43" t="s">
        <v>147</v>
      </c>
      <c r="C152" s="199">
        <f t="shared" si="100"/>
        <v>0</v>
      </c>
      <c r="D152" s="273"/>
      <c r="E152" s="45"/>
      <c r="F152" s="95">
        <f t="shared" si="142"/>
        <v>0</v>
      </c>
      <c r="G152" s="239"/>
      <c r="H152" s="45"/>
      <c r="I152" s="91">
        <f t="shared" si="143"/>
        <v>0</v>
      </c>
      <c r="J152" s="273"/>
      <c r="K152" s="45"/>
      <c r="L152" s="95">
        <f t="shared" si="144"/>
        <v>0</v>
      </c>
      <c r="M152" s="239"/>
      <c r="N152" s="45"/>
      <c r="O152" s="91">
        <f t="shared" si="145"/>
        <v>0</v>
      </c>
      <c r="P152" s="300"/>
      <c r="Q152" s="306"/>
    </row>
    <row r="153" spans="1:17" hidden="1" x14ac:dyDescent="0.25">
      <c r="A153" s="29">
        <v>2363</v>
      </c>
      <c r="B153" s="43" t="s">
        <v>148</v>
      </c>
      <c r="C153" s="199">
        <f t="shared" si="100"/>
        <v>0</v>
      </c>
      <c r="D153" s="273"/>
      <c r="E153" s="45"/>
      <c r="F153" s="95">
        <f t="shared" si="142"/>
        <v>0</v>
      </c>
      <c r="G153" s="239"/>
      <c r="H153" s="45"/>
      <c r="I153" s="91">
        <f t="shared" si="143"/>
        <v>0</v>
      </c>
      <c r="J153" s="273"/>
      <c r="K153" s="45"/>
      <c r="L153" s="95">
        <f t="shared" si="144"/>
        <v>0</v>
      </c>
      <c r="M153" s="239"/>
      <c r="N153" s="45"/>
      <c r="O153" s="91">
        <f t="shared" si="145"/>
        <v>0</v>
      </c>
      <c r="P153" s="300"/>
      <c r="Q153" s="306"/>
    </row>
    <row r="154" spans="1:17" hidden="1" x14ac:dyDescent="0.25">
      <c r="A154" s="29">
        <v>2364</v>
      </c>
      <c r="B154" s="43" t="s">
        <v>149</v>
      </c>
      <c r="C154" s="199">
        <f t="shared" si="100"/>
        <v>0</v>
      </c>
      <c r="D154" s="273"/>
      <c r="E154" s="45"/>
      <c r="F154" s="95">
        <f t="shared" si="142"/>
        <v>0</v>
      </c>
      <c r="G154" s="239"/>
      <c r="H154" s="45"/>
      <c r="I154" s="91">
        <f t="shared" si="143"/>
        <v>0</v>
      </c>
      <c r="J154" s="273"/>
      <c r="K154" s="45"/>
      <c r="L154" s="95">
        <f t="shared" si="144"/>
        <v>0</v>
      </c>
      <c r="M154" s="239"/>
      <c r="N154" s="45"/>
      <c r="O154" s="91">
        <f t="shared" si="145"/>
        <v>0</v>
      </c>
      <c r="P154" s="300"/>
      <c r="Q154" s="306"/>
    </row>
    <row r="155" spans="1:17" ht="12.75" hidden="1" customHeight="1" x14ac:dyDescent="0.25">
      <c r="A155" s="29">
        <v>2365</v>
      </c>
      <c r="B155" s="43" t="s">
        <v>150</v>
      </c>
      <c r="C155" s="199">
        <f t="shared" si="100"/>
        <v>0</v>
      </c>
      <c r="D155" s="273"/>
      <c r="E155" s="45"/>
      <c r="F155" s="95">
        <f t="shared" si="142"/>
        <v>0</v>
      </c>
      <c r="G155" s="239"/>
      <c r="H155" s="45"/>
      <c r="I155" s="91">
        <f t="shared" si="143"/>
        <v>0</v>
      </c>
      <c r="J155" s="273"/>
      <c r="K155" s="45"/>
      <c r="L155" s="95">
        <f t="shared" si="144"/>
        <v>0</v>
      </c>
      <c r="M155" s="239"/>
      <c r="N155" s="45"/>
      <c r="O155" s="91">
        <f t="shared" si="145"/>
        <v>0</v>
      </c>
      <c r="P155" s="300"/>
      <c r="Q155" s="306"/>
    </row>
    <row r="156" spans="1:17" ht="36" hidden="1" x14ac:dyDescent="0.25">
      <c r="A156" s="29">
        <v>2366</v>
      </c>
      <c r="B156" s="43" t="s">
        <v>151</v>
      </c>
      <c r="C156" s="199">
        <f t="shared" si="100"/>
        <v>0</v>
      </c>
      <c r="D156" s="273"/>
      <c r="E156" s="45"/>
      <c r="F156" s="95">
        <f t="shared" si="142"/>
        <v>0</v>
      </c>
      <c r="G156" s="239"/>
      <c r="H156" s="45"/>
      <c r="I156" s="91">
        <f t="shared" si="143"/>
        <v>0</v>
      </c>
      <c r="J156" s="273"/>
      <c r="K156" s="45"/>
      <c r="L156" s="95">
        <f t="shared" si="144"/>
        <v>0</v>
      </c>
      <c r="M156" s="239"/>
      <c r="N156" s="45"/>
      <c r="O156" s="91">
        <f t="shared" si="145"/>
        <v>0</v>
      </c>
      <c r="P156" s="300"/>
      <c r="Q156" s="306"/>
    </row>
    <row r="157" spans="1:17" ht="48" hidden="1" x14ac:dyDescent="0.25">
      <c r="A157" s="29">
        <v>2369</v>
      </c>
      <c r="B157" s="43" t="s">
        <v>152</v>
      </c>
      <c r="C157" s="199">
        <f t="shared" si="100"/>
        <v>0</v>
      </c>
      <c r="D157" s="273"/>
      <c r="E157" s="45"/>
      <c r="F157" s="95">
        <f t="shared" si="142"/>
        <v>0</v>
      </c>
      <c r="G157" s="239"/>
      <c r="H157" s="45"/>
      <c r="I157" s="91">
        <f t="shared" si="143"/>
        <v>0</v>
      </c>
      <c r="J157" s="273"/>
      <c r="K157" s="45"/>
      <c r="L157" s="95">
        <f t="shared" si="144"/>
        <v>0</v>
      </c>
      <c r="M157" s="239"/>
      <c r="N157" s="45"/>
      <c r="O157" s="91">
        <f t="shared" si="145"/>
        <v>0</v>
      </c>
      <c r="P157" s="300"/>
      <c r="Q157" s="306"/>
    </row>
    <row r="158" spans="1:17" hidden="1" x14ac:dyDescent="0.25">
      <c r="A158" s="73">
        <v>2370</v>
      </c>
      <c r="B158" s="58" t="s">
        <v>153</v>
      </c>
      <c r="C158" s="204">
        <f t="shared" si="100"/>
        <v>0</v>
      </c>
      <c r="D158" s="270"/>
      <c r="E158" s="77"/>
      <c r="F158" s="183">
        <f t="shared" si="142"/>
        <v>0</v>
      </c>
      <c r="G158" s="241"/>
      <c r="H158" s="77"/>
      <c r="I158" s="156">
        <f t="shared" si="143"/>
        <v>0</v>
      </c>
      <c r="J158" s="270"/>
      <c r="K158" s="77"/>
      <c r="L158" s="183">
        <f t="shared" si="144"/>
        <v>0</v>
      </c>
      <c r="M158" s="241"/>
      <c r="N158" s="77"/>
      <c r="O158" s="156">
        <f t="shared" si="145"/>
        <v>0</v>
      </c>
      <c r="P158" s="301"/>
      <c r="Q158" s="306"/>
    </row>
    <row r="159" spans="1:17" hidden="1" x14ac:dyDescent="0.25">
      <c r="A159" s="73">
        <v>2380</v>
      </c>
      <c r="B159" s="58" t="s">
        <v>154</v>
      </c>
      <c r="C159" s="204">
        <f t="shared" si="100"/>
        <v>0</v>
      </c>
      <c r="D159" s="86">
        <f t="shared" ref="D159:E159" si="146">SUM(D160:D161)</f>
        <v>0</v>
      </c>
      <c r="E159" s="74">
        <f t="shared" si="146"/>
        <v>0</v>
      </c>
      <c r="F159" s="183">
        <f>SUM(F160:F161)</f>
        <v>0</v>
      </c>
      <c r="G159" s="238">
        <f t="shared" ref="G159:N159" si="147">SUM(G160:G161)</f>
        <v>0</v>
      </c>
      <c r="H159" s="74">
        <f t="shared" si="147"/>
        <v>0</v>
      </c>
      <c r="I159" s="156">
        <f t="shared" si="147"/>
        <v>0</v>
      </c>
      <c r="J159" s="86">
        <f t="shared" si="147"/>
        <v>0</v>
      </c>
      <c r="K159" s="74">
        <f t="shared" si="147"/>
        <v>0</v>
      </c>
      <c r="L159" s="183">
        <f t="shared" si="147"/>
        <v>0</v>
      </c>
      <c r="M159" s="238">
        <f t="shared" si="147"/>
        <v>0</v>
      </c>
      <c r="N159" s="74">
        <f t="shared" si="147"/>
        <v>0</v>
      </c>
      <c r="O159" s="156">
        <f>SUM(O160:O161)</f>
        <v>0</v>
      </c>
      <c r="P159" s="301"/>
      <c r="Q159" s="306"/>
    </row>
    <row r="160" spans="1:17" hidden="1" x14ac:dyDescent="0.25">
      <c r="A160" s="26">
        <v>2381</v>
      </c>
      <c r="B160" s="40" t="s">
        <v>155</v>
      </c>
      <c r="C160" s="198">
        <f t="shared" si="100"/>
        <v>0</v>
      </c>
      <c r="D160" s="272"/>
      <c r="E160" s="42"/>
      <c r="F160" s="185">
        <f t="shared" ref="F160:F163" si="148">D160+E160</f>
        <v>0</v>
      </c>
      <c r="G160" s="229"/>
      <c r="H160" s="42"/>
      <c r="I160" s="90">
        <f t="shared" ref="I160:I163" si="149">G160+H160</f>
        <v>0</v>
      </c>
      <c r="J160" s="272"/>
      <c r="K160" s="42"/>
      <c r="L160" s="185">
        <f t="shared" ref="L160:L163" si="150">J160+K160</f>
        <v>0</v>
      </c>
      <c r="M160" s="229"/>
      <c r="N160" s="42"/>
      <c r="O160" s="90">
        <f t="shared" ref="O160:O163" si="151">M160+N160</f>
        <v>0</v>
      </c>
      <c r="P160" s="299"/>
      <c r="Q160" s="306"/>
    </row>
    <row r="161" spans="1:17" ht="24" hidden="1" x14ac:dyDescent="0.25">
      <c r="A161" s="29">
        <v>2389</v>
      </c>
      <c r="B161" s="43" t="s">
        <v>156</v>
      </c>
      <c r="C161" s="199">
        <f t="shared" si="100"/>
        <v>0</v>
      </c>
      <c r="D161" s="273"/>
      <c r="E161" s="45"/>
      <c r="F161" s="95">
        <f t="shared" si="148"/>
        <v>0</v>
      </c>
      <c r="G161" s="239"/>
      <c r="H161" s="45"/>
      <c r="I161" s="91">
        <f t="shared" si="149"/>
        <v>0</v>
      </c>
      <c r="J161" s="273"/>
      <c r="K161" s="45"/>
      <c r="L161" s="95">
        <f t="shared" si="150"/>
        <v>0</v>
      </c>
      <c r="M161" s="239"/>
      <c r="N161" s="45"/>
      <c r="O161" s="91">
        <f t="shared" si="151"/>
        <v>0</v>
      </c>
      <c r="P161" s="300"/>
      <c r="Q161" s="306"/>
    </row>
    <row r="162" spans="1:17" hidden="1" x14ac:dyDescent="0.25">
      <c r="A162" s="73">
        <v>2390</v>
      </c>
      <c r="B162" s="58" t="s">
        <v>157</v>
      </c>
      <c r="C162" s="204">
        <f t="shared" si="100"/>
        <v>0</v>
      </c>
      <c r="D162" s="270"/>
      <c r="E162" s="77"/>
      <c r="F162" s="183">
        <f t="shared" si="148"/>
        <v>0</v>
      </c>
      <c r="G162" s="241"/>
      <c r="H162" s="77"/>
      <c r="I162" s="156">
        <f t="shared" si="149"/>
        <v>0</v>
      </c>
      <c r="J162" s="270"/>
      <c r="K162" s="77"/>
      <c r="L162" s="183">
        <f t="shared" si="150"/>
        <v>0</v>
      </c>
      <c r="M162" s="241"/>
      <c r="N162" s="77"/>
      <c r="O162" s="156">
        <f t="shared" si="151"/>
        <v>0</v>
      </c>
      <c r="P162" s="301"/>
      <c r="Q162" s="306"/>
    </row>
    <row r="163" spans="1:17" hidden="1" x14ac:dyDescent="0.25">
      <c r="A163" s="35">
        <v>2400</v>
      </c>
      <c r="B163" s="72" t="s">
        <v>158</v>
      </c>
      <c r="C163" s="197">
        <f t="shared" si="100"/>
        <v>0</v>
      </c>
      <c r="D163" s="257"/>
      <c r="E163" s="80"/>
      <c r="F163" s="184">
        <f t="shared" si="148"/>
        <v>0</v>
      </c>
      <c r="G163" s="243"/>
      <c r="H163" s="80"/>
      <c r="I163" s="125">
        <f t="shared" si="149"/>
        <v>0</v>
      </c>
      <c r="J163" s="257"/>
      <c r="K163" s="80"/>
      <c r="L163" s="184">
        <f t="shared" si="150"/>
        <v>0</v>
      </c>
      <c r="M163" s="243"/>
      <c r="N163" s="80"/>
      <c r="O163" s="125">
        <f t="shared" si="151"/>
        <v>0</v>
      </c>
      <c r="P163" s="302"/>
      <c r="Q163" s="306"/>
    </row>
    <row r="164" spans="1:17" ht="24" hidden="1" x14ac:dyDescent="0.25">
      <c r="A164" s="35">
        <v>2500</v>
      </c>
      <c r="B164" s="72" t="s">
        <v>159</v>
      </c>
      <c r="C164" s="197">
        <f t="shared" si="100"/>
        <v>0</v>
      </c>
      <c r="D164" s="132">
        <f t="shared" ref="D164:E164" si="152">SUM(D165,D170)</f>
        <v>0</v>
      </c>
      <c r="E164" s="38">
        <f t="shared" si="152"/>
        <v>0</v>
      </c>
      <c r="F164" s="184">
        <f>SUM(F165,F170)</f>
        <v>0</v>
      </c>
      <c r="G164" s="237">
        <f t="shared" ref="G164:O164" si="153">SUM(G165,G170)</f>
        <v>0</v>
      </c>
      <c r="H164" s="38">
        <f t="shared" si="153"/>
        <v>0</v>
      </c>
      <c r="I164" s="125">
        <f t="shared" si="153"/>
        <v>0</v>
      </c>
      <c r="J164" s="132">
        <f t="shared" si="153"/>
        <v>0</v>
      </c>
      <c r="K164" s="38">
        <f t="shared" si="153"/>
        <v>0</v>
      </c>
      <c r="L164" s="184">
        <f t="shared" si="153"/>
        <v>0</v>
      </c>
      <c r="M164" s="237">
        <f t="shared" si="153"/>
        <v>0</v>
      </c>
      <c r="N164" s="38">
        <f t="shared" si="153"/>
        <v>0</v>
      </c>
      <c r="O164" s="125">
        <f t="shared" si="153"/>
        <v>0</v>
      </c>
      <c r="P164" s="325"/>
      <c r="Q164" s="306"/>
    </row>
    <row r="165" spans="1:17" ht="16.5" hidden="1" customHeight="1" x14ac:dyDescent="0.25">
      <c r="A165" s="404">
        <v>2510</v>
      </c>
      <c r="B165" s="40" t="s">
        <v>160</v>
      </c>
      <c r="C165" s="198">
        <f t="shared" si="100"/>
        <v>0</v>
      </c>
      <c r="D165" s="133">
        <f t="shared" ref="D165:E165" si="154">SUM(D166:D169)</f>
        <v>0</v>
      </c>
      <c r="E165" s="79">
        <f t="shared" si="154"/>
        <v>0</v>
      </c>
      <c r="F165" s="185">
        <f>SUM(F166:F169)</f>
        <v>0</v>
      </c>
      <c r="G165" s="242">
        <f t="shared" ref="G165:O165" si="155">SUM(G166:G169)</f>
        <v>0</v>
      </c>
      <c r="H165" s="79">
        <f t="shared" si="155"/>
        <v>0</v>
      </c>
      <c r="I165" s="90">
        <f t="shared" si="155"/>
        <v>0</v>
      </c>
      <c r="J165" s="133">
        <f t="shared" si="155"/>
        <v>0</v>
      </c>
      <c r="K165" s="79">
        <f t="shared" si="155"/>
        <v>0</v>
      </c>
      <c r="L165" s="185">
        <f t="shared" si="155"/>
        <v>0</v>
      </c>
      <c r="M165" s="242">
        <f t="shared" si="155"/>
        <v>0</v>
      </c>
      <c r="N165" s="79">
        <f t="shared" si="155"/>
        <v>0</v>
      </c>
      <c r="O165" s="157">
        <f t="shared" si="155"/>
        <v>0</v>
      </c>
      <c r="P165" s="304"/>
      <c r="Q165" s="306"/>
    </row>
    <row r="166" spans="1:17" ht="24" hidden="1" x14ac:dyDescent="0.25">
      <c r="A166" s="30">
        <v>2512</v>
      </c>
      <c r="B166" s="43" t="s">
        <v>161</v>
      </c>
      <c r="C166" s="199">
        <f t="shared" si="100"/>
        <v>0</v>
      </c>
      <c r="D166" s="273"/>
      <c r="E166" s="45"/>
      <c r="F166" s="95">
        <f t="shared" ref="F166:F171" si="156">D166+E166</f>
        <v>0</v>
      </c>
      <c r="G166" s="239"/>
      <c r="H166" s="45"/>
      <c r="I166" s="91">
        <f t="shared" ref="I166:I171" si="157">G166+H166</f>
        <v>0</v>
      </c>
      <c r="J166" s="273"/>
      <c r="K166" s="45"/>
      <c r="L166" s="95">
        <f t="shared" ref="L166:L171" si="158">J166+K166</f>
        <v>0</v>
      </c>
      <c r="M166" s="239"/>
      <c r="N166" s="45"/>
      <c r="O166" s="91">
        <f t="shared" ref="O166:O171" si="159">M166+N166</f>
        <v>0</v>
      </c>
      <c r="P166" s="300"/>
      <c r="Q166" s="306"/>
    </row>
    <row r="167" spans="1:17" ht="36" hidden="1" x14ac:dyDescent="0.25">
      <c r="A167" s="30">
        <v>2513</v>
      </c>
      <c r="B167" s="43" t="s">
        <v>162</v>
      </c>
      <c r="C167" s="199">
        <f t="shared" si="100"/>
        <v>0</v>
      </c>
      <c r="D167" s="273"/>
      <c r="E167" s="45"/>
      <c r="F167" s="95">
        <f t="shared" si="156"/>
        <v>0</v>
      </c>
      <c r="G167" s="239"/>
      <c r="H167" s="45"/>
      <c r="I167" s="91">
        <f t="shared" si="157"/>
        <v>0</v>
      </c>
      <c r="J167" s="273"/>
      <c r="K167" s="45"/>
      <c r="L167" s="95">
        <f t="shared" si="158"/>
        <v>0</v>
      </c>
      <c r="M167" s="239"/>
      <c r="N167" s="45"/>
      <c r="O167" s="91">
        <f t="shared" si="159"/>
        <v>0</v>
      </c>
      <c r="P167" s="300"/>
      <c r="Q167" s="306"/>
    </row>
    <row r="168" spans="1:17" ht="24" hidden="1" x14ac:dyDescent="0.25">
      <c r="A168" s="30">
        <v>2515</v>
      </c>
      <c r="B168" s="43" t="s">
        <v>163</v>
      </c>
      <c r="C168" s="199">
        <f t="shared" si="100"/>
        <v>0</v>
      </c>
      <c r="D168" s="273"/>
      <c r="E168" s="45"/>
      <c r="F168" s="95">
        <f t="shared" si="156"/>
        <v>0</v>
      </c>
      <c r="G168" s="239"/>
      <c r="H168" s="45"/>
      <c r="I168" s="91">
        <f t="shared" si="157"/>
        <v>0</v>
      </c>
      <c r="J168" s="273"/>
      <c r="K168" s="45"/>
      <c r="L168" s="95">
        <f t="shared" si="158"/>
        <v>0</v>
      </c>
      <c r="M168" s="239"/>
      <c r="N168" s="45"/>
      <c r="O168" s="91">
        <f t="shared" si="159"/>
        <v>0</v>
      </c>
      <c r="P168" s="300"/>
      <c r="Q168" s="306"/>
    </row>
    <row r="169" spans="1:17" ht="24" hidden="1" x14ac:dyDescent="0.25">
      <c r="A169" s="30">
        <v>2519</v>
      </c>
      <c r="B169" s="43" t="s">
        <v>164</v>
      </c>
      <c r="C169" s="199">
        <f t="shared" si="100"/>
        <v>0</v>
      </c>
      <c r="D169" s="273"/>
      <c r="E169" s="45"/>
      <c r="F169" s="95">
        <f t="shared" si="156"/>
        <v>0</v>
      </c>
      <c r="G169" s="239"/>
      <c r="H169" s="45"/>
      <c r="I169" s="91">
        <f t="shared" si="157"/>
        <v>0</v>
      </c>
      <c r="J169" s="273"/>
      <c r="K169" s="45"/>
      <c r="L169" s="95">
        <f t="shared" si="158"/>
        <v>0</v>
      </c>
      <c r="M169" s="239"/>
      <c r="N169" s="45"/>
      <c r="O169" s="91">
        <f t="shared" si="159"/>
        <v>0</v>
      </c>
      <c r="P169" s="300"/>
      <c r="Q169" s="306"/>
    </row>
    <row r="170" spans="1:17" ht="24" hidden="1" x14ac:dyDescent="0.25">
      <c r="A170" s="75">
        <v>2520</v>
      </c>
      <c r="B170" s="43" t="s">
        <v>165</v>
      </c>
      <c r="C170" s="199">
        <f t="shared" si="100"/>
        <v>0</v>
      </c>
      <c r="D170" s="273"/>
      <c r="E170" s="45"/>
      <c r="F170" s="95">
        <f t="shared" si="156"/>
        <v>0</v>
      </c>
      <c r="G170" s="239"/>
      <c r="H170" s="45"/>
      <c r="I170" s="91">
        <f t="shared" si="157"/>
        <v>0</v>
      </c>
      <c r="J170" s="273"/>
      <c r="K170" s="45"/>
      <c r="L170" s="95">
        <f t="shared" si="158"/>
        <v>0</v>
      </c>
      <c r="M170" s="239"/>
      <c r="N170" s="45"/>
      <c r="O170" s="91">
        <f t="shared" si="159"/>
        <v>0</v>
      </c>
      <c r="P170" s="300"/>
      <c r="Q170" s="306"/>
    </row>
    <row r="171" spans="1:17" s="81" customFormat="1" ht="48" hidden="1" x14ac:dyDescent="0.25">
      <c r="A171" s="17">
        <v>2800</v>
      </c>
      <c r="B171" s="40" t="s">
        <v>166</v>
      </c>
      <c r="C171" s="198">
        <f t="shared" si="100"/>
        <v>0</v>
      </c>
      <c r="D171" s="272"/>
      <c r="E171" s="42"/>
      <c r="F171" s="339">
        <f t="shared" si="156"/>
        <v>0</v>
      </c>
      <c r="G171" s="221"/>
      <c r="H171" s="28"/>
      <c r="I171" s="345">
        <f t="shared" si="157"/>
        <v>0</v>
      </c>
      <c r="J171" s="254"/>
      <c r="K171" s="28"/>
      <c r="L171" s="339">
        <f t="shared" si="158"/>
        <v>0</v>
      </c>
      <c r="M171" s="221"/>
      <c r="N171" s="28"/>
      <c r="O171" s="345">
        <f t="shared" si="159"/>
        <v>0</v>
      </c>
      <c r="P171" s="297"/>
      <c r="Q171" s="309"/>
    </row>
    <row r="172" spans="1:17" x14ac:dyDescent="0.25">
      <c r="A172" s="70">
        <v>3000</v>
      </c>
      <c r="B172" s="70" t="s">
        <v>167</v>
      </c>
      <c r="C172" s="209">
        <f t="shared" si="100"/>
        <v>1141</v>
      </c>
      <c r="D172" s="139">
        <f t="shared" ref="D172:E172" si="160">SUM(D173,D183)</f>
        <v>940</v>
      </c>
      <c r="E172" s="127">
        <f t="shared" si="160"/>
        <v>201</v>
      </c>
      <c r="F172" s="369">
        <f>SUM(F173,F183)</f>
        <v>1141</v>
      </c>
      <c r="G172" s="236">
        <f t="shared" ref="G172:N172" si="161">SUM(G173,G183)</f>
        <v>0</v>
      </c>
      <c r="H172" s="127">
        <f t="shared" si="161"/>
        <v>0</v>
      </c>
      <c r="I172" s="369">
        <f t="shared" si="161"/>
        <v>0</v>
      </c>
      <c r="J172" s="139">
        <f t="shared" si="161"/>
        <v>0</v>
      </c>
      <c r="K172" s="71">
        <f t="shared" si="161"/>
        <v>0</v>
      </c>
      <c r="L172" s="181">
        <f t="shared" si="161"/>
        <v>0</v>
      </c>
      <c r="M172" s="236">
        <f t="shared" si="161"/>
        <v>0</v>
      </c>
      <c r="N172" s="71">
        <f t="shared" si="161"/>
        <v>0</v>
      </c>
      <c r="O172" s="127">
        <f>SUM(O173,O183)</f>
        <v>0</v>
      </c>
      <c r="P172" s="324"/>
      <c r="Q172" s="306"/>
    </row>
    <row r="173" spans="1:17" ht="24" x14ac:dyDescent="0.25">
      <c r="A173" s="35">
        <v>3200</v>
      </c>
      <c r="B173" s="82" t="s">
        <v>168</v>
      </c>
      <c r="C173" s="197">
        <f t="shared" si="100"/>
        <v>1141</v>
      </c>
      <c r="D173" s="132">
        <f t="shared" ref="D173:E173" si="162">SUM(D174,D178)</f>
        <v>940</v>
      </c>
      <c r="E173" s="125">
        <f t="shared" si="162"/>
        <v>201</v>
      </c>
      <c r="F173" s="370">
        <f>SUM(F174,F178)</f>
        <v>1141</v>
      </c>
      <c r="G173" s="237">
        <f t="shared" ref="G173:O173" si="163">SUM(G174,G178)</f>
        <v>0</v>
      </c>
      <c r="H173" s="125">
        <f t="shared" si="163"/>
        <v>0</v>
      </c>
      <c r="I173" s="370">
        <f t="shared" si="163"/>
        <v>0</v>
      </c>
      <c r="J173" s="132">
        <f t="shared" si="163"/>
        <v>0</v>
      </c>
      <c r="K173" s="38">
        <f t="shared" si="163"/>
        <v>0</v>
      </c>
      <c r="L173" s="184">
        <f t="shared" si="163"/>
        <v>0</v>
      </c>
      <c r="M173" s="237">
        <f t="shared" si="163"/>
        <v>0</v>
      </c>
      <c r="N173" s="38">
        <f t="shared" si="163"/>
        <v>0</v>
      </c>
      <c r="O173" s="126">
        <f t="shared" si="163"/>
        <v>0</v>
      </c>
      <c r="P173" s="325"/>
      <c r="Q173" s="306"/>
    </row>
    <row r="174" spans="1:17" ht="36" hidden="1" x14ac:dyDescent="0.25">
      <c r="A174" s="404">
        <v>3260</v>
      </c>
      <c r="B174" s="40" t="s">
        <v>169</v>
      </c>
      <c r="C174" s="198">
        <f t="shared" si="100"/>
        <v>0</v>
      </c>
      <c r="D174" s="133">
        <f t="shared" ref="D174:E174" si="164">SUM(D175:D177)</f>
        <v>0</v>
      </c>
      <c r="E174" s="79">
        <f t="shared" si="164"/>
        <v>0</v>
      </c>
      <c r="F174" s="185">
        <f>SUM(F175:F177)</f>
        <v>0</v>
      </c>
      <c r="G174" s="242">
        <f t="shared" ref="G174:N174" si="165">SUM(G175:G177)</f>
        <v>0</v>
      </c>
      <c r="H174" s="79">
        <f t="shared" si="165"/>
        <v>0</v>
      </c>
      <c r="I174" s="90">
        <f t="shared" si="165"/>
        <v>0</v>
      </c>
      <c r="J174" s="133">
        <f t="shared" si="165"/>
        <v>0</v>
      </c>
      <c r="K174" s="79">
        <f t="shared" si="165"/>
        <v>0</v>
      </c>
      <c r="L174" s="185">
        <f t="shared" si="165"/>
        <v>0</v>
      </c>
      <c r="M174" s="242">
        <f t="shared" si="165"/>
        <v>0</v>
      </c>
      <c r="N174" s="79">
        <f t="shared" si="165"/>
        <v>0</v>
      </c>
      <c r="O174" s="90">
        <f>SUM(O175:O177)</f>
        <v>0</v>
      </c>
      <c r="P174" s="299"/>
      <c r="Q174" s="306"/>
    </row>
    <row r="175" spans="1:17" ht="24" hidden="1" x14ac:dyDescent="0.25">
      <c r="A175" s="30">
        <v>3261</v>
      </c>
      <c r="B175" s="43" t="s">
        <v>170</v>
      </c>
      <c r="C175" s="199">
        <f t="shared" si="100"/>
        <v>0</v>
      </c>
      <c r="D175" s="273"/>
      <c r="E175" s="45"/>
      <c r="F175" s="95">
        <f t="shared" ref="F175:F177" si="166">D175+E175</f>
        <v>0</v>
      </c>
      <c r="G175" s="239"/>
      <c r="H175" s="45"/>
      <c r="I175" s="91">
        <f t="shared" ref="I175:I177" si="167">G175+H175</f>
        <v>0</v>
      </c>
      <c r="J175" s="273"/>
      <c r="K175" s="45"/>
      <c r="L175" s="95">
        <f t="shared" ref="L175:L177" si="168">J175+K175</f>
        <v>0</v>
      </c>
      <c r="M175" s="239"/>
      <c r="N175" s="45"/>
      <c r="O175" s="91">
        <f t="shared" ref="O175:O177" si="169">M175+N175</f>
        <v>0</v>
      </c>
      <c r="P175" s="300"/>
      <c r="Q175" s="306"/>
    </row>
    <row r="176" spans="1:17" ht="36" hidden="1" x14ac:dyDescent="0.25">
      <c r="A176" s="30">
        <v>3262</v>
      </c>
      <c r="B176" s="43" t="s">
        <v>171</v>
      </c>
      <c r="C176" s="199">
        <f t="shared" si="100"/>
        <v>0</v>
      </c>
      <c r="D176" s="273"/>
      <c r="E176" s="45"/>
      <c r="F176" s="95">
        <f t="shared" si="166"/>
        <v>0</v>
      </c>
      <c r="G176" s="239"/>
      <c r="H176" s="45"/>
      <c r="I176" s="91">
        <f t="shared" si="167"/>
        <v>0</v>
      </c>
      <c r="J176" s="273"/>
      <c r="K176" s="45"/>
      <c r="L176" s="95">
        <f t="shared" si="168"/>
        <v>0</v>
      </c>
      <c r="M176" s="239"/>
      <c r="N176" s="45"/>
      <c r="O176" s="91">
        <f t="shared" si="169"/>
        <v>0</v>
      </c>
      <c r="P176" s="300"/>
      <c r="Q176" s="306"/>
    </row>
    <row r="177" spans="1:17" ht="24" hidden="1" x14ac:dyDescent="0.25">
      <c r="A177" s="30">
        <v>3263</v>
      </c>
      <c r="B177" s="43" t="s">
        <v>172</v>
      </c>
      <c r="C177" s="199">
        <f t="shared" ref="C177:C240" si="170">SUM(F177,I177,L177,O177)</f>
        <v>0</v>
      </c>
      <c r="D177" s="273"/>
      <c r="E177" s="45"/>
      <c r="F177" s="95">
        <f t="shared" si="166"/>
        <v>0</v>
      </c>
      <c r="G177" s="239"/>
      <c r="H177" s="45"/>
      <c r="I177" s="91">
        <f t="shared" si="167"/>
        <v>0</v>
      </c>
      <c r="J177" s="273"/>
      <c r="K177" s="45"/>
      <c r="L177" s="95">
        <f t="shared" si="168"/>
        <v>0</v>
      </c>
      <c r="M177" s="239"/>
      <c r="N177" s="45"/>
      <c r="O177" s="91">
        <f t="shared" si="169"/>
        <v>0</v>
      </c>
      <c r="P177" s="300"/>
      <c r="Q177" s="306"/>
    </row>
    <row r="178" spans="1:17" ht="84" x14ac:dyDescent="0.25">
      <c r="A178" s="404">
        <v>3290</v>
      </c>
      <c r="B178" s="40" t="s">
        <v>302</v>
      </c>
      <c r="C178" s="210">
        <f t="shared" si="170"/>
        <v>1141</v>
      </c>
      <c r="D178" s="133">
        <f t="shared" ref="D178:E178" si="171">SUM(D179:D182)</f>
        <v>940</v>
      </c>
      <c r="E178" s="90">
        <f t="shared" si="171"/>
        <v>201</v>
      </c>
      <c r="F178" s="372">
        <f>SUM(F179:F182)</f>
        <v>1141</v>
      </c>
      <c r="G178" s="242">
        <f t="shared" ref="G178:O178" si="172">SUM(G179:G182)</f>
        <v>0</v>
      </c>
      <c r="H178" s="90">
        <f t="shared" si="172"/>
        <v>0</v>
      </c>
      <c r="I178" s="372">
        <f t="shared" si="172"/>
        <v>0</v>
      </c>
      <c r="J178" s="133">
        <f t="shared" si="172"/>
        <v>0</v>
      </c>
      <c r="K178" s="79">
        <f t="shared" si="172"/>
        <v>0</v>
      </c>
      <c r="L178" s="185">
        <f t="shared" si="172"/>
        <v>0</v>
      </c>
      <c r="M178" s="242">
        <f t="shared" si="172"/>
        <v>0</v>
      </c>
      <c r="N178" s="79">
        <f t="shared" si="172"/>
        <v>0</v>
      </c>
      <c r="O178" s="158">
        <f t="shared" si="172"/>
        <v>0</v>
      </c>
      <c r="P178" s="303"/>
      <c r="Q178" s="306"/>
    </row>
    <row r="179" spans="1:17" ht="72" hidden="1" x14ac:dyDescent="0.25">
      <c r="A179" s="30">
        <v>3291</v>
      </c>
      <c r="B179" s="43" t="s">
        <v>173</v>
      </c>
      <c r="C179" s="199">
        <f t="shared" si="170"/>
        <v>0</v>
      </c>
      <c r="D179" s="273"/>
      <c r="E179" s="45"/>
      <c r="F179" s="95">
        <f t="shared" ref="F179:F182" si="173">D179+E179</f>
        <v>0</v>
      </c>
      <c r="G179" s="239"/>
      <c r="H179" s="45"/>
      <c r="I179" s="91">
        <f t="shared" ref="I179:I182" si="174">G179+H179</f>
        <v>0</v>
      </c>
      <c r="J179" s="273"/>
      <c r="K179" s="45"/>
      <c r="L179" s="95">
        <f t="shared" ref="L179:L182" si="175">J179+K179</f>
        <v>0</v>
      </c>
      <c r="M179" s="239"/>
      <c r="N179" s="45"/>
      <c r="O179" s="91">
        <f t="shared" ref="O179:O182" si="176">M179+N179</f>
        <v>0</v>
      </c>
      <c r="P179" s="300"/>
      <c r="Q179" s="306"/>
    </row>
    <row r="180" spans="1:17" ht="72" hidden="1" x14ac:dyDescent="0.25">
      <c r="A180" s="30">
        <v>3292</v>
      </c>
      <c r="B180" s="43" t="s">
        <v>174</v>
      </c>
      <c r="C180" s="199">
        <f t="shared" si="170"/>
        <v>0</v>
      </c>
      <c r="D180" s="273"/>
      <c r="E180" s="45"/>
      <c r="F180" s="95">
        <f t="shared" si="173"/>
        <v>0</v>
      </c>
      <c r="G180" s="239"/>
      <c r="H180" s="45"/>
      <c r="I180" s="91">
        <f t="shared" si="174"/>
        <v>0</v>
      </c>
      <c r="J180" s="273"/>
      <c r="K180" s="45"/>
      <c r="L180" s="95">
        <f t="shared" si="175"/>
        <v>0</v>
      </c>
      <c r="M180" s="239"/>
      <c r="N180" s="45"/>
      <c r="O180" s="91">
        <f t="shared" si="176"/>
        <v>0</v>
      </c>
      <c r="P180" s="300"/>
      <c r="Q180" s="306"/>
    </row>
    <row r="181" spans="1:17" ht="72" x14ac:dyDescent="0.25">
      <c r="A181" s="30">
        <v>3293</v>
      </c>
      <c r="B181" s="43" t="s">
        <v>175</v>
      </c>
      <c r="C181" s="199">
        <f t="shared" si="170"/>
        <v>1141</v>
      </c>
      <c r="D181" s="273">
        <v>940</v>
      </c>
      <c r="E181" s="359">
        <v>201</v>
      </c>
      <c r="F181" s="373">
        <f t="shared" si="173"/>
        <v>1141</v>
      </c>
      <c r="G181" s="239"/>
      <c r="H181" s="359"/>
      <c r="I181" s="373">
        <f t="shared" si="174"/>
        <v>0</v>
      </c>
      <c r="J181" s="273"/>
      <c r="K181" s="45"/>
      <c r="L181" s="95">
        <f t="shared" si="175"/>
        <v>0</v>
      </c>
      <c r="M181" s="239"/>
      <c r="N181" s="45"/>
      <c r="O181" s="91">
        <f t="shared" si="176"/>
        <v>0</v>
      </c>
      <c r="P181" s="300"/>
      <c r="Q181" s="306"/>
    </row>
    <row r="182" spans="1:17" ht="60" hidden="1" x14ac:dyDescent="0.25">
      <c r="A182" s="83">
        <v>3294</v>
      </c>
      <c r="B182" s="43" t="s">
        <v>176</v>
      </c>
      <c r="C182" s="210">
        <f t="shared" si="170"/>
        <v>0</v>
      </c>
      <c r="D182" s="274"/>
      <c r="E182" s="84"/>
      <c r="F182" s="343">
        <f t="shared" si="173"/>
        <v>0</v>
      </c>
      <c r="G182" s="244"/>
      <c r="H182" s="84"/>
      <c r="I182" s="158">
        <f t="shared" si="174"/>
        <v>0</v>
      </c>
      <c r="J182" s="274"/>
      <c r="K182" s="84"/>
      <c r="L182" s="343">
        <f t="shared" si="175"/>
        <v>0</v>
      </c>
      <c r="M182" s="244"/>
      <c r="N182" s="84"/>
      <c r="O182" s="158">
        <f t="shared" si="176"/>
        <v>0</v>
      </c>
      <c r="P182" s="303"/>
      <c r="Q182" s="306"/>
    </row>
    <row r="183" spans="1:17" ht="48" hidden="1" x14ac:dyDescent="0.25">
      <c r="A183" s="51">
        <v>3300</v>
      </c>
      <c r="B183" s="82" t="s">
        <v>177</v>
      </c>
      <c r="C183" s="211">
        <f t="shared" si="170"/>
        <v>0</v>
      </c>
      <c r="D183" s="140">
        <f t="shared" ref="D183:E183" si="177">SUM(D184:D185)</f>
        <v>0</v>
      </c>
      <c r="E183" s="85">
        <f t="shared" si="177"/>
        <v>0</v>
      </c>
      <c r="F183" s="182">
        <f>SUM(F184:F185)</f>
        <v>0</v>
      </c>
      <c r="G183" s="245">
        <f t="shared" ref="G183:O183" si="178">SUM(G184:G185)</f>
        <v>0</v>
      </c>
      <c r="H183" s="85">
        <f t="shared" si="178"/>
        <v>0</v>
      </c>
      <c r="I183" s="126">
        <f t="shared" si="178"/>
        <v>0</v>
      </c>
      <c r="J183" s="140">
        <f t="shared" si="178"/>
        <v>0</v>
      </c>
      <c r="K183" s="85">
        <f t="shared" si="178"/>
        <v>0</v>
      </c>
      <c r="L183" s="182">
        <f t="shared" si="178"/>
        <v>0</v>
      </c>
      <c r="M183" s="245">
        <f t="shared" si="178"/>
        <v>0</v>
      </c>
      <c r="N183" s="85">
        <f t="shared" si="178"/>
        <v>0</v>
      </c>
      <c r="O183" s="126">
        <f t="shared" si="178"/>
        <v>0</v>
      </c>
      <c r="P183" s="325"/>
      <c r="Q183" s="306"/>
    </row>
    <row r="184" spans="1:17" ht="48" hidden="1" x14ac:dyDescent="0.25">
      <c r="A184" s="57">
        <v>3310</v>
      </c>
      <c r="B184" s="58" t="s">
        <v>178</v>
      </c>
      <c r="C184" s="204">
        <f t="shared" si="170"/>
        <v>0</v>
      </c>
      <c r="D184" s="270"/>
      <c r="E184" s="77"/>
      <c r="F184" s="183">
        <f t="shared" ref="F184:F185" si="179">D184+E184</f>
        <v>0</v>
      </c>
      <c r="G184" s="241"/>
      <c r="H184" s="77"/>
      <c r="I184" s="156">
        <f t="shared" ref="I184:I185" si="180">G184+H184</f>
        <v>0</v>
      </c>
      <c r="J184" s="270"/>
      <c r="K184" s="77"/>
      <c r="L184" s="183">
        <f t="shared" ref="L184:L185" si="181">J184+K184</f>
        <v>0</v>
      </c>
      <c r="M184" s="241"/>
      <c r="N184" s="77"/>
      <c r="O184" s="156">
        <f t="shared" ref="O184:O185" si="182">M184+N184</f>
        <v>0</v>
      </c>
      <c r="P184" s="301"/>
      <c r="Q184" s="306"/>
    </row>
    <row r="185" spans="1:17" ht="60" hidden="1" x14ac:dyDescent="0.25">
      <c r="A185" s="27">
        <v>3320</v>
      </c>
      <c r="B185" s="40" t="s">
        <v>179</v>
      </c>
      <c r="C185" s="198">
        <f t="shared" si="170"/>
        <v>0</v>
      </c>
      <c r="D185" s="272"/>
      <c r="E185" s="42"/>
      <c r="F185" s="185">
        <f t="shared" si="179"/>
        <v>0</v>
      </c>
      <c r="G185" s="229"/>
      <c r="H185" s="42"/>
      <c r="I185" s="90">
        <f t="shared" si="180"/>
        <v>0</v>
      </c>
      <c r="J185" s="272"/>
      <c r="K185" s="42"/>
      <c r="L185" s="185">
        <f t="shared" si="181"/>
        <v>0</v>
      </c>
      <c r="M185" s="229"/>
      <c r="N185" s="42"/>
      <c r="O185" s="90">
        <f t="shared" si="182"/>
        <v>0</v>
      </c>
      <c r="P185" s="299"/>
      <c r="Q185" s="306"/>
    </row>
    <row r="186" spans="1:17" hidden="1" x14ac:dyDescent="0.25">
      <c r="A186" s="87">
        <v>4000</v>
      </c>
      <c r="B186" s="70" t="s">
        <v>180</v>
      </c>
      <c r="C186" s="209">
        <f t="shared" si="170"/>
        <v>0</v>
      </c>
      <c r="D186" s="139">
        <f t="shared" ref="D186:E186" si="183">SUM(D187,D190)</f>
        <v>0</v>
      </c>
      <c r="E186" s="71">
        <f t="shared" si="183"/>
        <v>0</v>
      </c>
      <c r="F186" s="181">
        <f>SUM(F187,F190)</f>
        <v>0</v>
      </c>
      <c r="G186" s="236">
        <f t="shared" ref="G186:N186" si="184">SUM(G187,G190)</f>
        <v>0</v>
      </c>
      <c r="H186" s="71">
        <f t="shared" si="184"/>
        <v>0</v>
      </c>
      <c r="I186" s="127">
        <f t="shared" si="184"/>
        <v>0</v>
      </c>
      <c r="J186" s="139">
        <f t="shared" si="184"/>
        <v>0</v>
      </c>
      <c r="K186" s="71">
        <f t="shared" si="184"/>
        <v>0</v>
      </c>
      <c r="L186" s="181">
        <f t="shared" si="184"/>
        <v>0</v>
      </c>
      <c r="M186" s="236">
        <f t="shared" si="184"/>
        <v>0</v>
      </c>
      <c r="N186" s="71">
        <f t="shared" si="184"/>
        <v>0</v>
      </c>
      <c r="O186" s="127">
        <f>SUM(O187,O190)</f>
        <v>0</v>
      </c>
      <c r="P186" s="324"/>
      <c r="Q186" s="306"/>
    </row>
    <row r="187" spans="1:17" ht="24" hidden="1" x14ac:dyDescent="0.25">
      <c r="A187" s="88">
        <v>4200</v>
      </c>
      <c r="B187" s="72" t="s">
        <v>181</v>
      </c>
      <c r="C187" s="197">
        <f t="shared" si="170"/>
        <v>0</v>
      </c>
      <c r="D187" s="132">
        <f t="shared" ref="D187:E187" si="185">SUM(D188,D189)</f>
        <v>0</v>
      </c>
      <c r="E187" s="38">
        <f t="shared" si="185"/>
        <v>0</v>
      </c>
      <c r="F187" s="184">
        <f>SUM(F188,F189)</f>
        <v>0</v>
      </c>
      <c r="G187" s="237">
        <f t="shared" ref="G187:N187" si="186">SUM(G188,G189)</f>
        <v>0</v>
      </c>
      <c r="H187" s="38">
        <f t="shared" si="186"/>
        <v>0</v>
      </c>
      <c r="I187" s="125">
        <f t="shared" si="186"/>
        <v>0</v>
      </c>
      <c r="J187" s="132">
        <f t="shared" si="186"/>
        <v>0</v>
      </c>
      <c r="K187" s="38">
        <f t="shared" si="186"/>
        <v>0</v>
      </c>
      <c r="L187" s="184">
        <f t="shared" si="186"/>
        <v>0</v>
      </c>
      <c r="M187" s="237">
        <f t="shared" si="186"/>
        <v>0</v>
      </c>
      <c r="N187" s="38">
        <f t="shared" si="186"/>
        <v>0</v>
      </c>
      <c r="O187" s="125">
        <f>SUM(O188,O189)</f>
        <v>0</v>
      </c>
      <c r="P187" s="302"/>
      <c r="Q187" s="306"/>
    </row>
    <row r="188" spans="1:17" ht="36" hidden="1" x14ac:dyDescent="0.25">
      <c r="A188" s="404">
        <v>4240</v>
      </c>
      <c r="B188" s="40" t="s">
        <v>182</v>
      </c>
      <c r="C188" s="198">
        <f t="shared" si="170"/>
        <v>0</v>
      </c>
      <c r="D188" s="272"/>
      <c r="E188" s="42"/>
      <c r="F188" s="185">
        <f t="shared" ref="F188:F189" si="187">D188+E188</f>
        <v>0</v>
      </c>
      <c r="G188" s="229"/>
      <c r="H188" s="42"/>
      <c r="I188" s="90">
        <f t="shared" ref="I188:I189" si="188">G188+H188</f>
        <v>0</v>
      </c>
      <c r="J188" s="272"/>
      <c r="K188" s="42"/>
      <c r="L188" s="185">
        <f t="shared" ref="L188:L189" si="189">J188+K188</f>
        <v>0</v>
      </c>
      <c r="M188" s="229"/>
      <c r="N188" s="42"/>
      <c r="O188" s="90">
        <f t="shared" ref="O188:O189" si="190">M188+N188</f>
        <v>0</v>
      </c>
      <c r="P188" s="299"/>
      <c r="Q188" s="306"/>
    </row>
    <row r="189" spans="1:17" ht="24" hidden="1" x14ac:dyDescent="0.25">
      <c r="A189" s="75">
        <v>4250</v>
      </c>
      <c r="B189" s="43" t="s">
        <v>183</v>
      </c>
      <c r="C189" s="199">
        <f t="shared" si="170"/>
        <v>0</v>
      </c>
      <c r="D189" s="273"/>
      <c r="E189" s="45"/>
      <c r="F189" s="95">
        <f t="shared" si="187"/>
        <v>0</v>
      </c>
      <c r="G189" s="239"/>
      <c r="H189" s="45"/>
      <c r="I189" s="91">
        <f t="shared" si="188"/>
        <v>0</v>
      </c>
      <c r="J189" s="273"/>
      <c r="K189" s="45"/>
      <c r="L189" s="95">
        <f t="shared" si="189"/>
        <v>0</v>
      </c>
      <c r="M189" s="239"/>
      <c r="N189" s="45"/>
      <c r="O189" s="91">
        <f t="shared" si="190"/>
        <v>0</v>
      </c>
      <c r="P189" s="300"/>
      <c r="Q189" s="306"/>
    </row>
    <row r="190" spans="1:17" hidden="1" x14ac:dyDescent="0.25">
      <c r="A190" s="35">
        <v>4300</v>
      </c>
      <c r="B190" s="72" t="s">
        <v>184</v>
      </c>
      <c r="C190" s="197">
        <f t="shared" si="170"/>
        <v>0</v>
      </c>
      <c r="D190" s="132">
        <f t="shared" ref="D190:E190" si="191">SUM(D191)</f>
        <v>0</v>
      </c>
      <c r="E190" s="38">
        <f t="shared" si="191"/>
        <v>0</v>
      </c>
      <c r="F190" s="184">
        <f>SUM(F191)</f>
        <v>0</v>
      </c>
      <c r="G190" s="237">
        <f t="shared" ref="G190:N190" si="192">SUM(G191)</f>
        <v>0</v>
      </c>
      <c r="H190" s="38">
        <f t="shared" si="192"/>
        <v>0</v>
      </c>
      <c r="I190" s="125">
        <f t="shared" si="192"/>
        <v>0</v>
      </c>
      <c r="J190" s="132">
        <f t="shared" si="192"/>
        <v>0</v>
      </c>
      <c r="K190" s="38">
        <f t="shared" si="192"/>
        <v>0</v>
      </c>
      <c r="L190" s="184">
        <f t="shared" si="192"/>
        <v>0</v>
      </c>
      <c r="M190" s="237">
        <f t="shared" si="192"/>
        <v>0</v>
      </c>
      <c r="N190" s="38">
        <f t="shared" si="192"/>
        <v>0</v>
      </c>
      <c r="O190" s="125">
        <f>SUM(O191)</f>
        <v>0</v>
      </c>
      <c r="P190" s="302"/>
      <c r="Q190" s="306"/>
    </row>
    <row r="191" spans="1:17" ht="24" hidden="1" x14ac:dyDescent="0.25">
      <c r="A191" s="404">
        <v>4310</v>
      </c>
      <c r="B191" s="40" t="s">
        <v>185</v>
      </c>
      <c r="C191" s="198">
        <f t="shared" si="170"/>
        <v>0</v>
      </c>
      <c r="D191" s="133">
        <f t="shared" ref="D191:E191" si="193">SUM(D192:D192)</f>
        <v>0</v>
      </c>
      <c r="E191" s="79">
        <f t="shared" si="193"/>
        <v>0</v>
      </c>
      <c r="F191" s="185">
        <f>SUM(F192:F192)</f>
        <v>0</v>
      </c>
      <c r="G191" s="242">
        <f t="shared" ref="G191:N191" si="194">SUM(G192:G192)</f>
        <v>0</v>
      </c>
      <c r="H191" s="79">
        <f t="shared" si="194"/>
        <v>0</v>
      </c>
      <c r="I191" s="90">
        <f t="shared" si="194"/>
        <v>0</v>
      </c>
      <c r="J191" s="133">
        <f t="shared" si="194"/>
        <v>0</v>
      </c>
      <c r="K191" s="79">
        <f t="shared" si="194"/>
        <v>0</v>
      </c>
      <c r="L191" s="185">
        <f t="shared" si="194"/>
        <v>0</v>
      </c>
      <c r="M191" s="242">
        <f t="shared" si="194"/>
        <v>0</v>
      </c>
      <c r="N191" s="79">
        <f t="shared" si="194"/>
        <v>0</v>
      </c>
      <c r="O191" s="90">
        <f>SUM(O192:O192)</f>
        <v>0</v>
      </c>
      <c r="P191" s="299"/>
      <c r="Q191" s="306"/>
    </row>
    <row r="192" spans="1:17" ht="36" hidden="1" x14ac:dyDescent="0.25">
      <c r="A192" s="30">
        <v>4311</v>
      </c>
      <c r="B192" s="43" t="s">
        <v>186</v>
      </c>
      <c r="C192" s="199">
        <f t="shared" si="170"/>
        <v>0</v>
      </c>
      <c r="D192" s="273"/>
      <c r="E192" s="45"/>
      <c r="F192" s="95">
        <f>D192+E192</f>
        <v>0</v>
      </c>
      <c r="G192" s="239"/>
      <c r="H192" s="45"/>
      <c r="I192" s="91">
        <f>G192+H192</f>
        <v>0</v>
      </c>
      <c r="J192" s="273"/>
      <c r="K192" s="45"/>
      <c r="L192" s="95">
        <f>J192+K192</f>
        <v>0</v>
      </c>
      <c r="M192" s="239"/>
      <c r="N192" s="45"/>
      <c r="O192" s="91">
        <f>M192+N192</f>
        <v>0</v>
      </c>
      <c r="P192" s="300"/>
      <c r="Q192" s="306"/>
    </row>
    <row r="193" spans="1:17" s="19" customFormat="1" ht="24" hidden="1" x14ac:dyDescent="0.25">
      <c r="A193" s="89"/>
      <c r="B193" s="17" t="s">
        <v>187</v>
      </c>
      <c r="C193" s="208">
        <f t="shared" si="170"/>
        <v>0</v>
      </c>
      <c r="D193" s="138">
        <f t="shared" ref="D193:E193" si="195">SUM(D194,D229,D268)</f>
        <v>0</v>
      </c>
      <c r="E193" s="69">
        <f t="shared" si="195"/>
        <v>0</v>
      </c>
      <c r="F193" s="180">
        <f>SUM(F194,F229,F268)</f>
        <v>0</v>
      </c>
      <c r="G193" s="235">
        <f t="shared" ref="G193:N193" si="196">SUM(G194,G229,G268)</f>
        <v>0</v>
      </c>
      <c r="H193" s="69">
        <f t="shared" si="196"/>
        <v>0</v>
      </c>
      <c r="I193" s="284">
        <f t="shared" si="196"/>
        <v>0</v>
      </c>
      <c r="J193" s="138">
        <f t="shared" si="196"/>
        <v>0</v>
      </c>
      <c r="K193" s="69">
        <f t="shared" si="196"/>
        <v>0</v>
      </c>
      <c r="L193" s="180">
        <f t="shared" si="196"/>
        <v>0</v>
      </c>
      <c r="M193" s="235">
        <f t="shared" si="196"/>
        <v>0</v>
      </c>
      <c r="N193" s="69">
        <f t="shared" si="196"/>
        <v>0</v>
      </c>
      <c r="O193" s="159">
        <f>SUM(O194,O229,O268)</f>
        <v>0</v>
      </c>
      <c r="P193" s="327"/>
      <c r="Q193" s="191"/>
    </row>
    <row r="194" spans="1:17" hidden="1" x14ac:dyDescent="0.25">
      <c r="A194" s="70">
        <v>5000</v>
      </c>
      <c r="B194" s="70" t="s">
        <v>188</v>
      </c>
      <c r="C194" s="209">
        <f t="shared" si="170"/>
        <v>0</v>
      </c>
      <c r="D194" s="139">
        <f t="shared" ref="D194:E194" si="197">D195+D203</f>
        <v>0</v>
      </c>
      <c r="E194" s="71">
        <f t="shared" si="197"/>
        <v>0</v>
      </c>
      <c r="F194" s="181">
        <f>F195+F203</f>
        <v>0</v>
      </c>
      <c r="G194" s="236">
        <f t="shared" ref="G194:N194" si="198">G195+G203</f>
        <v>0</v>
      </c>
      <c r="H194" s="71">
        <f t="shared" si="198"/>
        <v>0</v>
      </c>
      <c r="I194" s="127">
        <f t="shared" si="198"/>
        <v>0</v>
      </c>
      <c r="J194" s="139">
        <f t="shared" si="198"/>
        <v>0</v>
      </c>
      <c r="K194" s="71">
        <f t="shared" si="198"/>
        <v>0</v>
      </c>
      <c r="L194" s="181">
        <f t="shared" si="198"/>
        <v>0</v>
      </c>
      <c r="M194" s="236">
        <f t="shared" si="198"/>
        <v>0</v>
      </c>
      <c r="N194" s="71">
        <f t="shared" si="198"/>
        <v>0</v>
      </c>
      <c r="O194" s="127">
        <f>O195+O203</f>
        <v>0</v>
      </c>
      <c r="P194" s="324"/>
      <c r="Q194" s="306"/>
    </row>
    <row r="195" spans="1:17" hidden="1" x14ac:dyDescent="0.25">
      <c r="A195" s="35">
        <v>5100</v>
      </c>
      <c r="B195" s="72" t="s">
        <v>189</v>
      </c>
      <c r="C195" s="197">
        <f t="shared" si="170"/>
        <v>0</v>
      </c>
      <c r="D195" s="132">
        <f t="shared" ref="D195:E195" si="199">D196+D197+D200+D201+D202</f>
        <v>0</v>
      </c>
      <c r="E195" s="38">
        <f t="shared" si="199"/>
        <v>0</v>
      </c>
      <c r="F195" s="184">
        <f>F196+F197+F200+F201+F202</f>
        <v>0</v>
      </c>
      <c r="G195" s="237">
        <f t="shared" ref="G195:N195" si="200">G196+G197+G200+G201+G202</f>
        <v>0</v>
      </c>
      <c r="H195" s="38">
        <f t="shared" si="200"/>
        <v>0</v>
      </c>
      <c r="I195" s="125">
        <f t="shared" si="200"/>
        <v>0</v>
      </c>
      <c r="J195" s="132">
        <f t="shared" si="200"/>
        <v>0</v>
      </c>
      <c r="K195" s="38">
        <f t="shared" si="200"/>
        <v>0</v>
      </c>
      <c r="L195" s="184">
        <f t="shared" si="200"/>
        <v>0</v>
      </c>
      <c r="M195" s="237">
        <f t="shared" si="200"/>
        <v>0</v>
      </c>
      <c r="N195" s="38">
        <f t="shared" si="200"/>
        <v>0</v>
      </c>
      <c r="O195" s="125">
        <f>O196+O197+O200+O201+O202</f>
        <v>0</v>
      </c>
      <c r="P195" s="302"/>
      <c r="Q195" s="306"/>
    </row>
    <row r="196" spans="1:17" hidden="1" x14ac:dyDescent="0.25">
      <c r="A196" s="404">
        <v>5110</v>
      </c>
      <c r="B196" s="40" t="s">
        <v>190</v>
      </c>
      <c r="C196" s="198">
        <f t="shared" si="170"/>
        <v>0</v>
      </c>
      <c r="D196" s="272"/>
      <c r="E196" s="42"/>
      <c r="F196" s="185">
        <f>D196+E196</f>
        <v>0</v>
      </c>
      <c r="G196" s="229"/>
      <c r="H196" s="42"/>
      <c r="I196" s="90">
        <f>G196+H196</f>
        <v>0</v>
      </c>
      <c r="J196" s="272"/>
      <c r="K196" s="42"/>
      <c r="L196" s="185">
        <f>J196+K196</f>
        <v>0</v>
      </c>
      <c r="M196" s="229"/>
      <c r="N196" s="42"/>
      <c r="O196" s="90">
        <f>M196+N196</f>
        <v>0</v>
      </c>
      <c r="P196" s="299"/>
      <c r="Q196" s="306"/>
    </row>
    <row r="197" spans="1:17" ht="24" hidden="1" x14ac:dyDescent="0.25">
      <c r="A197" s="75">
        <v>5120</v>
      </c>
      <c r="B197" s="43" t="s">
        <v>191</v>
      </c>
      <c r="C197" s="199">
        <f t="shared" si="170"/>
        <v>0</v>
      </c>
      <c r="D197" s="134">
        <f t="shared" ref="D197:E197" si="201">D198+D199</f>
        <v>0</v>
      </c>
      <c r="E197" s="76">
        <f t="shared" si="201"/>
        <v>0</v>
      </c>
      <c r="F197" s="95">
        <f>F198+F199</f>
        <v>0</v>
      </c>
      <c r="G197" s="240">
        <f t="shared" ref="G197:O197" si="202">G198+G199</f>
        <v>0</v>
      </c>
      <c r="H197" s="76">
        <f t="shared" si="202"/>
        <v>0</v>
      </c>
      <c r="I197" s="91">
        <f t="shared" si="202"/>
        <v>0</v>
      </c>
      <c r="J197" s="134">
        <f t="shared" si="202"/>
        <v>0</v>
      </c>
      <c r="K197" s="76">
        <f t="shared" si="202"/>
        <v>0</v>
      </c>
      <c r="L197" s="95">
        <f t="shared" si="202"/>
        <v>0</v>
      </c>
      <c r="M197" s="240">
        <f t="shared" si="202"/>
        <v>0</v>
      </c>
      <c r="N197" s="76">
        <f t="shared" si="202"/>
        <v>0</v>
      </c>
      <c r="O197" s="91">
        <f t="shared" si="202"/>
        <v>0</v>
      </c>
      <c r="P197" s="300"/>
      <c r="Q197" s="306"/>
    </row>
    <row r="198" spans="1:17" hidden="1" x14ac:dyDescent="0.25">
      <c r="A198" s="30">
        <v>5121</v>
      </c>
      <c r="B198" s="43" t="s">
        <v>192</v>
      </c>
      <c r="C198" s="199">
        <f t="shared" si="170"/>
        <v>0</v>
      </c>
      <c r="D198" s="273"/>
      <c r="E198" s="45"/>
      <c r="F198" s="95">
        <f t="shared" ref="F198:F202" si="203">D198+E198</f>
        <v>0</v>
      </c>
      <c r="G198" s="239"/>
      <c r="H198" s="45"/>
      <c r="I198" s="91">
        <f t="shared" ref="I198:I202" si="204">G198+H198</f>
        <v>0</v>
      </c>
      <c r="J198" s="273"/>
      <c r="K198" s="45"/>
      <c r="L198" s="95">
        <f t="shared" ref="L198:L202" si="205">J198+K198</f>
        <v>0</v>
      </c>
      <c r="M198" s="239"/>
      <c r="N198" s="45"/>
      <c r="O198" s="91">
        <f t="shared" ref="O198:O202" si="206">M198+N198</f>
        <v>0</v>
      </c>
      <c r="P198" s="300"/>
      <c r="Q198" s="306"/>
    </row>
    <row r="199" spans="1:17" ht="24" hidden="1" x14ac:dyDescent="0.25">
      <c r="A199" s="30">
        <v>5129</v>
      </c>
      <c r="B199" s="43" t="s">
        <v>193</v>
      </c>
      <c r="C199" s="199">
        <f t="shared" si="170"/>
        <v>0</v>
      </c>
      <c r="D199" s="273"/>
      <c r="E199" s="45"/>
      <c r="F199" s="95">
        <f t="shared" si="203"/>
        <v>0</v>
      </c>
      <c r="G199" s="239"/>
      <c r="H199" s="45"/>
      <c r="I199" s="91">
        <f t="shared" si="204"/>
        <v>0</v>
      </c>
      <c r="J199" s="273"/>
      <c r="K199" s="45"/>
      <c r="L199" s="95">
        <f t="shared" si="205"/>
        <v>0</v>
      </c>
      <c r="M199" s="239"/>
      <c r="N199" s="45"/>
      <c r="O199" s="91">
        <f t="shared" si="206"/>
        <v>0</v>
      </c>
      <c r="P199" s="300"/>
      <c r="Q199" s="306"/>
    </row>
    <row r="200" spans="1:17" hidden="1" x14ac:dyDescent="0.25">
      <c r="A200" s="75">
        <v>5130</v>
      </c>
      <c r="B200" s="43" t="s">
        <v>194</v>
      </c>
      <c r="C200" s="199">
        <f t="shared" si="170"/>
        <v>0</v>
      </c>
      <c r="D200" s="273"/>
      <c r="E200" s="45"/>
      <c r="F200" s="95">
        <f t="shared" si="203"/>
        <v>0</v>
      </c>
      <c r="G200" s="239"/>
      <c r="H200" s="45"/>
      <c r="I200" s="91">
        <f t="shared" si="204"/>
        <v>0</v>
      </c>
      <c r="J200" s="273"/>
      <c r="K200" s="45"/>
      <c r="L200" s="95">
        <f t="shared" si="205"/>
        <v>0</v>
      </c>
      <c r="M200" s="239"/>
      <c r="N200" s="45"/>
      <c r="O200" s="91">
        <f t="shared" si="206"/>
        <v>0</v>
      </c>
      <c r="P200" s="300"/>
      <c r="Q200" s="306"/>
    </row>
    <row r="201" spans="1:17" hidden="1" x14ac:dyDescent="0.25">
      <c r="A201" s="75">
        <v>5140</v>
      </c>
      <c r="B201" s="43" t="s">
        <v>195</v>
      </c>
      <c r="C201" s="199">
        <f t="shared" si="170"/>
        <v>0</v>
      </c>
      <c r="D201" s="273"/>
      <c r="E201" s="45"/>
      <c r="F201" s="95">
        <f t="shared" si="203"/>
        <v>0</v>
      </c>
      <c r="G201" s="239"/>
      <c r="H201" s="45"/>
      <c r="I201" s="91">
        <f t="shared" si="204"/>
        <v>0</v>
      </c>
      <c r="J201" s="273"/>
      <c r="K201" s="45"/>
      <c r="L201" s="95">
        <f t="shared" si="205"/>
        <v>0</v>
      </c>
      <c r="M201" s="239"/>
      <c r="N201" s="45"/>
      <c r="O201" s="91">
        <f t="shared" si="206"/>
        <v>0</v>
      </c>
      <c r="P201" s="300"/>
      <c r="Q201" s="306"/>
    </row>
    <row r="202" spans="1:17" ht="24" hidden="1" x14ac:dyDescent="0.25">
      <c r="A202" s="75">
        <v>5170</v>
      </c>
      <c r="B202" s="43" t="s">
        <v>196</v>
      </c>
      <c r="C202" s="199">
        <f t="shared" si="170"/>
        <v>0</v>
      </c>
      <c r="D202" s="273"/>
      <c r="E202" s="45"/>
      <c r="F202" s="95">
        <f t="shared" si="203"/>
        <v>0</v>
      </c>
      <c r="G202" s="239"/>
      <c r="H202" s="45"/>
      <c r="I202" s="91">
        <f t="shared" si="204"/>
        <v>0</v>
      </c>
      <c r="J202" s="273"/>
      <c r="K202" s="45"/>
      <c r="L202" s="95">
        <f t="shared" si="205"/>
        <v>0</v>
      </c>
      <c r="M202" s="239"/>
      <c r="N202" s="45"/>
      <c r="O202" s="91">
        <f t="shared" si="206"/>
        <v>0</v>
      </c>
      <c r="P202" s="300"/>
      <c r="Q202" s="306"/>
    </row>
    <row r="203" spans="1:17" hidden="1" x14ac:dyDescent="0.25">
      <c r="A203" s="35">
        <v>5200</v>
      </c>
      <c r="B203" s="72" t="s">
        <v>197</v>
      </c>
      <c r="C203" s="197">
        <f t="shared" si="170"/>
        <v>0</v>
      </c>
      <c r="D203" s="132">
        <f t="shared" ref="D203:E203" si="207">D204+D214+D215+D224+D225+D226+D228</f>
        <v>0</v>
      </c>
      <c r="E203" s="38">
        <f t="shared" si="207"/>
        <v>0</v>
      </c>
      <c r="F203" s="184">
        <f>F204+F214+F215+F224+F225+F226+F228</f>
        <v>0</v>
      </c>
      <c r="G203" s="237">
        <f t="shared" ref="G203:O203" si="208">G204+G214+G215+G224+G225+G226+G228</f>
        <v>0</v>
      </c>
      <c r="H203" s="38">
        <f t="shared" si="208"/>
        <v>0</v>
      </c>
      <c r="I203" s="125">
        <f t="shared" si="208"/>
        <v>0</v>
      </c>
      <c r="J203" s="132">
        <f t="shared" si="208"/>
        <v>0</v>
      </c>
      <c r="K203" s="38">
        <f t="shared" si="208"/>
        <v>0</v>
      </c>
      <c r="L203" s="184">
        <f t="shared" si="208"/>
        <v>0</v>
      </c>
      <c r="M203" s="237">
        <f t="shared" si="208"/>
        <v>0</v>
      </c>
      <c r="N203" s="38">
        <f t="shared" si="208"/>
        <v>0</v>
      </c>
      <c r="O203" s="125">
        <f t="shared" si="208"/>
        <v>0</v>
      </c>
      <c r="P203" s="302"/>
      <c r="Q203" s="306"/>
    </row>
    <row r="204" spans="1:17" hidden="1" x14ac:dyDescent="0.25">
      <c r="A204" s="73">
        <v>5210</v>
      </c>
      <c r="B204" s="58" t="s">
        <v>198</v>
      </c>
      <c r="C204" s="204">
        <f t="shared" si="170"/>
        <v>0</v>
      </c>
      <c r="D204" s="86">
        <f>SUM(D205:D213)</f>
        <v>0</v>
      </c>
      <c r="E204" s="74">
        <f>SUM(E205:E213)</f>
        <v>0</v>
      </c>
      <c r="F204" s="183">
        <f t="shared" ref="F204:N204" si="209">SUM(F205:F213)</f>
        <v>0</v>
      </c>
      <c r="G204" s="238">
        <f t="shared" si="209"/>
        <v>0</v>
      </c>
      <c r="H204" s="74">
        <f t="shared" si="209"/>
        <v>0</v>
      </c>
      <c r="I204" s="156">
        <f t="shared" si="209"/>
        <v>0</v>
      </c>
      <c r="J204" s="86">
        <f t="shared" si="209"/>
        <v>0</v>
      </c>
      <c r="K204" s="74">
        <f t="shared" si="209"/>
        <v>0</v>
      </c>
      <c r="L204" s="183">
        <f t="shared" si="209"/>
        <v>0</v>
      </c>
      <c r="M204" s="238">
        <f t="shared" si="209"/>
        <v>0</v>
      </c>
      <c r="N204" s="74">
        <f t="shared" si="209"/>
        <v>0</v>
      </c>
      <c r="O204" s="156">
        <f>SUM(O205:O213)</f>
        <v>0</v>
      </c>
      <c r="P204" s="301"/>
      <c r="Q204" s="306"/>
    </row>
    <row r="205" spans="1:17" hidden="1" x14ac:dyDescent="0.25">
      <c r="A205" s="27">
        <v>5211</v>
      </c>
      <c r="B205" s="40" t="s">
        <v>199</v>
      </c>
      <c r="C205" s="198">
        <f t="shared" si="170"/>
        <v>0</v>
      </c>
      <c r="D205" s="272"/>
      <c r="E205" s="42"/>
      <c r="F205" s="185">
        <f t="shared" ref="F205:F214" si="210">D205+E205</f>
        <v>0</v>
      </c>
      <c r="G205" s="229"/>
      <c r="H205" s="42"/>
      <c r="I205" s="90">
        <f t="shared" ref="I205:I214" si="211">G205+H205</f>
        <v>0</v>
      </c>
      <c r="J205" s="272"/>
      <c r="K205" s="42"/>
      <c r="L205" s="185">
        <f t="shared" ref="L205:L214" si="212">J205+K205</f>
        <v>0</v>
      </c>
      <c r="M205" s="229"/>
      <c r="N205" s="42"/>
      <c r="O205" s="90">
        <f t="shared" ref="O205:O214" si="213">M205+N205</f>
        <v>0</v>
      </c>
      <c r="P205" s="299"/>
      <c r="Q205" s="306"/>
    </row>
    <row r="206" spans="1:17" hidden="1" x14ac:dyDescent="0.25">
      <c r="A206" s="30">
        <v>5212</v>
      </c>
      <c r="B206" s="43" t="s">
        <v>200</v>
      </c>
      <c r="C206" s="199">
        <f t="shared" si="170"/>
        <v>0</v>
      </c>
      <c r="D206" s="273"/>
      <c r="E206" s="45"/>
      <c r="F206" s="95">
        <f t="shared" si="210"/>
        <v>0</v>
      </c>
      <c r="G206" s="239"/>
      <c r="H206" s="45"/>
      <c r="I206" s="91">
        <f t="shared" si="211"/>
        <v>0</v>
      </c>
      <c r="J206" s="273"/>
      <c r="K206" s="45"/>
      <c r="L206" s="95">
        <f t="shared" si="212"/>
        <v>0</v>
      </c>
      <c r="M206" s="239"/>
      <c r="N206" s="45"/>
      <c r="O206" s="91">
        <f t="shared" si="213"/>
        <v>0</v>
      </c>
      <c r="P206" s="300"/>
      <c r="Q206" s="306"/>
    </row>
    <row r="207" spans="1:17" hidden="1" x14ac:dyDescent="0.25">
      <c r="A207" s="30">
        <v>5213</v>
      </c>
      <c r="B207" s="43" t="s">
        <v>201</v>
      </c>
      <c r="C207" s="199">
        <f t="shared" si="170"/>
        <v>0</v>
      </c>
      <c r="D207" s="273"/>
      <c r="E207" s="45"/>
      <c r="F207" s="95">
        <f t="shared" si="210"/>
        <v>0</v>
      </c>
      <c r="G207" s="239"/>
      <c r="H207" s="45"/>
      <c r="I207" s="91">
        <f t="shared" si="211"/>
        <v>0</v>
      </c>
      <c r="J207" s="273"/>
      <c r="K207" s="45"/>
      <c r="L207" s="95">
        <f t="shared" si="212"/>
        <v>0</v>
      </c>
      <c r="M207" s="239"/>
      <c r="N207" s="45"/>
      <c r="O207" s="91">
        <f t="shared" si="213"/>
        <v>0</v>
      </c>
      <c r="P207" s="300"/>
      <c r="Q207" s="306"/>
    </row>
    <row r="208" spans="1:17" hidden="1" x14ac:dyDescent="0.25">
      <c r="A208" s="30">
        <v>5214</v>
      </c>
      <c r="B208" s="43" t="s">
        <v>202</v>
      </c>
      <c r="C208" s="199">
        <f t="shared" si="170"/>
        <v>0</v>
      </c>
      <c r="D208" s="273"/>
      <c r="E208" s="45"/>
      <c r="F208" s="95">
        <f t="shared" si="210"/>
        <v>0</v>
      </c>
      <c r="G208" s="239"/>
      <c r="H208" s="45"/>
      <c r="I208" s="91">
        <f t="shared" si="211"/>
        <v>0</v>
      </c>
      <c r="J208" s="273"/>
      <c r="K208" s="45"/>
      <c r="L208" s="95">
        <f t="shared" si="212"/>
        <v>0</v>
      </c>
      <c r="M208" s="239"/>
      <c r="N208" s="45"/>
      <c r="O208" s="91">
        <f t="shared" si="213"/>
        <v>0</v>
      </c>
      <c r="P208" s="300"/>
      <c r="Q208" s="306"/>
    </row>
    <row r="209" spans="1:17" hidden="1" x14ac:dyDescent="0.25">
      <c r="A209" s="30">
        <v>5215</v>
      </c>
      <c r="B209" s="43" t="s">
        <v>203</v>
      </c>
      <c r="C209" s="199">
        <f t="shared" si="170"/>
        <v>0</v>
      </c>
      <c r="D209" s="273"/>
      <c r="E209" s="45"/>
      <c r="F209" s="95">
        <f t="shared" si="210"/>
        <v>0</v>
      </c>
      <c r="G209" s="239"/>
      <c r="H209" s="45"/>
      <c r="I209" s="91">
        <f t="shared" si="211"/>
        <v>0</v>
      </c>
      <c r="J209" s="273"/>
      <c r="K209" s="45"/>
      <c r="L209" s="95">
        <f t="shared" si="212"/>
        <v>0</v>
      </c>
      <c r="M209" s="239"/>
      <c r="N209" s="45"/>
      <c r="O209" s="91">
        <f t="shared" si="213"/>
        <v>0</v>
      </c>
      <c r="P209" s="300"/>
      <c r="Q209" s="306"/>
    </row>
    <row r="210" spans="1:17" ht="24" hidden="1" x14ac:dyDescent="0.25">
      <c r="A210" s="30">
        <v>5216</v>
      </c>
      <c r="B210" s="43" t="s">
        <v>204</v>
      </c>
      <c r="C210" s="199">
        <f t="shared" si="170"/>
        <v>0</v>
      </c>
      <c r="D210" s="273"/>
      <c r="E210" s="45"/>
      <c r="F210" s="95">
        <f t="shared" si="210"/>
        <v>0</v>
      </c>
      <c r="G210" s="239"/>
      <c r="H210" s="45"/>
      <c r="I210" s="91">
        <f t="shared" si="211"/>
        <v>0</v>
      </c>
      <c r="J210" s="273"/>
      <c r="K210" s="45"/>
      <c r="L210" s="95">
        <f t="shared" si="212"/>
        <v>0</v>
      </c>
      <c r="M210" s="239"/>
      <c r="N210" s="45"/>
      <c r="O210" s="91">
        <f t="shared" si="213"/>
        <v>0</v>
      </c>
      <c r="P210" s="300"/>
      <c r="Q210" s="306"/>
    </row>
    <row r="211" spans="1:17" hidden="1" x14ac:dyDescent="0.25">
      <c r="A211" s="30">
        <v>5217</v>
      </c>
      <c r="B211" s="43" t="s">
        <v>205</v>
      </c>
      <c r="C211" s="199">
        <f t="shared" si="170"/>
        <v>0</v>
      </c>
      <c r="D211" s="273"/>
      <c r="E211" s="45"/>
      <c r="F211" s="95">
        <f t="shared" si="210"/>
        <v>0</v>
      </c>
      <c r="G211" s="239"/>
      <c r="H211" s="45"/>
      <c r="I211" s="91">
        <f t="shared" si="211"/>
        <v>0</v>
      </c>
      <c r="J211" s="273"/>
      <c r="K211" s="45"/>
      <c r="L211" s="95">
        <f t="shared" si="212"/>
        <v>0</v>
      </c>
      <c r="M211" s="239"/>
      <c r="N211" s="45"/>
      <c r="O211" s="91">
        <f t="shared" si="213"/>
        <v>0</v>
      </c>
      <c r="P211" s="300"/>
      <c r="Q211" s="306"/>
    </row>
    <row r="212" spans="1:17" hidden="1" x14ac:dyDescent="0.25">
      <c r="A212" s="30">
        <v>5218</v>
      </c>
      <c r="B212" s="43" t="s">
        <v>206</v>
      </c>
      <c r="C212" s="199">
        <f t="shared" si="170"/>
        <v>0</v>
      </c>
      <c r="D212" s="273"/>
      <c r="E212" s="45"/>
      <c r="F212" s="95">
        <f t="shared" si="210"/>
        <v>0</v>
      </c>
      <c r="G212" s="239"/>
      <c r="H212" s="45"/>
      <c r="I212" s="91">
        <f t="shared" si="211"/>
        <v>0</v>
      </c>
      <c r="J212" s="273"/>
      <c r="K212" s="45"/>
      <c r="L212" s="95">
        <f t="shared" si="212"/>
        <v>0</v>
      </c>
      <c r="M212" s="239"/>
      <c r="N212" s="45"/>
      <c r="O212" s="91">
        <f t="shared" si="213"/>
        <v>0</v>
      </c>
      <c r="P212" s="300"/>
      <c r="Q212" s="306"/>
    </row>
    <row r="213" spans="1:17" hidden="1" x14ac:dyDescent="0.25">
      <c r="A213" s="30">
        <v>5219</v>
      </c>
      <c r="B213" s="43" t="s">
        <v>207</v>
      </c>
      <c r="C213" s="199">
        <f t="shared" si="170"/>
        <v>0</v>
      </c>
      <c r="D213" s="273"/>
      <c r="E213" s="45"/>
      <c r="F213" s="95">
        <f t="shared" si="210"/>
        <v>0</v>
      </c>
      <c r="G213" s="239"/>
      <c r="H213" s="45"/>
      <c r="I213" s="91">
        <f t="shared" si="211"/>
        <v>0</v>
      </c>
      <c r="J213" s="273"/>
      <c r="K213" s="45"/>
      <c r="L213" s="95">
        <f t="shared" si="212"/>
        <v>0</v>
      </c>
      <c r="M213" s="239"/>
      <c r="N213" s="45"/>
      <c r="O213" s="91">
        <f t="shared" si="213"/>
        <v>0</v>
      </c>
      <c r="P213" s="300"/>
      <c r="Q213" s="306"/>
    </row>
    <row r="214" spans="1:17" ht="13.5" hidden="1" customHeight="1" x14ac:dyDescent="0.25">
      <c r="A214" s="75">
        <v>5220</v>
      </c>
      <c r="B214" s="43" t="s">
        <v>208</v>
      </c>
      <c r="C214" s="199">
        <f t="shared" si="170"/>
        <v>0</v>
      </c>
      <c r="D214" s="273"/>
      <c r="E214" s="45"/>
      <c r="F214" s="95">
        <f t="shared" si="210"/>
        <v>0</v>
      </c>
      <c r="G214" s="239"/>
      <c r="H214" s="45"/>
      <c r="I214" s="91">
        <f t="shared" si="211"/>
        <v>0</v>
      </c>
      <c r="J214" s="273"/>
      <c r="K214" s="45"/>
      <c r="L214" s="95">
        <f t="shared" si="212"/>
        <v>0</v>
      </c>
      <c r="M214" s="239"/>
      <c r="N214" s="45"/>
      <c r="O214" s="91">
        <f t="shared" si="213"/>
        <v>0</v>
      </c>
      <c r="P214" s="300"/>
      <c r="Q214" s="306"/>
    </row>
    <row r="215" spans="1:17" hidden="1" x14ac:dyDescent="0.25">
      <c r="A215" s="75">
        <v>5230</v>
      </c>
      <c r="B215" s="43" t="s">
        <v>209</v>
      </c>
      <c r="C215" s="199">
        <f t="shared" si="170"/>
        <v>0</v>
      </c>
      <c r="D215" s="134">
        <f t="shared" ref="D215:E215" si="214">SUM(D216:D223)</f>
        <v>0</v>
      </c>
      <c r="E215" s="76">
        <f t="shared" si="214"/>
        <v>0</v>
      </c>
      <c r="F215" s="95">
        <f>SUM(F216:F223)</f>
        <v>0</v>
      </c>
      <c r="G215" s="240">
        <f t="shared" ref="G215:N215" si="215">SUM(G216:G223)</f>
        <v>0</v>
      </c>
      <c r="H215" s="76">
        <f t="shared" si="215"/>
        <v>0</v>
      </c>
      <c r="I215" s="91">
        <f t="shared" si="215"/>
        <v>0</v>
      </c>
      <c r="J215" s="134">
        <f t="shared" si="215"/>
        <v>0</v>
      </c>
      <c r="K215" s="76">
        <f t="shared" si="215"/>
        <v>0</v>
      </c>
      <c r="L215" s="95">
        <f t="shared" si="215"/>
        <v>0</v>
      </c>
      <c r="M215" s="240">
        <f t="shared" si="215"/>
        <v>0</v>
      </c>
      <c r="N215" s="76">
        <f t="shared" si="215"/>
        <v>0</v>
      </c>
      <c r="O215" s="91">
        <f>SUM(O216:O223)</f>
        <v>0</v>
      </c>
      <c r="P215" s="300"/>
      <c r="Q215" s="306"/>
    </row>
    <row r="216" spans="1:17" hidden="1" x14ac:dyDescent="0.25">
      <c r="A216" s="30">
        <v>5231</v>
      </c>
      <c r="B216" s="43" t="s">
        <v>210</v>
      </c>
      <c r="C216" s="199">
        <f t="shared" si="170"/>
        <v>0</v>
      </c>
      <c r="D216" s="273"/>
      <c r="E216" s="45"/>
      <c r="F216" s="95">
        <f t="shared" ref="F216:F225" si="216">D216+E216</f>
        <v>0</v>
      </c>
      <c r="G216" s="239"/>
      <c r="H216" s="45"/>
      <c r="I216" s="91">
        <f t="shared" ref="I216:I225" si="217">G216+H216</f>
        <v>0</v>
      </c>
      <c r="J216" s="273"/>
      <c r="K216" s="45"/>
      <c r="L216" s="95">
        <f t="shared" ref="L216:L225" si="218">J216+K216</f>
        <v>0</v>
      </c>
      <c r="M216" s="239"/>
      <c r="N216" s="45"/>
      <c r="O216" s="91">
        <f t="shared" ref="O216:O225" si="219">M216+N216</f>
        <v>0</v>
      </c>
      <c r="P216" s="300"/>
      <c r="Q216" s="306"/>
    </row>
    <row r="217" spans="1:17" hidden="1" x14ac:dyDescent="0.25">
      <c r="A217" s="30">
        <v>5232</v>
      </c>
      <c r="B217" s="43" t="s">
        <v>211</v>
      </c>
      <c r="C217" s="199">
        <f t="shared" si="170"/>
        <v>0</v>
      </c>
      <c r="D217" s="273"/>
      <c r="E217" s="45"/>
      <c r="F217" s="95">
        <f t="shared" si="216"/>
        <v>0</v>
      </c>
      <c r="G217" s="239"/>
      <c r="H217" s="45"/>
      <c r="I217" s="91">
        <f t="shared" si="217"/>
        <v>0</v>
      </c>
      <c r="J217" s="273"/>
      <c r="K217" s="45"/>
      <c r="L217" s="95">
        <f t="shared" si="218"/>
        <v>0</v>
      </c>
      <c r="M217" s="239"/>
      <c r="N217" s="45"/>
      <c r="O217" s="91">
        <f t="shared" si="219"/>
        <v>0</v>
      </c>
      <c r="P217" s="300"/>
      <c r="Q217" s="306"/>
    </row>
    <row r="218" spans="1:17" hidden="1" x14ac:dyDescent="0.25">
      <c r="A218" s="30">
        <v>5233</v>
      </c>
      <c r="B218" s="43" t="s">
        <v>212</v>
      </c>
      <c r="C218" s="199">
        <f t="shared" si="170"/>
        <v>0</v>
      </c>
      <c r="D218" s="273"/>
      <c r="E218" s="45"/>
      <c r="F218" s="95">
        <f t="shared" si="216"/>
        <v>0</v>
      </c>
      <c r="G218" s="239"/>
      <c r="H218" s="45"/>
      <c r="I218" s="91">
        <f t="shared" si="217"/>
        <v>0</v>
      </c>
      <c r="J218" s="273"/>
      <c r="K218" s="45"/>
      <c r="L218" s="95">
        <f t="shared" si="218"/>
        <v>0</v>
      </c>
      <c r="M218" s="239"/>
      <c r="N218" s="45"/>
      <c r="O218" s="91">
        <f t="shared" si="219"/>
        <v>0</v>
      </c>
      <c r="P218" s="300"/>
      <c r="Q218" s="306"/>
    </row>
    <row r="219" spans="1:17" ht="24" hidden="1" x14ac:dyDescent="0.25">
      <c r="A219" s="30">
        <v>5234</v>
      </c>
      <c r="B219" s="43" t="s">
        <v>213</v>
      </c>
      <c r="C219" s="199">
        <f t="shared" si="170"/>
        <v>0</v>
      </c>
      <c r="D219" s="273"/>
      <c r="E219" s="45"/>
      <c r="F219" s="95">
        <f t="shared" si="216"/>
        <v>0</v>
      </c>
      <c r="G219" s="239"/>
      <c r="H219" s="45"/>
      <c r="I219" s="91">
        <f t="shared" si="217"/>
        <v>0</v>
      </c>
      <c r="J219" s="273"/>
      <c r="K219" s="45"/>
      <c r="L219" s="95">
        <f t="shared" si="218"/>
        <v>0</v>
      </c>
      <c r="M219" s="239"/>
      <c r="N219" s="45"/>
      <c r="O219" s="91">
        <f t="shared" si="219"/>
        <v>0</v>
      </c>
      <c r="P219" s="300"/>
      <c r="Q219" s="306"/>
    </row>
    <row r="220" spans="1:17" ht="14.25" hidden="1" customHeight="1" x14ac:dyDescent="0.25">
      <c r="A220" s="30">
        <v>5236</v>
      </c>
      <c r="B220" s="43" t="s">
        <v>214</v>
      </c>
      <c r="C220" s="199">
        <f t="shared" si="170"/>
        <v>0</v>
      </c>
      <c r="D220" s="273"/>
      <c r="E220" s="45"/>
      <c r="F220" s="95">
        <f t="shared" si="216"/>
        <v>0</v>
      </c>
      <c r="G220" s="239"/>
      <c r="H220" s="45"/>
      <c r="I220" s="91">
        <f t="shared" si="217"/>
        <v>0</v>
      </c>
      <c r="J220" s="273"/>
      <c r="K220" s="45"/>
      <c r="L220" s="95">
        <f t="shared" si="218"/>
        <v>0</v>
      </c>
      <c r="M220" s="239"/>
      <c r="N220" s="45"/>
      <c r="O220" s="91">
        <f t="shared" si="219"/>
        <v>0</v>
      </c>
      <c r="P220" s="300"/>
      <c r="Q220" s="306"/>
    </row>
    <row r="221" spans="1:17" ht="14.25" hidden="1" customHeight="1" x14ac:dyDescent="0.25">
      <c r="A221" s="30">
        <v>5237</v>
      </c>
      <c r="B221" s="43" t="s">
        <v>215</v>
      </c>
      <c r="C221" s="199">
        <f t="shared" si="170"/>
        <v>0</v>
      </c>
      <c r="D221" s="273"/>
      <c r="E221" s="45"/>
      <c r="F221" s="95">
        <f t="shared" si="216"/>
        <v>0</v>
      </c>
      <c r="G221" s="239"/>
      <c r="H221" s="45"/>
      <c r="I221" s="91">
        <f t="shared" si="217"/>
        <v>0</v>
      </c>
      <c r="J221" s="273"/>
      <c r="K221" s="45"/>
      <c r="L221" s="95">
        <f t="shared" si="218"/>
        <v>0</v>
      </c>
      <c r="M221" s="239"/>
      <c r="N221" s="45"/>
      <c r="O221" s="91">
        <f t="shared" si="219"/>
        <v>0</v>
      </c>
      <c r="P221" s="300"/>
      <c r="Q221" s="306"/>
    </row>
    <row r="222" spans="1:17" ht="24" hidden="1" x14ac:dyDescent="0.25">
      <c r="A222" s="30">
        <v>5238</v>
      </c>
      <c r="B222" s="43" t="s">
        <v>216</v>
      </c>
      <c r="C222" s="199">
        <f t="shared" si="170"/>
        <v>0</v>
      </c>
      <c r="D222" s="273"/>
      <c r="E222" s="45"/>
      <c r="F222" s="95">
        <f t="shared" si="216"/>
        <v>0</v>
      </c>
      <c r="G222" s="239"/>
      <c r="H222" s="45"/>
      <c r="I222" s="91">
        <f t="shared" si="217"/>
        <v>0</v>
      </c>
      <c r="J222" s="273"/>
      <c r="K222" s="45"/>
      <c r="L222" s="95">
        <f t="shared" si="218"/>
        <v>0</v>
      </c>
      <c r="M222" s="239"/>
      <c r="N222" s="45"/>
      <c r="O222" s="91">
        <f t="shared" si="219"/>
        <v>0</v>
      </c>
      <c r="P222" s="300"/>
      <c r="Q222" s="306"/>
    </row>
    <row r="223" spans="1:17" ht="24" hidden="1" x14ac:dyDescent="0.25">
      <c r="A223" s="30">
        <v>5239</v>
      </c>
      <c r="B223" s="43" t="s">
        <v>217</v>
      </c>
      <c r="C223" s="199">
        <f t="shared" si="170"/>
        <v>0</v>
      </c>
      <c r="D223" s="273"/>
      <c r="E223" s="45"/>
      <c r="F223" s="95">
        <f t="shared" si="216"/>
        <v>0</v>
      </c>
      <c r="G223" s="239"/>
      <c r="H223" s="45"/>
      <c r="I223" s="91">
        <f t="shared" si="217"/>
        <v>0</v>
      </c>
      <c r="J223" s="273"/>
      <c r="K223" s="45"/>
      <c r="L223" s="95">
        <f t="shared" si="218"/>
        <v>0</v>
      </c>
      <c r="M223" s="239"/>
      <c r="N223" s="45"/>
      <c r="O223" s="91">
        <f t="shared" si="219"/>
        <v>0</v>
      </c>
      <c r="P223" s="300"/>
      <c r="Q223" s="306"/>
    </row>
    <row r="224" spans="1:17" ht="24" hidden="1" x14ac:dyDescent="0.25">
      <c r="A224" s="75">
        <v>5240</v>
      </c>
      <c r="B224" s="43" t="s">
        <v>218</v>
      </c>
      <c r="C224" s="199">
        <f t="shared" si="170"/>
        <v>0</v>
      </c>
      <c r="D224" s="273"/>
      <c r="E224" s="45"/>
      <c r="F224" s="95">
        <f t="shared" si="216"/>
        <v>0</v>
      </c>
      <c r="G224" s="239"/>
      <c r="H224" s="45"/>
      <c r="I224" s="91">
        <f t="shared" si="217"/>
        <v>0</v>
      </c>
      <c r="J224" s="273"/>
      <c r="K224" s="45"/>
      <c r="L224" s="95">
        <f t="shared" si="218"/>
        <v>0</v>
      </c>
      <c r="M224" s="239"/>
      <c r="N224" s="45"/>
      <c r="O224" s="91">
        <f t="shared" si="219"/>
        <v>0</v>
      </c>
      <c r="P224" s="300"/>
      <c r="Q224" s="306"/>
    </row>
    <row r="225" spans="1:17" hidden="1" x14ac:dyDescent="0.25">
      <c r="A225" s="75">
        <v>5250</v>
      </c>
      <c r="B225" s="43" t="s">
        <v>219</v>
      </c>
      <c r="C225" s="199">
        <f t="shared" si="170"/>
        <v>0</v>
      </c>
      <c r="D225" s="273"/>
      <c r="E225" s="45"/>
      <c r="F225" s="95">
        <f t="shared" si="216"/>
        <v>0</v>
      </c>
      <c r="G225" s="239"/>
      <c r="H225" s="45"/>
      <c r="I225" s="91">
        <f t="shared" si="217"/>
        <v>0</v>
      </c>
      <c r="J225" s="273"/>
      <c r="K225" s="45"/>
      <c r="L225" s="95">
        <f t="shared" si="218"/>
        <v>0</v>
      </c>
      <c r="M225" s="239"/>
      <c r="N225" s="45"/>
      <c r="O225" s="91">
        <f t="shared" si="219"/>
        <v>0</v>
      </c>
      <c r="P225" s="300"/>
      <c r="Q225" s="306"/>
    </row>
    <row r="226" spans="1:17" hidden="1" x14ac:dyDescent="0.25">
      <c r="A226" s="75">
        <v>5260</v>
      </c>
      <c r="B226" s="43" t="s">
        <v>220</v>
      </c>
      <c r="C226" s="199">
        <f t="shared" si="170"/>
        <v>0</v>
      </c>
      <c r="D226" s="134">
        <f t="shared" ref="D226:E226" si="220">SUM(D227)</f>
        <v>0</v>
      </c>
      <c r="E226" s="76">
        <f t="shared" si="220"/>
        <v>0</v>
      </c>
      <c r="F226" s="95">
        <f>SUM(F227)</f>
        <v>0</v>
      </c>
      <c r="G226" s="240">
        <f t="shared" ref="G226:N226" si="221">SUM(G227)</f>
        <v>0</v>
      </c>
      <c r="H226" s="76">
        <f t="shared" si="221"/>
        <v>0</v>
      </c>
      <c r="I226" s="91">
        <f t="shared" si="221"/>
        <v>0</v>
      </c>
      <c r="J226" s="134">
        <f t="shared" si="221"/>
        <v>0</v>
      </c>
      <c r="K226" s="76">
        <f t="shared" si="221"/>
        <v>0</v>
      </c>
      <c r="L226" s="95">
        <f t="shared" si="221"/>
        <v>0</v>
      </c>
      <c r="M226" s="240">
        <f t="shared" si="221"/>
        <v>0</v>
      </c>
      <c r="N226" s="76">
        <f t="shared" si="221"/>
        <v>0</v>
      </c>
      <c r="O226" s="91">
        <f>SUM(O227)</f>
        <v>0</v>
      </c>
      <c r="P226" s="300"/>
      <c r="Q226" s="306"/>
    </row>
    <row r="227" spans="1:17" ht="24" hidden="1" x14ac:dyDescent="0.25">
      <c r="A227" s="30">
        <v>5269</v>
      </c>
      <c r="B227" s="43" t="s">
        <v>221</v>
      </c>
      <c r="C227" s="199">
        <f t="shared" si="170"/>
        <v>0</v>
      </c>
      <c r="D227" s="273"/>
      <c r="E227" s="45"/>
      <c r="F227" s="95">
        <f t="shared" ref="F227:F228" si="222">D227+E227</f>
        <v>0</v>
      </c>
      <c r="G227" s="239"/>
      <c r="H227" s="45"/>
      <c r="I227" s="91">
        <f t="shared" ref="I227:I228" si="223">G227+H227</f>
        <v>0</v>
      </c>
      <c r="J227" s="273"/>
      <c r="K227" s="45"/>
      <c r="L227" s="95">
        <f t="shared" ref="L227:L228" si="224">J227+K227</f>
        <v>0</v>
      </c>
      <c r="M227" s="239"/>
      <c r="N227" s="45"/>
      <c r="O227" s="91">
        <f t="shared" ref="O227:O228" si="225">M227+N227</f>
        <v>0</v>
      </c>
      <c r="P227" s="300"/>
      <c r="Q227" s="306"/>
    </row>
    <row r="228" spans="1:17" ht="24" hidden="1" x14ac:dyDescent="0.25">
      <c r="A228" s="73">
        <v>5270</v>
      </c>
      <c r="B228" s="58" t="s">
        <v>222</v>
      </c>
      <c r="C228" s="204">
        <f t="shared" si="170"/>
        <v>0</v>
      </c>
      <c r="D228" s="270"/>
      <c r="E228" s="77"/>
      <c r="F228" s="183">
        <f t="shared" si="222"/>
        <v>0</v>
      </c>
      <c r="G228" s="241"/>
      <c r="H228" s="77"/>
      <c r="I228" s="156">
        <f t="shared" si="223"/>
        <v>0</v>
      </c>
      <c r="J228" s="270"/>
      <c r="K228" s="77"/>
      <c r="L228" s="183">
        <f t="shared" si="224"/>
        <v>0</v>
      </c>
      <c r="M228" s="241"/>
      <c r="N228" s="77"/>
      <c r="O228" s="156">
        <f t="shared" si="225"/>
        <v>0</v>
      </c>
      <c r="P228" s="301"/>
      <c r="Q228" s="306"/>
    </row>
    <row r="229" spans="1:17" hidden="1" x14ac:dyDescent="0.25">
      <c r="A229" s="70">
        <v>6000</v>
      </c>
      <c r="B229" s="70" t="s">
        <v>223</v>
      </c>
      <c r="C229" s="209">
        <f t="shared" si="170"/>
        <v>0</v>
      </c>
      <c r="D229" s="139">
        <f t="shared" ref="D229:E229" si="226">D230+D250+D258</f>
        <v>0</v>
      </c>
      <c r="E229" s="71">
        <f t="shared" si="226"/>
        <v>0</v>
      </c>
      <c r="F229" s="181">
        <f>F230+F250+F258</f>
        <v>0</v>
      </c>
      <c r="G229" s="236">
        <f t="shared" ref="G229:N229" si="227">G230+G250+G258</f>
        <v>0</v>
      </c>
      <c r="H229" s="71">
        <f t="shared" si="227"/>
        <v>0</v>
      </c>
      <c r="I229" s="127">
        <f t="shared" si="227"/>
        <v>0</v>
      </c>
      <c r="J229" s="139">
        <f t="shared" si="227"/>
        <v>0</v>
      </c>
      <c r="K229" s="71">
        <f t="shared" si="227"/>
        <v>0</v>
      </c>
      <c r="L229" s="181">
        <f t="shared" si="227"/>
        <v>0</v>
      </c>
      <c r="M229" s="236">
        <f t="shared" si="227"/>
        <v>0</v>
      </c>
      <c r="N229" s="71">
        <f t="shared" si="227"/>
        <v>0</v>
      </c>
      <c r="O229" s="127">
        <f>O230+O250+O258</f>
        <v>0</v>
      </c>
      <c r="P229" s="324"/>
      <c r="Q229" s="306"/>
    </row>
    <row r="230" spans="1:17" ht="14.25" hidden="1" customHeight="1" x14ac:dyDescent="0.25">
      <c r="A230" s="51">
        <v>6200</v>
      </c>
      <c r="B230" s="82" t="s">
        <v>224</v>
      </c>
      <c r="C230" s="211">
        <f t="shared" si="170"/>
        <v>0</v>
      </c>
      <c r="D230" s="140">
        <f t="shared" ref="D230:E230" si="228">SUM(D231,D232,D234,D237,D243,D244,D245)</f>
        <v>0</v>
      </c>
      <c r="E230" s="85">
        <f t="shared" si="228"/>
        <v>0</v>
      </c>
      <c r="F230" s="182">
        <f>SUM(F231,F232,F234,F237,F243,F244,F245)</f>
        <v>0</v>
      </c>
      <c r="G230" s="245">
        <f t="shared" ref="G230:N230" si="229">SUM(G231,G232,G234,G237,G243,G244,G245)</f>
        <v>0</v>
      </c>
      <c r="H230" s="85">
        <f t="shared" si="229"/>
        <v>0</v>
      </c>
      <c r="I230" s="126">
        <f t="shared" si="229"/>
        <v>0</v>
      </c>
      <c r="J230" s="140">
        <f t="shared" si="229"/>
        <v>0</v>
      </c>
      <c r="K230" s="85">
        <f t="shared" si="229"/>
        <v>0</v>
      </c>
      <c r="L230" s="182">
        <f t="shared" si="229"/>
        <v>0</v>
      </c>
      <c r="M230" s="245">
        <f t="shared" si="229"/>
        <v>0</v>
      </c>
      <c r="N230" s="85">
        <f t="shared" si="229"/>
        <v>0</v>
      </c>
      <c r="O230" s="126">
        <f>SUM(O231,O232,O234,O237,O243,O244,O245)</f>
        <v>0</v>
      </c>
      <c r="P230" s="325"/>
      <c r="Q230" s="306"/>
    </row>
    <row r="231" spans="1:17" ht="24" hidden="1" x14ac:dyDescent="0.25">
      <c r="A231" s="404">
        <v>6220</v>
      </c>
      <c r="B231" s="40" t="s">
        <v>225</v>
      </c>
      <c r="C231" s="198">
        <f t="shared" si="170"/>
        <v>0</v>
      </c>
      <c r="D231" s="272"/>
      <c r="E231" s="42"/>
      <c r="F231" s="185">
        <f>D231+E231</f>
        <v>0</v>
      </c>
      <c r="G231" s="229"/>
      <c r="H231" s="42"/>
      <c r="I231" s="90">
        <f>G231+H231</f>
        <v>0</v>
      </c>
      <c r="J231" s="272"/>
      <c r="K231" s="42"/>
      <c r="L231" s="185">
        <f>J231+K231</f>
        <v>0</v>
      </c>
      <c r="M231" s="229"/>
      <c r="N231" s="42"/>
      <c r="O231" s="90">
        <f>M231+N231</f>
        <v>0</v>
      </c>
      <c r="P231" s="299"/>
      <c r="Q231" s="306"/>
    </row>
    <row r="232" spans="1:17" hidden="1" x14ac:dyDescent="0.25">
      <c r="A232" s="75">
        <v>6230</v>
      </c>
      <c r="B232" s="43" t="s">
        <v>226</v>
      </c>
      <c r="C232" s="199">
        <f t="shared" si="170"/>
        <v>0</v>
      </c>
      <c r="D232" s="134">
        <f t="shared" ref="D232:O232" si="230">SUM(D233)</f>
        <v>0</v>
      </c>
      <c r="E232" s="76">
        <f t="shared" si="230"/>
        <v>0</v>
      </c>
      <c r="F232" s="95">
        <f t="shared" si="230"/>
        <v>0</v>
      </c>
      <c r="G232" s="240">
        <f t="shared" si="230"/>
        <v>0</v>
      </c>
      <c r="H232" s="76">
        <f t="shared" si="230"/>
        <v>0</v>
      </c>
      <c r="I232" s="91">
        <f t="shared" si="230"/>
        <v>0</v>
      </c>
      <c r="J232" s="134">
        <f t="shared" si="230"/>
        <v>0</v>
      </c>
      <c r="K232" s="76">
        <f t="shared" si="230"/>
        <v>0</v>
      </c>
      <c r="L232" s="95">
        <f t="shared" si="230"/>
        <v>0</v>
      </c>
      <c r="M232" s="240">
        <f t="shared" si="230"/>
        <v>0</v>
      </c>
      <c r="N232" s="76">
        <f t="shared" si="230"/>
        <v>0</v>
      </c>
      <c r="O232" s="91">
        <f t="shared" si="230"/>
        <v>0</v>
      </c>
      <c r="P232" s="300"/>
      <c r="Q232" s="306"/>
    </row>
    <row r="233" spans="1:17" ht="24" hidden="1" x14ac:dyDescent="0.25">
      <c r="A233" s="30">
        <v>6239</v>
      </c>
      <c r="B233" s="40" t="s">
        <v>227</v>
      </c>
      <c r="C233" s="199">
        <f t="shared" si="170"/>
        <v>0</v>
      </c>
      <c r="D233" s="272"/>
      <c r="E233" s="42"/>
      <c r="F233" s="185">
        <f>D233+E233</f>
        <v>0</v>
      </c>
      <c r="G233" s="229"/>
      <c r="H233" s="42"/>
      <c r="I233" s="90">
        <f>G233+H233</f>
        <v>0</v>
      </c>
      <c r="J233" s="272"/>
      <c r="K233" s="42"/>
      <c r="L233" s="185">
        <f>J233+K233</f>
        <v>0</v>
      </c>
      <c r="M233" s="229"/>
      <c r="N233" s="42"/>
      <c r="O233" s="90">
        <f>M233+N233</f>
        <v>0</v>
      </c>
      <c r="P233" s="299"/>
      <c r="Q233" s="306"/>
    </row>
    <row r="234" spans="1:17" ht="24" hidden="1" x14ac:dyDescent="0.25">
      <c r="A234" s="75">
        <v>6240</v>
      </c>
      <c r="B234" s="43" t="s">
        <v>228</v>
      </c>
      <c r="C234" s="199">
        <f t="shared" si="170"/>
        <v>0</v>
      </c>
      <c r="D234" s="134">
        <f t="shared" ref="D234:E234" si="231">SUM(D235:D236)</f>
        <v>0</v>
      </c>
      <c r="E234" s="76">
        <f t="shared" si="231"/>
        <v>0</v>
      </c>
      <c r="F234" s="95">
        <f>SUM(F235:F236)</f>
        <v>0</v>
      </c>
      <c r="G234" s="240">
        <f t="shared" ref="G234:N234" si="232">SUM(G235:G236)</f>
        <v>0</v>
      </c>
      <c r="H234" s="76">
        <f t="shared" si="232"/>
        <v>0</v>
      </c>
      <c r="I234" s="91">
        <f t="shared" si="232"/>
        <v>0</v>
      </c>
      <c r="J234" s="134">
        <f t="shared" si="232"/>
        <v>0</v>
      </c>
      <c r="K234" s="76">
        <f t="shared" si="232"/>
        <v>0</v>
      </c>
      <c r="L234" s="95">
        <f t="shared" si="232"/>
        <v>0</v>
      </c>
      <c r="M234" s="240">
        <f t="shared" si="232"/>
        <v>0</v>
      </c>
      <c r="N234" s="76">
        <f t="shared" si="232"/>
        <v>0</v>
      </c>
      <c r="O234" s="91">
        <f>SUM(O235:O236)</f>
        <v>0</v>
      </c>
      <c r="P234" s="300"/>
      <c r="Q234" s="306"/>
    </row>
    <row r="235" spans="1:17" hidden="1" x14ac:dyDescent="0.25">
      <c r="A235" s="30">
        <v>6241</v>
      </c>
      <c r="B235" s="43" t="s">
        <v>229</v>
      </c>
      <c r="C235" s="199">
        <f t="shared" si="170"/>
        <v>0</v>
      </c>
      <c r="D235" s="273"/>
      <c r="E235" s="45"/>
      <c r="F235" s="95">
        <f t="shared" ref="F235:F236" si="233">D235+E235</f>
        <v>0</v>
      </c>
      <c r="G235" s="239"/>
      <c r="H235" s="45"/>
      <c r="I235" s="91">
        <f t="shared" ref="I235:I236" si="234">G235+H235</f>
        <v>0</v>
      </c>
      <c r="J235" s="273"/>
      <c r="K235" s="45"/>
      <c r="L235" s="95">
        <f t="shared" ref="L235:L236" si="235">J235+K235</f>
        <v>0</v>
      </c>
      <c r="M235" s="239"/>
      <c r="N235" s="45"/>
      <c r="O235" s="91">
        <f t="shared" ref="O235:O236" si="236">M235+N235</f>
        <v>0</v>
      </c>
      <c r="P235" s="300"/>
      <c r="Q235" s="306"/>
    </row>
    <row r="236" spans="1:17" hidden="1" x14ac:dyDescent="0.25">
      <c r="A236" s="30">
        <v>6242</v>
      </c>
      <c r="B236" s="43" t="s">
        <v>230</v>
      </c>
      <c r="C236" s="199">
        <f t="shared" si="170"/>
        <v>0</v>
      </c>
      <c r="D236" s="273"/>
      <c r="E236" s="45"/>
      <c r="F236" s="95">
        <f t="shared" si="233"/>
        <v>0</v>
      </c>
      <c r="G236" s="239"/>
      <c r="H236" s="45"/>
      <c r="I236" s="91">
        <f t="shared" si="234"/>
        <v>0</v>
      </c>
      <c r="J236" s="273"/>
      <c r="K236" s="45"/>
      <c r="L236" s="95">
        <f t="shared" si="235"/>
        <v>0</v>
      </c>
      <c r="M236" s="239"/>
      <c r="N236" s="45"/>
      <c r="O236" s="91">
        <f t="shared" si="236"/>
        <v>0</v>
      </c>
      <c r="P236" s="300"/>
      <c r="Q236" s="306"/>
    </row>
    <row r="237" spans="1:17" ht="25.5" hidden="1" customHeight="1" x14ac:dyDescent="0.25">
      <c r="A237" s="75">
        <v>6250</v>
      </c>
      <c r="B237" s="43" t="s">
        <v>231</v>
      </c>
      <c r="C237" s="199">
        <f t="shared" si="170"/>
        <v>0</v>
      </c>
      <c r="D237" s="134">
        <f t="shared" ref="D237:E237" si="237">SUM(D238:D242)</f>
        <v>0</v>
      </c>
      <c r="E237" s="76">
        <f t="shared" si="237"/>
        <v>0</v>
      </c>
      <c r="F237" s="95">
        <f>SUM(F238:F242)</f>
        <v>0</v>
      </c>
      <c r="G237" s="240">
        <f t="shared" ref="G237:N237" si="238">SUM(G238:G242)</f>
        <v>0</v>
      </c>
      <c r="H237" s="76">
        <f t="shared" si="238"/>
        <v>0</v>
      </c>
      <c r="I237" s="91">
        <f t="shared" si="238"/>
        <v>0</v>
      </c>
      <c r="J237" s="134">
        <f t="shared" si="238"/>
        <v>0</v>
      </c>
      <c r="K237" s="76">
        <f t="shared" si="238"/>
        <v>0</v>
      </c>
      <c r="L237" s="95">
        <f t="shared" si="238"/>
        <v>0</v>
      </c>
      <c r="M237" s="240">
        <f t="shared" si="238"/>
        <v>0</v>
      </c>
      <c r="N237" s="76">
        <f t="shared" si="238"/>
        <v>0</v>
      </c>
      <c r="O237" s="91">
        <f>SUM(O238:O242)</f>
        <v>0</v>
      </c>
      <c r="P237" s="300"/>
      <c r="Q237" s="306"/>
    </row>
    <row r="238" spans="1:17" ht="14.25" hidden="1" customHeight="1" x14ac:dyDescent="0.25">
      <c r="A238" s="30">
        <v>6252</v>
      </c>
      <c r="B238" s="43" t="s">
        <v>232</v>
      </c>
      <c r="C238" s="199">
        <f t="shared" si="170"/>
        <v>0</v>
      </c>
      <c r="D238" s="273"/>
      <c r="E238" s="45"/>
      <c r="F238" s="95">
        <f t="shared" ref="F238:F244" si="239">D238+E238</f>
        <v>0</v>
      </c>
      <c r="G238" s="239"/>
      <c r="H238" s="45"/>
      <c r="I238" s="91">
        <f t="shared" ref="I238:I244" si="240">G238+H238</f>
        <v>0</v>
      </c>
      <c r="J238" s="273"/>
      <c r="K238" s="45"/>
      <c r="L238" s="95">
        <f t="shared" ref="L238:L244" si="241">J238+K238</f>
        <v>0</v>
      </c>
      <c r="M238" s="239"/>
      <c r="N238" s="45"/>
      <c r="O238" s="91">
        <f t="shared" ref="O238:O244" si="242">M238+N238</f>
        <v>0</v>
      </c>
      <c r="P238" s="300"/>
      <c r="Q238" s="306"/>
    </row>
    <row r="239" spans="1:17" ht="14.25" hidden="1" customHeight="1" x14ac:dyDescent="0.25">
      <c r="A239" s="30">
        <v>6253</v>
      </c>
      <c r="B239" s="43" t="s">
        <v>233</v>
      </c>
      <c r="C239" s="199">
        <f t="shared" si="170"/>
        <v>0</v>
      </c>
      <c r="D239" s="273"/>
      <c r="E239" s="45"/>
      <c r="F239" s="95">
        <f t="shared" si="239"/>
        <v>0</v>
      </c>
      <c r="G239" s="239"/>
      <c r="H239" s="45"/>
      <c r="I239" s="91">
        <f t="shared" si="240"/>
        <v>0</v>
      </c>
      <c r="J239" s="273"/>
      <c r="K239" s="45"/>
      <c r="L239" s="95">
        <f t="shared" si="241"/>
        <v>0</v>
      </c>
      <c r="M239" s="239"/>
      <c r="N239" s="45"/>
      <c r="O239" s="91">
        <f t="shared" si="242"/>
        <v>0</v>
      </c>
      <c r="P239" s="300"/>
      <c r="Q239" s="306"/>
    </row>
    <row r="240" spans="1:17" ht="24" hidden="1" x14ac:dyDescent="0.25">
      <c r="A240" s="30">
        <v>6254</v>
      </c>
      <c r="B240" s="43" t="s">
        <v>234</v>
      </c>
      <c r="C240" s="199">
        <f t="shared" si="170"/>
        <v>0</v>
      </c>
      <c r="D240" s="273"/>
      <c r="E240" s="45"/>
      <c r="F240" s="95">
        <f t="shared" si="239"/>
        <v>0</v>
      </c>
      <c r="G240" s="239"/>
      <c r="H240" s="45"/>
      <c r="I240" s="91">
        <f t="shared" si="240"/>
        <v>0</v>
      </c>
      <c r="J240" s="273"/>
      <c r="K240" s="45"/>
      <c r="L240" s="95">
        <f t="shared" si="241"/>
        <v>0</v>
      </c>
      <c r="M240" s="239"/>
      <c r="N240" s="45"/>
      <c r="O240" s="91">
        <f t="shared" si="242"/>
        <v>0</v>
      </c>
      <c r="P240" s="300"/>
      <c r="Q240" s="306"/>
    </row>
    <row r="241" spans="1:17" ht="24" hidden="1" x14ac:dyDescent="0.25">
      <c r="A241" s="30">
        <v>6255</v>
      </c>
      <c r="B241" s="43" t="s">
        <v>235</v>
      </c>
      <c r="C241" s="199">
        <f t="shared" ref="C241:C295" si="243">SUM(F241,I241,L241,O241)</f>
        <v>0</v>
      </c>
      <c r="D241" s="273"/>
      <c r="E241" s="45"/>
      <c r="F241" s="95">
        <f t="shared" si="239"/>
        <v>0</v>
      </c>
      <c r="G241" s="239"/>
      <c r="H241" s="45"/>
      <c r="I241" s="91">
        <f t="shared" si="240"/>
        <v>0</v>
      </c>
      <c r="J241" s="273"/>
      <c r="K241" s="45"/>
      <c r="L241" s="95">
        <f t="shared" si="241"/>
        <v>0</v>
      </c>
      <c r="M241" s="239"/>
      <c r="N241" s="45"/>
      <c r="O241" s="91">
        <f t="shared" si="242"/>
        <v>0</v>
      </c>
      <c r="P241" s="300"/>
      <c r="Q241" s="306"/>
    </row>
    <row r="242" spans="1:17" hidden="1" x14ac:dyDescent="0.25">
      <c r="A242" s="30">
        <v>6259</v>
      </c>
      <c r="B242" s="43" t="s">
        <v>236</v>
      </c>
      <c r="C242" s="199">
        <f t="shared" si="243"/>
        <v>0</v>
      </c>
      <c r="D242" s="273"/>
      <c r="E242" s="45"/>
      <c r="F242" s="95">
        <f t="shared" si="239"/>
        <v>0</v>
      </c>
      <c r="G242" s="239"/>
      <c r="H242" s="45"/>
      <c r="I242" s="91">
        <f t="shared" si="240"/>
        <v>0</v>
      </c>
      <c r="J242" s="273"/>
      <c r="K242" s="45"/>
      <c r="L242" s="95">
        <f t="shared" si="241"/>
        <v>0</v>
      </c>
      <c r="M242" s="239"/>
      <c r="N242" s="45"/>
      <c r="O242" s="91">
        <f t="shared" si="242"/>
        <v>0</v>
      </c>
      <c r="P242" s="300"/>
      <c r="Q242" s="306"/>
    </row>
    <row r="243" spans="1:17" ht="24" hidden="1" x14ac:dyDescent="0.25">
      <c r="A243" s="75">
        <v>6260</v>
      </c>
      <c r="B243" s="43" t="s">
        <v>237</v>
      </c>
      <c r="C243" s="199">
        <f t="shared" si="243"/>
        <v>0</v>
      </c>
      <c r="D243" s="273"/>
      <c r="E243" s="45"/>
      <c r="F243" s="95">
        <f t="shared" si="239"/>
        <v>0</v>
      </c>
      <c r="G243" s="239"/>
      <c r="H243" s="45"/>
      <c r="I243" s="91">
        <f t="shared" si="240"/>
        <v>0</v>
      </c>
      <c r="J243" s="273"/>
      <c r="K243" s="45"/>
      <c r="L243" s="95">
        <f t="shared" si="241"/>
        <v>0</v>
      </c>
      <c r="M243" s="239"/>
      <c r="N243" s="45"/>
      <c r="O243" s="91">
        <f t="shared" si="242"/>
        <v>0</v>
      </c>
      <c r="P243" s="300"/>
      <c r="Q243" s="306"/>
    </row>
    <row r="244" spans="1:17" hidden="1" x14ac:dyDescent="0.25">
      <c r="A244" s="75">
        <v>6270</v>
      </c>
      <c r="B244" s="43" t="s">
        <v>238</v>
      </c>
      <c r="C244" s="199">
        <f t="shared" si="243"/>
        <v>0</v>
      </c>
      <c r="D244" s="273"/>
      <c r="E244" s="45"/>
      <c r="F244" s="95">
        <f t="shared" si="239"/>
        <v>0</v>
      </c>
      <c r="G244" s="239"/>
      <c r="H244" s="45"/>
      <c r="I244" s="91">
        <f t="shared" si="240"/>
        <v>0</v>
      </c>
      <c r="J244" s="273"/>
      <c r="K244" s="45"/>
      <c r="L244" s="95">
        <f t="shared" si="241"/>
        <v>0</v>
      </c>
      <c r="M244" s="239"/>
      <c r="N244" s="45"/>
      <c r="O244" s="91">
        <f t="shared" si="242"/>
        <v>0</v>
      </c>
      <c r="P244" s="300"/>
      <c r="Q244" s="306"/>
    </row>
    <row r="245" spans="1:17" ht="24" hidden="1" x14ac:dyDescent="0.25">
      <c r="A245" s="404">
        <v>6290</v>
      </c>
      <c r="B245" s="40" t="s">
        <v>239</v>
      </c>
      <c r="C245" s="210">
        <f t="shared" si="243"/>
        <v>0</v>
      </c>
      <c r="D245" s="133">
        <f t="shared" ref="D245:E245" si="244">SUM(D246:D249)</f>
        <v>0</v>
      </c>
      <c r="E245" s="79">
        <f t="shared" si="244"/>
        <v>0</v>
      </c>
      <c r="F245" s="185">
        <f>SUM(F246:F249)</f>
        <v>0</v>
      </c>
      <c r="G245" s="242">
        <f t="shared" ref="G245:O245" si="245">SUM(G246:G249)</f>
        <v>0</v>
      </c>
      <c r="H245" s="79">
        <f t="shared" si="245"/>
        <v>0</v>
      </c>
      <c r="I245" s="90">
        <f t="shared" si="245"/>
        <v>0</v>
      </c>
      <c r="J245" s="133">
        <f t="shared" si="245"/>
        <v>0</v>
      </c>
      <c r="K245" s="79">
        <f t="shared" si="245"/>
        <v>0</v>
      </c>
      <c r="L245" s="185">
        <f t="shared" si="245"/>
        <v>0</v>
      </c>
      <c r="M245" s="242">
        <f t="shared" si="245"/>
        <v>0</v>
      </c>
      <c r="N245" s="79">
        <f t="shared" si="245"/>
        <v>0</v>
      </c>
      <c r="O245" s="90">
        <f t="shared" si="245"/>
        <v>0</v>
      </c>
      <c r="P245" s="303"/>
      <c r="Q245" s="306"/>
    </row>
    <row r="246" spans="1:17" hidden="1" x14ac:dyDescent="0.25">
      <c r="A246" s="30">
        <v>6291</v>
      </c>
      <c r="B246" s="43" t="s">
        <v>240</v>
      </c>
      <c r="C246" s="199">
        <f t="shared" si="243"/>
        <v>0</v>
      </c>
      <c r="D246" s="273"/>
      <c r="E246" s="45"/>
      <c r="F246" s="95">
        <f t="shared" ref="F246:F249" si="246">D246+E246</f>
        <v>0</v>
      </c>
      <c r="G246" s="239"/>
      <c r="H246" s="45"/>
      <c r="I246" s="91">
        <f t="shared" ref="I246:I249" si="247">G246+H246</f>
        <v>0</v>
      </c>
      <c r="J246" s="273"/>
      <c r="K246" s="45"/>
      <c r="L246" s="95">
        <f t="shared" ref="L246:L249" si="248">J246+K246</f>
        <v>0</v>
      </c>
      <c r="M246" s="239"/>
      <c r="N246" s="45"/>
      <c r="O246" s="91">
        <f t="shared" ref="O246:O249" si="249">M246+N246</f>
        <v>0</v>
      </c>
      <c r="P246" s="300"/>
      <c r="Q246" s="306"/>
    </row>
    <row r="247" spans="1:17" hidden="1" x14ac:dyDescent="0.25">
      <c r="A247" s="30">
        <v>6292</v>
      </c>
      <c r="B247" s="43" t="s">
        <v>241</v>
      </c>
      <c r="C247" s="199">
        <f t="shared" si="243"/>
        <v>0</v>
      </c>
      <c r="D247" s="273"/>
      <c r="E247" s="45"/>
      <c r="F247" s="95">
        <f t="shared" si="246"/>
        <v>0</v>
      </c>
      <c r="G247" s="239"/>
      <c r="H247" s="45"/>
      <c r="I247" s="91">
        <f t="shared" si="247"/>
        <v>0</v>
      </c>
      <c r="J247" s="273"/>
      <c r="K247" s="45"/>
      <c r="L247" s="95">
        <f t="shared" si="248"/>
        <v>0</v>
      </c>
      <c r="M247" s="239"/>
      <c r="N247" s="45"/>
      <c r="O247" s="91">
        <f t="shared" si="249"/>
        <v>0</v>
      </c>
      <c r="P247" s="300"/>
      <c r="Q247" s="306"/>
    </row>
    <row r="248" spans="1:17" ht="72" hidden="1" x14ac:dyDescent="0.25">
      <c r="A248" s="30">
        <v>6296</v>
      </c>
      <c r="B248" s="43" t="s">
        <v>242</v>
      </c>
      <c r="C248" s="199">
        <f t="shared" si="243"/>
        <v>0</v>
      </c>
      <c r="D248" s="273"/>
      <c r="E248" s="45"/>
      <c r="F248" s="95">
        <f t="shared" si="246"/>
        <v>0</v>
      </c>
      <c r="G248" s="239"/>
      <c r="H248" s="45"/>
      <c r="I248" s="91">
        <f t="shared" si="247"/>
        <v>0</v>
      </c>
      <c r="J248" s="273"/>
      <c r="K248" s="45"/>
      <c r="L248" s="95">
        <f t="shared" si="248"/>
        <v>0</v>
      </c>
      <c r="M248" s="239"/>
      <c r="N248" s="45"/>
      <c r="O248" s="91">
        <f t="shared" si="249"/>
        <v>0</v>
      </c>
      <c r="P248" s="300"/>
      <c r="Q248" s="306"/>
    </row>
    <row r="249" spans="1:17" ht="39.75" hidden="1" customHeight="1" x14ac:dyDescent="0.25">
      <c r="A249" s="30">
        <v>6299</v>
      </c>
      <c r="B249" s="43" t="s">
        <v>243</v>
      </c>
      <c r="C249" s="199">
        <f t="shared" si="243"/>
        <v>0</v>
      </c>
      <c r="D249" s="273"/>
      <c r="E249" s="45"/>
      <c r="F249" s="95">
        <f t="shared" si="246"/>
        <v>0</v>
      </c>
      <c r="G249" s="239"/>
      <c r="H249" s="45"/>
      <c r="I249" s="91">
        <f t="shared" si="247"/>
        <v>0</v>
      </c>
      <c r="J249" s="273"/>
      <c r="K249" s="45"/>
      <c r="L249" s="95">
        <f t="shared" si="248"/>
        <v>0</v>
      </c>
      <c r="M249" s="239"/>
      <c r="N249" s="45"/>
      <c r="O249" s="91">
        <f t="shared" si="249"/>
        <v>0</v>
      </c>
      <c r="P249" s="300"/>
      <c r="Q249" s="306"/>
    </row>
    <row r="250" spans="1:17" hidden="1" x14ac:dyDescent="0.25">
      <c r="A250" s="35">
        <v>6300</v>
      </c>
      <c r="B250" s="72" t="s">
        <v>244</v>
      </c>
      <c r="C250" s="197">
        <f t="shared" si="243"/>
        <v>0</v>
      </c>
      <c r="D250" s="132">
        <f t="shared" ref="D250:E250" si="250">SUM(D251,D256,D257)</f>
        <v>0</v>
      </c>
      <c r="E250" s="38">
        <f t="shared" si="250"/>
        <v>0</v>
      </c>
      <c r="F250" s="184">
        <f>SUM(F251,F256,F257)</f>
        <v>0</v>
      </c>
      <c r="G250" s="237">
        <f t="shared" ref="G250:O250" si="251">SUM(G251,G256,G257)</f>
        <v>0</v>
      </c>
      <c r="H250" s="38">
        <f t="shared" si="251"/>
        <v>0</v>
      </c>
      <c r="I250" s="125">
        <f t="shared" si="251"/>
        <v>0</v>
      </c>
      <c r="J250" s="132">
        <f t="shared" si="251"/>
        <v>0</v>
      </c>
      <c r="K250" s="38">
        <f t="shared" si="251"/>
        <v>0</v>
      </c>
      <c r="L250" s="184">
        <f t="shared" si="251"/>
        <v>0</v>
      </c>
      <c r="M250" s="237">
        <f t="shared" si="251"/>
        <v>0</v>
      </c>
      <c r="N250" s="38">
        <f t="shared" si="251"/>
        <v>0</v>
      </c>
      <c r="O250" s="125">
        <f t="shared" si="251"/>
        <v>0</v>
      </c>
      <c r="P250" s="326"/>
      <c r="Q250" s="306"/>
    </row>
    <row r="251" spans="1:17" ht="24" hidden="1" x14ac:dyDescent="0.25">
      <c r="A251" s="404">
        <v>6320</v>
      </c>
      <c r="B251" s="40" t="s">
        <v>245</v>
      </c>
      <c r="C251" s="210">
        <f t="shared" si="243"/>
        <v>0</v>
      </c>
      <c r="D251" s="133">
        <f t="shared" ref="D251:E251" si="252">SUM(D252:D255)</f>
        <v>0</v>
      </c>
      <c r="E251" s="79">
        <f t="shared" si="252"/>
        <v>0</v>
      </c>
      <c r="F251" s="185">
        <f>SUM(F252:F255)</f>
        <v>0</v>
      </c>
      <c r="G251" s="242">
        <f t="shared" ref="G251:O251" si="253">SUM(G252:G255)</f>
        <v>0</v>
      </c>
      <c r="H251" s="79">
        <f t="shared" si="253"/>
        <v>0</v>
      </c>
      <c r="I251" s="90">
        <f t="shared" si="253"/>
        <v>0</v>
      </c>
      <c r="J251" s="133">
        <f t="shared" si="253"/>
        <v>0</v>
      </c>
      <c r="K251" s="79">
        <f t="shared" si="253"/>
        <v>0</v>
      </c>
      <c r="L251" s="185">
        <f t="shared" si="253"/>
        <v>0</v>
      </c>
      <c r="M251" s="242">
        <f t="shared" si="253"/>
        <v>0</v>
      </c>
      <c r="N251" s="79">
        <f t="shared" si="253"/>
        <v>0</v>
      </c>
      <c r="O251" s="90">
        <f t="shared" si="253"/>
        <v>0</v>
      </c>
      <c r="P251" s="299"/>
      <c r="Q251" s="306"/>
    </row>
    <row r="252" spans="1:17" hidden="1" x14ac:dyDescent="0.25">
      <c r="A252" s="30">
        <v>6322</v>
      </c>
      <c r="B252" s="43" t="s">
        <v>246</v>
      </c>
      <c r="C252" s="199">
        <f t="shared" si="243"/>
        <v>0</v>
      </c>
      <c r="D252" s="273"/>
      <c r="E252" s="45"/>
      <c r="F252" s="95">
        <f t="shared" ref="F252:F257" si="254">D252+E252</f>
        <v>0</v>
      </c>
      <c r="G252" s="239"/>
      <c r="H252" s="45"/>
      <c r="I252" s="91">
        <f t="shared" ref="I252:I257" si="255">G252+H252</f>
        <v>0</v>
      </c>
      <c r="J252" s="273"/>
      <c r="K252" s="45"/>
      <c r="L252" s="95">
        <f t="shared" ref="L252:L257" si="256">J252+K252</f>
        <v>0</v>
      </c>
      <c r="M252" s="239"/>
      <c r="N252" s="45"/>
      <c r="O252" s="91">
        <f t="shared" ref="O252:O257" si="257">M252+N252</f>
        <v>0</v>
      </c>
      <c r="P252" s="300"/>
      <c r="Q252" s="306"/>
    </row>
    <row r="253" spans="1:17" ht="24" hidden="1" x14ac:dyDescent="0.25">
      <c r="A253" s="30">
        <v>6323</v>
      </c>
      <c r="B253" s="43" t="s">
        <v>247</v>
      </c>
      <c r="C253" s="199">
        <f t="shared" si="243"/>
        <v>0</v>
      </c>
      <c r="D253" s="273"/>
      <c r="E253" s="45"/>
      <c r="F253" s="95">
        <f t="shared" si="254"/>
        <v>0</v>
      </c>
      <c r="G253" s="239"/>
      <c r="H253" s="45"/>
      <c r="I253" s="91">
        <f t="shared" si="255"/>
        <v>0</v>
      </c>
      <c r="J253" s="273"/>
      <c r="K253" s="45"/>
      <c r="L253" s="95">
        <f t="shared" si="256"/>
        <v>0</v>
      </c>
      <c r="M253" s="239"/>
      <c r="N253" s="45"/>
      <c r="O253" s="91">
        <f t="shared" si="257"/>
        <v>0</v>
      </c>
      <c r="P253" s="300"/>
      <c r="Q253" s="306"/>
    </row>
    <row r="254" spans="1:17" ht="24" hidden="1" x14ac:dyDescent="0.25">
      <c r="A254" s="30">
        <v>6324</v>
      </c>
      <c r="B254" s="43" t="s">
        <v>303</v>
      </c>
      <c r="C254" s="199">
        <f t="shared" si="243"/>
        <v>0</v>
      </c>
      <c r="D254" s="273"/>
      <c r="E254" s="45"/>
      <c r="F254" s="95">
        <f t="shared" si="254"/>
        <v>0</v>
      </c>
      <c r="G254" s="239"/>
      <c r="H254" s="45"/>
      <c r="I254" s="91">
        <f t="shared" si="255"/>
        <v>0</v>
      </c>
      <c r="J254" s="273"/>
      <c r="K254" s="45"/>
      <c r="L254" s="95">
        <f t="shared" si="256"/>
        <v>0</v>
      </c>
      <c r="M254" s="239"/>
      <c r="N254" s="45"/>
      <c r="O254" s="91">
        <f t="shared" si="257"/>
        <v>0</v>
      </c>
      <c r="P254" s="300"/>
      <c r="Q254" s="306"/>
    </row>
    <row r="255" spans="1:17" hidden="1" x14ac:dyDescent="0.25">
      <c r="A255" s="27">
        <v>6329</v>
      </c>
      <c r="B255" s="40" t="s">
        <v>304</v>
      </c>
      <c r="C255" s="198">
        <f t="shared" si="243"/>
        <v>0</v>
      </c>
      <c r="D255" s="272"/>
      <c r="E255" s="42"/>
      <c r="F255" s="185">
        <f t="shared" si="254"/>
        <v>0</v>
      </c>
      <c r="G255" s="229"/>
      <c r="H255" s="42"/>
      <c r="I255" s="90">
        <f t="shared" si="255"/>
        <v>0</v>
      </c>
      <c r="J255" s="272"/>
      <c r="K255" s="42"/>
      <c r="L255" s="185">
        <f t="shared" si="256"/>
        <v>0</v>
      </c>
      <c r="M255" s="229"/>
      <c r="N255" s="42"/>
      <c r="O255" s="90">
        <f t="shared" si="257"/>
        <v>0</v>
      </c>
      <c r="P255" s="299"/>
      <c r="Q255" s="306"/>
    </row>
    <row r="256" spans="1:17" ht="24" hidden="1" x14ac:dyDescent="0.25">
      <c r="A256" s="92">
        <v>6330</v>
      </c>
      <c r="B256" s="93" t="s">
        <v>248</v>
      </c>
      <c r="C256" s="210">
        <f t="shared" si="243"/>
        <v>0</v>
      </c>
      <c r="D256" s="274"/>
      <c r="E256" s="84"/>
      <c r="F256" s="343">
        <f t="shared" si="254"/>
        <v>0</v>
      </c>
      <c r="G256" s="244"/>
      <c r="H256" s="84"/>
      <c r="I256" s="158">
        <f t="shared" si="255"/>
        <v>0</v>
      </c>
      <c r="J256" s="274"/>
      <c r="K256" s="84"/>
      <c r="L256" s="343">
        <f t="shared" si="256"/>
        <v>0</v>
      </c>
      <c r="M256" s="244"/>
      <c r="N256" s="84"/>
      <c r="O256" s="158">
        <f t="shared" si="257"/>
        <v>0</v>
      </c>
      <c r="P256" s="303"/>
      <c r="Q256" s="306"/>
    </row>
    <row r="257" spans="1:17" hidden="1" x14ac:dyDescent="0.25">
      <c r="A257" s="75">
        <v>6360</v>
      </c>
      <c r="B257" s="43" t="s">
        <v>249</v>
      </c>
      <c r="C257" s="199">
        <f t="shared" si="243"/>
        <v>0</v>
      </c>
      <c r="D257" s="273"/>
      <c r="E257" s="45"/>
      <c r="F257" s="95">
        <f t="shared" si="254"/>
        <v>0</v>
      </c>
      <c r="G257" s="239"/>
      <c r="H257" s="45"/>
      <c r="I257" s="91">
        <f t="shared" si="255"/>
        <v>0</v>
      </c>
      <c r="J257" s="273"/>
      <c r="K257" s="45"/>
      <c r="L257" s="95">
        <f t="shared" si="256"/>
        <v>0</v>
      </c>
      <c r="M257" s="239"/>
      <c r="N257" s="45"/>
      <c r="O257" s="91">
        <f t="shared" si="257"/>
        <v>0</v>
      </c>
      <c r="P257" s="300"/>
      <c r="Q257" s="306"/>
    </row>
    <row r="258" spans="1:17" ht="36" hidden="1" x14ac:dyDescent="0.25">
      <c r="A258" s="35">
        <v>6400</v>
      </c>
      <c r="B258" s="72" t="s">
        <v>250</v>
      </c>
      <c r="C258" s="197">
        <f t="shared" si="243"/>
        <v>0</v>
      </c>
      <c r="D258" s="132">
        <f t="shared" ref="D258:E258" si="258">SUM(D259,D263)</f>
        <v>0</v>
      </c>
      <c r="E258" s="38">
        <f t="shared" si="258"/>
        <v>0</v>
      </c>
      <c r="F258" s="184">
        <f>SUM(F259,F263)</f>
        <v>0</v>
      </c>
      <c r="G258" s="237">
        <f t="shared" ref="G258:O258" si="259">SUM(G259,G263)</f>
        <v>0</v>
      </c>
      <c r="H258" s="38">
        <f t="shared" si="259"/>
        <v>0</v>
      </c>
      <c r="I258" s="125">
        <f t="shared" si="259"/>
        <v>0</v>
      </c>
      <c r="J258" s="132">
        <f t="shared" si="259"/>
        <v>0</v>
      </c>
      <c r="K258" s="38">
        <f t="shared" si="259"/>
        <v>0</v>
      </c>
      <c r="L258" s="184">
        <f t="shared" si="259"/>
        <v>0</v>
      </c>
      <c r="M258" s="237">
        <f t="shared" si="259"/>
        <v>0</v>
      </c>
      <c r="N258" s="38">
        <f t="shared" si="259"/>
        <v>0</v>
      </c>
      <c r="O258" s="125">
        <f t="shared" si="259"/>
        <v>0</v>
      </c>
      <c r="P258" s="326"/>
      <c r="Q258" s="306"/>
    </row>
    <row r="259" spans="1:17" ht="24" hidden="1" x14ac:dyDescent="0.25">
      <c r="A259" s="404">
        <v>6410</v>
      </c>
      <c r="B259" s="40" t="s">
        <v>251</v>
      </c>
      <c r="C259" s="198">
        <f t="shared" si="243"/>
        <v>0</v>
      </c>
      <c r="D259" s="133">
        <f t="shared" ref="D259:E259" si="260">SUM(D260:D262)</f>
        <v>0</v>
      </c>
      <c r="E259" s="79">
        <f t="shared" si="260"/>
        <v>0</v>
      </c>
      <c r="F259" s="185">
        <f>SUM(F260:F262)</f>
        <v>0</v>
      </c>
      <c r="G259" s="242">
        <f t="shared" ref="G259:O259" si="261">SUM(G260:G262)</f>
        <v>0</v>
      </c>
      <c r="H259" s="79">
        <f t="shared" si="261"/>
        <v>0</v>
      </c>
      <c r="I259" s="90">
        <f t="shared" si="261"/>
        <v>0</v>
      </c>
      <c r="J259" s="133">
        <f t="shared" si="261"/>
        <v>0</v>
      </c>
      <c r="K259" s="79">
        <f t="shared" si="261"/>
        <v>0</v>
      </c>
      <c r="L259" s="185">
        <f t="shared" si="261"/>
        <v>0</v>
      </c>
      <c r="M259" s="242">
        <f t="shared" si="261"/>
        <v>0</v>
      </c>
      <c r="N259" s="79">
        <f t="shared" si="261"/>
        <v>0</v>
      </c>
      <c r="O259" s="157">
        <f t="shared" si="261"/>
        <v>0</v>
      </c>
      <c r="P259" s="304"/>
      <c r="Q259" s="306"/>
    </row>
    <row r="260" spans="1:17" hidden="1" x14ac:dyDescent="0.25">
      <c r="A260" s="30">
        <v>6411</v>
      </c>
      <c r="B260" s="94" t="s">
        <v>252</v>
      </c>
      <c r="C260" s="199">
        <f t="shared" si="243"/>
        <v>0</v>
      </c>
      <c r="D260" s="273"/>
      <c r="E260" s="45"/>
      <c r="F260" s="95">
        <f t="shared" ref="F260:F262" si="262">D260+E260</f>
        <v>0</v>
      </c>
      <c r="G260" s="239"/>
      <c r="H260" s="45"/>
      <c r="I260" s="91">
        <f t="shared" ref="I260:I262" si="263">G260+H260</f>
        <v>0</v>
      </c>
      <c r="J260" s="273"/>
      <c r="K260" s="45"/>
      <c r="L260" s="95">
        <f t="shared" ref="L260:L262" si="264">J260+K260</f>
        <v>0</v>
      </c>
      <c r="M260" s="239"/>
      <c r="N260" s="45"/>
      <c r="O260" s="91">
        <f t="shared" ref="O260:O262" si="265">M260+N260</f>
        <v>0</v>
      </c>
      <c r="P260" s="300"/>
      <c r="Q260" s="306"/>
    </row>
    <row r="261" spans="1:17" ht="36" hidden="1" x14ac:dyDescent="0.25">
      <c r="A261" s="30">
        <v>6412</v>
      </c>
      <c r="B261" s="43" t="s">
        <v>253</v>
      </c>
      <c r="C261" s="199">
        <f t="shared" si="243"/>
        <v>0</v>
      </c>
      <c r="D261" s="273"/>
      <c r="E261" s="45"/>
      <c r="F261" s="95">
        <f t="shared" si="262"/>
        <v>0</v>
      </c>
      <c r="G261" s="239"/>
      <c r="H261" s="45"/>
      <c r="I261" s="91">
        <f t="shared" si="263"/>
        <v>0</v>
      </c>
      <c r="J261" s="273"/>
      <c r="K261" s="45"/>
      <c r="L261" s="95">
        <f t="shared" si="264"/>
        <v>0</v>
      </c>
      <c r="M261" s="239"/>
      <c r="N261" s="45"/>
      <c r="O261" s="91">
        <f t="shared" si="265"/>
        <v>0</v>
      </c>
      <c r="P261" s="300"/>
      <c r="Q261" s="306"/>
    </row>
    <row r="262" spans="1:17" ht="36" hidden="1" x14ac:dyDescent="0.25">
      <c r="A262" s="30">
        <v>6419</v>
      </c>
      <c r="B262" s="43" t="s">
        <v>254</v>
      </c>
      <c r="C262" s="199">
        <f t="shared" si="243"/>
        <v>0</v>
      </c>
      <c r="D262" s="273"/>
      <c r="E262" s="45"/>
      <c r="F262" s="95">
        <f t="shared" si="262"/>
        <v>0</v>
      </c>
      <c r="G262" s="239"/>
      <c r="H262" s="45"/>
      <c r="I262" s="91">
        <f t="shared" si="263"/>
        <v>0</v>
      </c>
      <c r="J262" s="273"/>
      <c r="K262" s="45"/>
      <c r="L262" s="95">
        <f t="shared" si="264"/>
        <v>0</v>
      </c>
      <c r="M262" s="239"/>
      <c r="N262" s="45"/>
      <c r="O262" s="91">
        <f t="shared" si="265"/>
        <v>0</v>
      </c>
      <c r="P262" s="300"/>
      <c r="Q262" s="306"/>
    </row>
    <row r="263" spans="1:17" ht="36" hidden="1" x14ac:dyDescent="0.25">
      <c r="A263" s="75">
        <v>6420</v>
      </c>
      <c r="B263" s="43" t="s">
        <v>255</v>
      </c>
      <c r="C263" s="199">
        <f t="shared" si="243"/>
        <v>0</v>
      </c>
      <c r="D263" s="134">
        <f t="shared" ref="D263:E263" si="266">SUM(D264:D267)</f>
        <v>0</v>
      </c>
      <c r="E263" s="76">
        <f t="shared" si="266"/>
        <v>0</v>
      </c>
      <c r="F263" s="95">
        <f>SUM(F264:F267)</f>
        <v>0</v>
      </c>
      <c r="G263" s="240">
        <f t="shared" ref="G263:N263" si="267">SUM(G264:G267)</f>
        <v>0</v>
      </c>
      <c r="H263" s="76">
        <f t="shared" si="267"/>
        <v>0</v>
      </c>
      <c r="I263" s="91">
        <f t="shared" si="267"/>
        <v>0</v>
      </c>
      <c r="J263" s="134">
        <f t="shared" si="267"/>
        <v>0</v>
      </c>
      <c r="K263" s="76">
        <f t="shared" si="267"/>
        <v>0</v>
      </c>
      <c r="L263" s="95">
        <f t="shared" si="267"/>
        <v>0</v>
      </c>
      <c r="M263" s="240">
        <f t="shared" si="267"/>
        <v>0</v>
      </c>
      <c r="N263" s="76">
        <f t="shared" si="267"/>
        <v>0</v>
      </c>
      <c r="O263" s="91">
        <f>SUM(O264:O267)</f>
        <v>0</v>
      </c>
      <c r="P263" s="300"/>
      <c r="Q263" s="306"/>
    </row>
    <row r="264" spans="1:17" hidden="1" x14ac:dyDescent="0.25">
      <c r="A264" s="30">
        <v>6421</v>
      </c>
      <c r="B264" s="43" t="s">
        <v>256</v>
      </c>
      <c r="C264" s="199">
        <f t="shared" si="243"/>
        <v>0</v>
      </c>
      <c r="D264" s="273"/>
      <c r="E264" s="45"/>
      <c r="F264" s="95">
        <f t="shared" ref="F264:F267" si="268">D264+E264</f>
        <v>0</v>
      </c>
      <c r="G264" s="239"/>
      <c r="H264" s="45"/>
      <c r="I264" s="91">
        <f t="shared" ref="I264:I267" si="269">G264+H264</f>
        <v>0</v>
      </c>
      <c r="J264" s="273"/>
      <c r="K264" s="45"/>
      <c r="L264" s="95">
        <f t="shared" ref="L264:L267" si="270">J264+K264</f>
        <v>0</v>
      </c>
      <c r="M264" s="239"/>
      <c r="N264" s="45"/>
      <c r="O264" s="91">
        <f t="shared" ref="O264:O267" si="271">M264+N264</f>
        <v>0</v>
      </c>
      <c r="P264" s="300"/>
      <c r="Q264" s="306"/>
    </row>
    <row r="265" spans="1:17" hidden="1" x14ac:dyDescent="0.25">
      <c r="A265" s="30">
        <v>6422</v>
      </c>
      <c r="B265" s="43" t="s">
        <v>257</v>
      </c>
      <c r="C265" s="199">
        <f t="shared" si="243"/>
        <v>0</v>
      </c>
      <c r="D265" s="273"/>
      <c r="E265" s="45"/>
      <c r="F265" s="95">
        <f t="shared" si="268"/>
        <v>0</v>
      </c>
      <c r="G265" s="239"/>
      <c r="H265" s="45"/>
      <c r="I265" s="91">
        <f t="shared" si="269"/>
        <v>0</v>
      </c>
      <c r="J265" s="273"/>
      <c r="K265" s="45"/>
      <c r="L265" s="95">
        <f t="shared" si="270"/>
        <v>0</v>
      </c>
      <c r="M265" s="239"/>
      <c r="N265" s="45"/>
      <c r="O265" s="91">
        <f t="shared" si="271"/>
        <v>0</v>
      </c>
      <c r="P265" s="300"/>
      <c r="Q265" s="306"/>
    </row>
    <row r="266" spans="1:17" ht="24" hidden="1" x14ac:dyDescent="0.25">
      <c r="A266" s="30">
        <v>6423</v>
      </c>
      <c r="B266" s="43" t="s">
        <v>258</v>
      </c>
      <c r="C266" s="199">
        <f t="shared" si="243"/>
        <v>0</v>
      </c>
      <c r="D266" s="273"/>
      <c r="E266" s="45"/>
      <c r="F266" s="95">
        <f t="shared" si="268"/>
        <v>0</v>
      </c>
      <c r="G266" s="239"/>
      <c r="H266" s="45"/>
      <c r="I266" s="91">
        <f t="shared" si="269"/>
        <v>0</v>
      </c>
      <c r="J266" s="273"/>
      <c r="K266" s="45"/>
      <c r="L266" s="95">
        <f t="shared" si="270"/>
        <v>0</v>
      </c>
      <c r="M266" s="239"/>
      <c r="N266" s="45"/>
      <c r="O266" s="91">
        <f t="shared" si="271"/>
        <v>0</v>
      </c>
      <c r="P266" s="300"/>
      <c r="Q266" s="306"/>
    </row>
    <row r="267" spans="1:17" ht="36" hidden="1" x14ac:dyDescent="0.25">
      <c r="A267" s="30">
        <v>6424</v>
      </c>
      <c r="B267" s="43" t="s">
        <v>259</v>
      </c>
      <c r="C267" s="199">
        <f t="shared" si="243"/>
        <v>0</v>
      </c>
      <c r="D267" s="273"/>
      <c r="E267" s="45"/>
      <c r="F267" s="95">
        <f t="shared" si="268"/>
        <v>0</v>
      </c>
      <c r="G267" s="239"/>
      <c r="H267" s="45"/>
      <c r="I267" s="91">
        <f t="shared" si="269"/>
        <v>0</v>
      </c>
      <c r="J267" s="273"/>
      <c r="K267" s="45"/>
      <c r="L267" s="95">
        <f t="shared" si="270"/>
        <v>0</v>
      </c>
      <c r="M267" s="239"/>
      <c r="N267" s="45"/>
      <c r="O267" s="91">
        <f t="shared" si="271"/>
        <v>0</v>
      </c>
      <c r="P267" s="300"/>
      <c r="Q267" s="306"/>
    </row>
    <row r="268" spans="1:17" ht="36" hidden="1" x14ac:dyDescent="0.25">
      <c r="A268" s="97">
        <v>7000</v>
      </c>
      <c r="B268" s="97" t="s">
        <v>260</v>
      </c>
      <c r="C268" s="212">
        <f>SUM(F268,I268,L268,O268)</f>
        <v>0</v>
      </c>
      <c r="D268" s="141">
        <f t="shared" ref="D268:E268" si="272">SUM(D269,D279)</f>
        <v>0</v>
      </c>
      <c r="E268" s="98">
        <f t="shared" si="272"/>
        <v>0</v>
      </c>
      <c r="F268" s="275">
        <f>SUM(F269,F279)</f>
        <v>0</v>
      </c>
      <c r="G268" s="246">
        <f t="shared" ref="G268:N268" si="273">SUM(G269,G279)</f>
        <v>0</v>
      </c>
      <c r="H268" s="98">
        <f t="shared" si="273"/>
        <v>0</v>
      </c>
      <c r="I268" s="285">
        <f t="shared" si="273"/>
        <v>0</v>
      </c>
      <c r="J268" s="141">
        <f t="shared" si="273"/>
        <v>0</v>
      </c>
      <c r="K268" s="98">
        <f t="shared" si="273"/>
        <v>0</v>
      </c>
      <c r="L268" s="275">
        <f t="shared" si="273"/>
        <v>0</v>
      </c>
      <c r="M268" s="246">
        <f t="shared" si="273"/>
        <v>0</v>
      </c>
      <c r="N268" s="98">
        <f t="shared" si="273"/>
        <v>0</v>
      </c>
      <c r="O268" s="160">
        <f>SUM(O269,O279)</f>
        <v>0</v>
      </c>
      <c r="P268" s="328"/>
      <c r="Q268" s="306"/>
    </row>
    <row r="269" spans="1:17" ht="24" hidden="1" x14ac:dyDescent="0.25">
      <c r="A269" s="35">
        <v>7200</v>
      </c>
      <c r="B269" s="72" t="s">
        <v>261</v>
      </c>
      <c r="C269" s="197">
        <f t="shared" si="243"/>
        <v>0</v>
      </c>
      <c r="D269" s="132">
        <f t="shared" ref="D269:N269" si="274">SUM(D270,D271,D274,D275,D278)</f>
        <v>0</v>
      </c>
      <c r="E269" s="38">
        <f t="shared" si="274"/>
        <v>0</v>
      </c>
      <c r="F269" s="184">
        <f>SUM(F270,F271,F274,F275,F278)</f>
        <v>0</v>
      </c>
      <c r="G269" s="237">
        <f t="shared" si="274"/>
        <v>0</v>
      </c>
      <c r="H269" s="38">
        <f t="shared" si="274"/>
        <v>0</v>
      </c>
      <c r="I269" s="125">
        <f>SUM(I270,I271,I274,I275,I278)</f>
        <v>0</v>
      </c>
      <c r="J269" s="132">
        <f t="shared" si="274"/>
        <v>0</v>
      </c>
      <c r="K269" s="38">
        <f t="shared" si="274"/>
        <v>0</v>
      </c>
      <c r="L269" s="184">
        <f>SUM(L270,L271,L274,L275,L278)</f>
        <v>0</v>
      </c>
      <c r="M269" s="237">
        <f t="shared" si="274"/>
        <v>0</v>
      </c>
      <c r="N269" s="38">
        <f t="shared" si="274"/>
        <v>0</v>
      </c>
      <c r="O269" s="126">
        <f>SUM(O270,O271,O274,O275,O278)</f>
        <v>0</v>
      </c>
      <c r="P269" s="325"/>
      <c r="Q269" s="306"/>
    </row>
    <row r="270" spans="1:17" ht="24" hidden="1" x14ac:dyDescent="0.25">
      <c r="A270" s="404">
        <v>7210</v>
      </c>
      <c r="B270" s="40" t="s">
        <v>262</v>
      </c>
      <c r="C270" s="198">
        <f t="shared" si="243"/>
        <v>0</v>
      </c>
      <c r="D270" s="272"/>
      <c r="E270" s="42"/>
      <c r="F270" s="185">
        <f>D270+E270</f>
        <v>0</v>
      </c>
      <c r="G270" s="229"/>
      <c r="H270" s="42"/>
      <c r="I270" s="90">
        <f>G270+H270</f>
        <v>0</v>
      </c>
      <c r="J270" s="272"/>
      <c r="K270" s="42"/>
      <c r="L270" s="185">
        <f>J270+K270</f>
        <v>0</v>
      </c>
      <c r="M270" s="229"/>
      <c r="N270" s="42"/>
      <c r="O270" s="90">
        <f>M270+N270</f>
        <v>0</v>
      </c>
      <c r="P270" s="299"/>
      <c r="Q270" s="306"/>
    </row>
    <row r="271" spans="1:17" s="96" customFormat="1" ht="36" hidden="1" x14ac:dyDescent="0.25">
      <c r="A271" s="75">
        <v>7220</v>
      </c>
      <c r="B271" s="43" t="s">
        <v>263</v>
      </c>
      <c r="C271" s="199">
        <f t="shared" si="243"/>
        <v>0</v>
      </c>
      <c r="D271" s="134">
        <f t="shared" ref="D271:E271" si="275">SUM(D272:D273)</f>
        <v>0</v>
      </c>
      <c r="E271" s="76">
        <f t="shared" si="275"/>
        <v>0</v>
      </c>
      <c r="F271" s="95">
        <f>SUM(F272:F273)</f>
        <v>0</v>
      </c>
      <c r="G271" s="240">
        <f t="shared" ref="G271:O271" si="276">SUM(G272:G273)</f>
        <v>0</v>
      </c>
      <c r="H271" s="76">
        <f t="shared" si="276"/>
        <v>0</v>
      </c>
      <c r="I271" s="91">
        <f t="shared" si="276"/>
        <v>0</v>
      </c>
      <c r="J271" s="134">
        <f t="shared" si="276"/>
        <v>0</v>
      </c>
      <c r="K271" s="76">
        <f t="shared" si="276"/>
        <v>0</v>
      </c>
      <c r="L271" s="95">
        <f t="shared" si="276"/>
        <v>0</v>
      </c>
      <c r="M271" s="240">
        <f t="shared" si="276"/>
        <v>0</v>
      </c>
      <c r="N271" s="76">
        <f t="shared" si="276"/>
        <v>0</v>
      </c>
      <c r="O271" s="91">
        <f t="shared" si="276"/>
        <v>0</v>
      </c>
      <c r="P271" s="300"/>
      <c r="Q271" s="310"/>
    </row>
    <row r="272" spans="1:17" s="96" customFormat="1" ht="36" hidden="1" x14ac:dyDescent="0.25">
      <c r="A272" s="30">
        <v>7221</v>
      </c>
      <c r="B272" s="43" t="s">
        <v>264</v>
      </c>
      <c r="C272" s="199">
        <f t="shared" si="243"/>
        <v>0</v>
      </c>
      <c r="D272" s="273"/>
      <c r="E272" s="45"/>
      <c r="F272" s="95">
        <f t="shared" ref="F272:F274" si="277">D272+E272</f>
        <v>0</v>
      </c>
      <c r="G272" s="239"/>
      <c r="H272" s="45"/>
      <c r="I272" s="91">
        <f t="shared" ref="I272:I274" si="278">G272+H272</f>
        <v>0</v>
      </c>
      <c r="J272" s="273"/>
      <c r="K272" s="45"/>
      <c r="L272" s="95">
        <f t="shared" ref="L272:L274" si="279">J272+K272</f>
        <v>0</v>
      </c>
      <c r="M272" s="239"/>
      <c r="N272" s="45"/>
      <c r="O272" s="91">
        <f t="shared" ref="O272:O274" si="280">M272+N272</f>
        <v>0</v>
      </c>
      <c r="P272" s="300"/>
      <c r="Q272" s="310"/>
    </row>
    <row r="273" spans="1:17" s="96" customFormat="1" ht="36" hidden="1" x14ac:dyDescent="0.25">
      <c r="A273" s="30">
        <v>7222</v>
      </c>
      <c r="B273" s="43" t="s">
        <v>265</v>
      </c>
      <c r="C273" s="199">
        <f t="shared" si="243"/>
        <v>0</v>
      </c>
      <c r="D273" s="273"/>
      <c r="E273" s="45"/>
      <c r="F273" s="95">
        <f t="shared" si="277"/>
        <v>0</v>
      </c>
      <c r="G273" s="239"/>
      <c r="H273" s="45"/>
      <c r="I273" s="91">
        <f t="shared" si="278"/>
        <v>0</v>
      </c>
      <c r="J273" s="273"/>
      <c r="K273" s="45"/>
      <c r="L273" s="95">
        <f t="shared" si="279"/>
        <v>0</v>
      </c>
      <c r="M273" s="239"/>
      <c r="N273" s="45"/>
      <c r="O273" s="91">
        <f t="shared" si="280"/>
        <v>0</v>
      </c>
      <c r="P273" s="300"/>
      <c r="Q273" s="310"/>
    </row>
    <row r="274" spans="1:17" ht="24" hidden="1" x14ac:dyDescent="0.25">
      <c r="A274" s="75">
        <v>7230</v>
      </c>
      <c r="B274" s="43" t="s">
        <v>310</v>
      </c>
      <c r="C274" s="199">
        <f t="shared" si="243"/>
        <v>0</v>
      </c>
      <c r="D274" s="273"/>
      <c r="E274" s="45"/>
      <c r="F274" s="95">
        <f t="shared" si="277"/>
        <v>0</v>
      </c>
      <c r="G274" s="239"/>
      <c r="H274" s="45"/>
      <c r="I274" s="91">
        <f t="shared" si="278"/>
        <v>0</v>
      </c>
      <c r="J274" s="273"/>
      <c r="K274" s="45"/>
      <c r="L274" s="95">
        <f t="shared" si="279"/>
        <v>0</v>
      </c>
      <c r="M274" s="239"/>
      <c r="N274" s="45"/>
      <c r="O274" s="91">
        <f t="shared" si="280"/>
        <v>0</v>
      </c>
      <c r="P274" s="300"/>
      <c r="Q274" s="306"/>
    </row>
    <row r="275" spans="1:17" ht="24" hidden="1" x14ac:dyDescent="0.25">
      <c r="A275" s="75">
        <v>7240</v>
      </c>
      <c r="B275" s="43" t="s">
        <v>266</v>
      </c>
      <c r="C275" s="199">
        <f t="shared" si="243"/>
        <v>0</v>
      </c>
      <c r="D275" s="134">
        <f t="shared" ref="D275:E275" si="281">SUM(D276:D277)</f>
        <v>0</v>
      </c>
      <c r="E275" s="76">
        <f t="shared" si="281"/>
        <v>0</v>
      </c>
      <c r="F275" s="95">
        <f>SUM(F276:F277)</f>
        <v>0</v>
      </c>
      <c r="G275" s="240">
        <f t="shared" ref="G275:O275" si="282">SUM(G276:G277)</f>
        <v>0</v>
      </c>
      <c r="H275" s="76">
        <f t="shared" si="282"/>
        <v>0</v>
      </c>
      <c r="I275" s="91">
        <f t="shared" si="282"/>
        <v>0</v>
      </c>
      <c r="J275" s="134">
        <f t="shared" si="282"/>
        <v>0</v>
      </c>
      <c r="K275" s="76">
        <f t="shared" si="282"/>
        <v>0</v>
      </c>
      <c r="L275" s="95">
        <f t="shared" si="282"/>
        <v>0</v>
      </c>
      <c r="M275" s="240">
        <f t="shared" si="282"/>
        <v>0</v>
      </c>
      <c r="N275" s="76">
        <f t="shared" si="282"/>
        <v>0</v>
      </c>
      <c r="O275" s="91">
        <f t="shared" si="282"/>
        <v>0</v>
      </c>
      <c r="P275" s="300"/>
      <c r="Q275" s="306"/>
    </row>
    <row r="276" spans="1:17" ht="48" hidden="1" x14ac:dyDescent="0.25">
      <c r="A276" s="30">
        <v>7245</v>
      </c>
      <c r="B276" s="43" t="s">
        <v>267</v>
      </c>
      <c r="C276" s="199">
        <f t="shared" si="243"/>
        <v>0</v>
      </c>
      <c r="D276" s="273"/>
      <c r="E276" s="45"/>
      <c r="F276" s="95">
        <f t="shared" ref="F276:F278" si="283">D276+E276</f>
        <v>0</v>
      </c>
      <c r="G276" s="239"/>
      <c r="H276" s="45"/>
      <c r="I276" s="91">
        <f t="shared" ref="I276:I278" si="284">G276+H276</f>
        <v>0</v>
      </c>
      <c r="J276" s="273"/>
      <c r="K276" s="45"/>
      <c r="L276" s="95">
        <f t="shared" ref="L276:L278" si="285">J276+K276</f>
        <v>0</v>
      </c>
      <c r="M276" s="239"/>
      <c r="N276" s="45"/>
      <c r="O276" s="91">
        <f t="shared" ref="O276:O278" si="286">M276+N276</f>
        <v>0</v>
      </c>
      <c r="P276" s="300"/>
      <c r="Q276" s="306"/>
    </row>
    <row r="277" spans="1:17" ht="96" hidden="1" x14ac:dyDescent="0.25">
      <c r="A277" s="30">
        <v>7246</v>
      </c>
      <c r="B277" s="43" t="s">
        <v>268</v>
      </c>
      <c r="C277" s="199">
        <f t="shared" si="243"/>
        <v>0</v>
      </c>
      <c r="D277" s="273"/>
      <c r="E277" s="45"/>
      <c r="F277" s="95">
        <f t="shared" si="283"/>
        <v>0</v>
      </c>
      <c r="G277" s="239"/>
      <c r="H277" s="45"/>
      <c r="I277" s="91">
        <f t="shared" si="284"/>
        <v>0</v>
      </c>
      <c r="J277" s="273"/>
      <c r="K277" s="45"/>
      <c r="L277" s="95">
        <f t="shared" si="285"/>
        <v>0</v>
      </c>
      <c r="M277" s="239"/>
      <c r="N277" s="45"/>
      <c r="O277" s="91">
        <f t="shared" si="286"/>
        <v>0</v>
      </c>
      <c r="P277" s="300"/>
      <c r="Q277" s="306"/>
    </row>
    <row r="278" spans="1:17" ht="24" hidden="1" x14ac:dyDescent="0.25">
      <c r="A278" s="92">
        <v>7260</v>
      </c>
      <c r="B278" s="40" t="s">
        <v>269</v>
      </c>
      <c r="C278" s="198">
        <f t="shared" si="243"/>
        <v>0</v>
      </c>
      <c r="D278" s="272"/>
      <c r="E278" s="42"/>
      <c r="F278" s="185">
        <f t="shared" si="283"/>
        <v>0</v>
      </c>
      <c r="G278" s="229"/>
      <c r="H278" s="42"/>
      <c r="I278" s="90">
        <f t="shared" si="284"/>
        <v>0</v>
      </c>
      <c r="J278" s="272"/>
      <c r="K278" s="42"/>
      <c r="L278" s="185">
        <f t="shared" si="285"/>
        <v>0</v>
      </c>
      <c r="M278" s="229"/>
      <c r="N278" s="42"/>
      <c r="O278" s="90">
        <f t="shared" si="286"/>
        <v>0</v>
      </c>
      <c r="P278" s="299"/>
      <c r="Q278" s="306"/>
    </row>
    <row r="279" spans="1:17" hidden="1" x14ac:dyDescent="0.25">
      <c r="A279" s="55">
        <v>7700</v>
      </c>
      <c r="B279" s="108" t="s">
        <v>300</v>
      </c>
      <c r="C279" s="213">
        <f t="shared" si="243"/>
        <v>0</v>
      </c>
      <c r="D279" s="142">
        <f t="shared" ref="D279:O279" si="287">D280</f>
        <v>0</v>
      </c>
      <c r="E279" s="109">
        <f t="shared" si="287"/>
        <v>0</v>
      </c>
      <c r="F279" s="186">
        <f t="shared" si="287"/>
        <v>0</v>
      </c>
      <c r="G279" s="247">
        <f t="shared" si="287"/>
        <v>0</v>
      </c>
      <c r="H279" s="109">
        <f t="shared" si="287"/>
        <v>0</v>
      </c>
      <c r="I279" s="286">
        <f t="shared" si="287"/>
        <v>0</v>
      </c>
      <c r="J279" s="142">
        <f t="shared" si="287"/>
        <v>0</v>
      </c>
      <c r="K279" s="109">
        <f t="shared" si="287"/>
        <v>0</v>
      </c>
      <c r="L279" s="186">
        <f t="shared" si="287"/>
        <v>0</v>
      </c>
      <c r="M279" s="247">
        <f t="shared" si="287"/>
        <v>0</v>
      </c>
      <c r="N279" s="109">
        <f t="shared" si="287"/>
        <v>0</v>
      </c>
      <c r="O279" s="286">
        <f t="shared" si="287"/>
        <v>0</v>
      </c>
      <c r="P279" s="326"/>
      <c r="Q279" s="306"/>
    </row>
    <row r="280" spans="1:17" hidden="1" x14ac:dyDescent="0.25">
      <c r="A280" s="73">
        <v>7720</v>
      </c>
      <c r="B280" s="40" t="s">
        <v>301</v>
      </c>
      <c r="C280" s="200">
        <f t="shared" si="243"/>
        <v>0</v>
      </c>
      <c r="D280" s="265"/>
      <c r="E280" s="49"/>
      <c r="F280" s="344">
        <f>D280+E280</f>
        <v>0</v>
      </c>
      <c r="G280" s="248"/>
      <c r="H280" s="49"/>
      <c r="I280" s="157">
        <f>G280+H280</f>
        <v>0</v>
      </c>
      <c r="J280" s="265"/>
      <c r="K280" s="49"/>
      <c r="L280" s="344">
        <f>J280+K280</f>
        <v>0</v>
      </c>
      <c r="M280" s="248"/>
      <c r="N280" s="49"/>
      <c r="O280" s="157">
        <f>M280+N280</f>
        <v>0</v>
      </c>
      <c r="P280" s="304"/>
      <c r="Q280" s="306"/>
    </row>
    <row r="281" spans="1:17" x14ac:dyDescent="0.25">
      <c r="A281" s="94"/>
      <c r="B281" s="43" t="s">
        <v>270</v>
      </c>
      <c r="C281" s="199">
        <f t="shared" si="243"/>
        <v>5394</v>
      </c>
      <c r="D281" s="134">
        <f t="shared" ref="D281:E281" si="288">SUM(D282:D283)</f>
        <v>5394</v>
      </c>
      <c r="E281" s="91">
        <f t="shared" si="288"/>
        <v>0</v>
      </c>
      <c r="F281" s="373">
        <f>SUM(F282:F283)</f>
        <v>5394</v>
      </c>
      <c r="G281" s="240">
        <f t="shared" ref="G281:O281" si="289">SUM(G282:G283)</f>
        <v>0</v>
      </c>
      <c r="H281" s="91">
        <f t="shared" si="289"/>
        <v>0</v>
      </c>
      <c r="I281" s="373">
        <f t="shared" si="289"/>
        <v>0</v>
      </c>
      <c r="J281" s="134">
        <f t="shared" si="289"/>
        <v>0</v>
      </c>
      <c r="K281" s="76">
        <f t="shared" si="289"/>
        <v>0</v>
      </c>
      <c r="L281" s="95">
        <f t="shared" si="289"/>
        <v>0</v>
      </c>
      <c r="M281" s="240">
        <f t="shared" si="289"/>
        <v>0</v>
      </c>
      <c r="N281" s="76">
        <f t="shared" si="289"/>
        <v>0</v>
      </c>
      <c r="O281" s="91">
        <f t="shared" si="289"/>
        <v>0</v>
      </c>
      <c r="P281" s="300"/>
      <c r="Q281" s="306"/>
    </row>
    <row r="282" spans="1:17" hidden="1" x14ac:dyDescent="0.25">
      <c r="A282" s="94" t="s">
        <v>271</v>
      </c>
      <c r="B282" s="30" t="s">
        <v>272</v>
      </c>
      <c r="C282" s="199">
        <f t="shared" si="243"/>
        <v>0</v>
      </c>
      <c r="D282" s="273"/>
      <c r="E282" s="45"/>
      <c r="F282" s="95">
        <f>E282+D282</f>
        <v>0</v>
      </c>
      <c r="G282" s="239"/>
      <c r="H282" s="45"/>
      <c r="I282" s="91">
        <f>H282+G282</f>
        <v>0</v>
      </c>
      <c r="J282" s="273"/>
      <c r="K282" s="45"/>
      <c r="L282" s="95">
        <f>K282+J282</f>
        <v>0</v>
      </c>
      <c r="M282" s="239"/>
      <c r="N282" s="45"/>
      <c r="O282" s="91">
        <f>N282+M282</f>
        <v>0</v>
      </c>
      <c r="P282" s="300"/>
      <c r="Q282" s="306"/>
    </row>
    <row r="283" spans="1:17" ht="24" x14ac:dyDescent="0.25">
      <c r="A283" s="94" t="s">
        <v>273</v>
      </c>
      <c r="B283" s="99" t="s">
        <v>274</v>
      </c>
      <c r="C283" s="198">
        <f t="shared" si="243"/>
        <v>5394</v>
      </c>
      <c r="D283" s="272">
        <v>5394</v>
      </c>
      <c r="E283" s="358"/>
      <c r="F283" s="372">
        <f>E283+D283</f>
        <v>5394</v>
      </c>
      <c r="G283" s="229"/>
      <c r="H283" s="358"/>
      <c r="I283" s="372">
        <f>H283+G283</f>
        <v>0</v>
      </c>
      <c r="J283" s="272"/>
      <c r="K283" s="42"/>
      <c r="L283" s="185">
        <f>K283+J283</f>
        <v>0</v>
      </c>
      <c r="M283" s="229"/>
      <c r="N283" s="42"/>
      <c r="O283" s="90">
        <f>N283+M283</f>
        <v>0</v>
      </c>
      <c r="P283" s="299"/>
      <c r="Q283" s="306"/>
    </row>
    <row r="284" spans="1:17" ht="12.75" thickBot="1" x14ac:dyDescent="0.3">
      <c r="A284" s="113"/>
      <c r="B284" s="113" t="s">
        <v>275</v>
      </c>
      <c r="C284" s="214">
        <f t="shared" si="243"/>
        <v>32975</v>
      </c>
      <c r="D284" s="143">
        <f t="shared" ref="D284:O284" si="290">SUM(D281,D268,D229,D194,D186,D172,D74,D52)</f>
        <v>32975</v>
      </c>
      <c r="E284" s="287">
        <f t="shared" si="290"/>
        <v>0</v>
      </c>
      <c r="F284" s="374">
        <f t="shared" si="290"/>
        <v>32975</v>
      </c>
      <c r="G284" s="249">
        <f t="shared" si="290"/>
        <v>0</v>
      </c>
      <c r="H284" s="287">
        <f t="shared" si="290"/>
        <v>0</v>
      </c>
      <c r="I284" s="374">
        <f t="shared" si="290"/>
        <v>0</v>
      </c>
      <c r="J284" s="143">
        <f t="shared" si="290"/>
        <v>0</v>
      </c>
      <c r="K284" s="114">
        <f t="shared" si="290"/>
        <v>0</v>
      </c>
      <c r="L284" s="115">
        <f t="shared" si="290"/>
        <v>0</v>
      </c>
      <c r="M284" s="249">
        <f t="shared" si="290"/>
        <v>0</v>
      </c>
      <c r="N284" s="114">
        <f t="shared" si="290"/>
        <v>0</v>
      </c>
      <c r="O284" s="287">
        <f t="shared" si="290"/>
        <v>0</v>
      </c>
      <c r="P284" s="329"/>
      <c r="Q284" s="306"/>
    </row>
    <row r="285" spans="1:17" s="19" customFormat="1" ht="13.5" thickTop="1" thickBot="1" x14ac:dyDescent="0.3">
      <c r="A285" s="871" t="s">
        <v>276</v>
      </c>
      <c r="B285" s="872"/>
      <c r="C285" s="215">
        <f t="shared" si="243"/>
        <v>1987</v>
      </c>
      <c r="D285" s="144">
        <f>SUM(D24,D25,D41,D42)-D50</f>
        <v>1987</v>
      </c>
      <c r="E285" s="128">
        <f t="shared" ref="E285:F285" si="291">SUM(E24,E25,E41,E42)-E50</f>
        <v>0</v>
      </c>
      <c r="F285" s="375">
        <f t="shared" si="291"/>
        <v>1987</v>
      </c>
      <c r="G285" s="250">
        <f>SUM(G24,G42)-G50</f>
        <v>0</v>
      </c>
      <c r="H285" s="128">
        <f t="shared" ref="H285:I285" si="292">SUM(H24,H42)-H50</f>
        <v>0</v>
      </c>
      <c r="I285" s="375">
        <f t="shared" si="292"/>
        <v>0</v>
      </c>
      <c r="J285" s="144">
        <f>SUM(J26,J42)-J50</f>
        <v>0</v>
      </c>
      <c r="K285" s="117">
        <f t="shared" ref="K285:L285" si="293">SUM(K26,K42)-K50</f>
        <v>0</v>
      </c>
      <c r="L285" s="118">
        <f t="shared" si="293"/>
        <v>0</v>
      </c>
      <c r="M285" s="250">
        <f>SUM(M44)-M50</f>
        <v>0</v>
      </c>
      <c r="N285" s="117">
        <f t="shared" ref="N285:O285" si="294">SUM(N44)-N50</f>
        <v>0</v>
      </c>
      <c r="O285" s="128">
        <f t="shared" si="294"/>
        <v>0</v>
      </c>
      <c r="P285" s="305"/>
      <c r="Q285" s="191"/>
    </row>
    <row r="286" spans="1:17" s="19" customFormat="1" ht="12.75" thickTop="1" x14ac:dyDescent="0.25">
      <c r="A286" s="886" t="s">
        <v>277</v>
      </c>
      <c r="B286" s="887"/>
      <c r="C286" s="216">
        <f t="shared" si="243"/>
        <v>-1987</v>
      </c>
      <c r="D286" s="145">
        <f>SUM(D287,D288)-D295+D296</f>
        <v>-1987</v>
      </c>
      <c r="E286" s="116">
        <f t="shared" ref="E286:O286" si="295">SUM(E287,E288)-E295+E296</f>
        <v>0</v>
      </c>
      <c r="F286" s="376">
        <f t="shared" si="295"/>
        <v>-1987</v>
      </c>
      <c r="G286" s="251">
        <f t="shared" si="295"/>
        <v>0</v>
      </c>
      <c r="H286" s="116">
        <f t="shared" si="295"/>
        <v>0</v>
      </c>
      <c r="I286" s="376">
        <f t="shared" si="295"/>
        <v>0</v>
      </c>
      <c r="J286" s="145">
        <f t="shared" si="295"/>
        <v>0</v>
      </c>
      <c r="K286" s="103">
        <f t="shared" si="295"/>
        <v>0</v>
      </c>
      <c r="L286" s="112">
        <f t="shared" si="295"/>
        <v>0</v>
      </c>
      <c r="M286" s="251">
        <f t="shared" si="295"/>
        <v>0</v>
      </c>
      <c r="N286" s="103">
        <f t="shared" si="295"/>
        <v>0</v>
      </c>
      <c r="O286" s="116">
        <f t="shared" si="295"/>
        <v>0</v>
      </c>
      <c r="P286" s="330"/>
      <c r="Q286" s="191"/>
    </row>
    <row r="287" spans="1:17" s="19" customFormat="1" ht="12.75" thickBot="1" x14ac:dyDescent="0.3">
      <c r="A287" s="63" t="s">
        <v>278</v>
      </c>
      <c r="B287" s="63" t="s">
        <v>279</v>
      </c>
      <c r="C287" s="206">
        <f t="shared" si="243"/>
        <v>-1987</v>
      </c>
      <c r="D287" s="136">
        <f t="shared" ref="D287:O287" si="296">D21-D281</f>
        <v>-1987</v>
      </c>
      <c r="E287" s="120">
        <f t="shared" si="296"/>
        <v>0</v>
      </c>
      <c r="F287" s="366">
        <f t="shared" si="296"/>
        <v>-1987</v>
      </c>
      <c r="G287" s="233">
        <f t="shared" si="296"/>
        <v>0</v>
      </c>
      <c r="H287" s="120">
        <f t="shared" si="296"/>
        <v>0</v>
      </c>
      <c r="I287" s="366">
        <f t="shared" si="296"/>
        <v>0</v>
      </c>
      <c r="J287" s="136">
        <f t="shared" si="296"/>
        <v>0</v>
      </c>
      <c r="K287" s="64">
        <f t="shared" si="296"/>
        <v>0</v>
      </c>
      <c r="L287" s="178">
        <f t="shared" si="296"/>
        <v>0</v>
      </c>
      <c r="M287" s="233">
        <f t="shared" si="296"/>
        <v>0</v>
      </c>
      <c r="N287" s="64">
        <f t="shared" si="296"/>
        <v>0</v>
      </c>
      <c r="O287" s="120">
        <f t="shared" si="296"/>
        <v>0</v>
      </c>
      <c r="P287" s="321"/>
      <c r="Q287" s="191"/>
    </row>
    <row r="288" spans="1:17" s="19" customFormat="1" ht="12.75" hidden="1" thickTop="1" x14ac:dyDescent="0.25">
      <c r="A288" s="119" t="s">
        <v>280</v>
      </c>
      <c r="B288" s="119" t="s">
        <v>281</v>
      </c>
      <c r="C288" s="216">
        <f t="shared" si="243"/>
        <v>0</v>
      </c>
      <c r="D288" s="145">
        <f t="shared" ref="D288:O288" si="297">SUM(D289,D291,D293)-SUM(D290,D292,D294)</f>
        <v>0</v>
      </c>
      <c r="E288" s="103">
        <f t="shared" si="297"/>
        <v>0</v>
      </c>
      <c r="F288" s="112">
        <f t="shared" si="297"/>
        <v>0</v>
      </c>
      <c r="G288" s="251">
        <f t="shared" si="297"/>
        <v>0</v>
      </c>
      <c r="H288" s="103">
        <f t="shared" si="297"/>
        <v>0</v>
      </c>
      <c r="I288" s="116">
        <f t="shared" si="297"/>
        <v>0</v>
      </c>
      <c r="J288" s="145">
        <f t="shared" si="297"/>
        <v>0</v>
      </c>
      <c r="K288" s="103">
        <f t="shared" si="297"/>
        <v>0</v>
      </c>
      <c r="L288" s="112">
        <f t="shared" si="297"/>
        <v>0</v>
      </c>
      <c r="M288" s="251">
        <f t="shared" si="297"/>
        <v>0</v>
      </c>
      <c r="N288" s="103">
        <f t="shared" si="297"/>
        <v>0</v>
      </c>
      <c r="O288" s="116">
        <f t="shared" si="297"/>
        <v>0</v>
      </c>
      <c r="P288" s="330"/>
      <c r="Q288" s="191"/>
    </row>
    <row r="289" spans="1:17" ht="12.75" hidden="1" thickTop="1" x14ac:dyDescent="0.25">
      <c r="A289" s="100" t="s">
        <v>282</v>
      </c>
      <c r="B289" s="60" t="s">
        <v>283</v>
      </c>
      <c r="C289" s="200">
        <f t="shared" si="243"/>
        <v>0</v>
      </c>
      <c r="D289" s="265"/>
      <c r="E289" s="49"/>
      <c r="F289" s="344">
        <f t="shared" ref="F289:F296" si="298">E289+D289</f>
        <v>0</v>
      </c>
      <c r="G289" s="248"/>
      <c r="H289" s="49"/>
      <c r="I289" s="157">
        <f t="shared" ref="I289:I296" si="299">H289+G289</f>
        <v>0</v>
      </c>
      <c r="J289" s="265"/>
      <c r="K289" s="49"/>
      <c r="L289" s="344">
        <f t="shared" ref="L289:L296" si="300">K289+J289</f>
        <v>0</v>
      </c>
      <c r="M289" s="248"/>
      <c r="N289" s="49"/>
      <c r="O289" s="157">
        <f t="shared" ref="O289:O296" si="301">N289+M289</f>
        <v>0</v>
      </c>
      <c r="P289" s="304"/>
      <c r="Q289" s="306"/>
    </row>
    <row r="290" spans="1:17" ht="24.75" hidden="1" thickTop="1" x14ac:dyDescent="0.25">
      <c r="A290" s="94" t="s">
        <v>284</v>
      </c>
      <c r="B290" s="29" t="s">
        <v>285</v>
      </c>
      <c r="C290" s="199">
        <f t="shared" si="243"/>
        <v>0</v>
      </c>
      <c r="D290" s="273"/>
      <c r="E290" s="45"/>
      <c r="F290" s="95">
        <f t="shared" si="298"/>
        <v>0</v>
      </c>
      <c r="G290" s="239"/>
      <c r="H290" s="45"/>
      <c r="I290" s="91">
        <f t="shared" si="299"/>
        <v>0</v>
      </c>
      <c r="J290" s="273"/>
      <c r="K290" s="45"/>
      <c r="L290" s="95">
        <f t="shared" si="300"/>
        <v>0</v>
      </c>
      <c r="M290" s="239"/>
      <c r="N290" s="45"/>
      <c r="O290" s="91">
        <f t="shared" si="301"/>
        <v>0</v>
      </c>
      <c r="P290" s="300"/>
      <c r="Q290" s="306"/>
    </row>
    <row r="291" spans="1:17" ht="12.75" hidden="1" thickTop="1" x14ac:dyDescent="0.25">
      <c r="A291" s="94" t="s">
        <v>286</v>
      </c>
      <c r="B291" s="29" t="s">
        <v>287</v>
      </c>
      <c r="C291" s="199">
        <f t="shared" si="243"/>
        <v>0</v>
      </c>
      <c r="D291" s="273"/>
      <c r="E291" s="45"/>
      <c r="F291" s="95">
        <f t="shared" si="298"/>
        <v>0</v>
      </c>
      <c r="G291" s="239"/>
      <c r="H291" s="45"/>
      <c r="I291" s="91">
        <f t="shared" si="299"/>
        <v>0</v>
      </c>
      <c r="J291" s="273"/>
      <c r="K291" s="45"/>
      <c r="L291" s="95">
        <f t="shared" si="300"/>
        <v>0</v>
      </c>
      <c r="M291" s="239"/>
      <c r="N291" s="45"/>
      <c r="O291" s="91">
        <f t="shared" si="301"/>
        <v>0</v>
      </c>
      <c r="P291" s="300"/>
      <c r="Q291" s="306"/>
    </row>
    <row r="292" spans="1:17" ht="24.75" hidden="1" thickTop="1" x14ac:dyDescent="0.25">
      <c r="A292" s="94" t="s">
        <v>288</v>
      </c>
      <c r="B292" s="29" t="s">
        <v>289</v>
      </c>
      <c r="C292" s="199">
        <f>SUM(F292,I292,L292,O292)</f>
        <v>0</v>
      </c>
      <c r="D292" s="273"/>
      <c r="E292" s="45"/>
      <c r="F292" s="95">
        <f t="shared" si="298"/>
        <v>0</v>
      </c>
      <c r="G292" s="239"/>
      <c r="H292" s="45"/>
      <c r="I292" s="91">
        <f t="shared" si="299"/>
        <v>0</v>
      </c>
      <c r="J292" s="273"/>
      <c r="K292" s="45"/>
      <c r="L292" s="95">
        <f t="shared" si="300"/>
        <v>0</v>
      </c>
      <c r="M292" s="239"/>
      <c r="N292" s="45"/>
      <c r="O292" s="91">
        <f t="shared" si="301"/>
        <v>0</v>
      </c>
      <c r="P292" s="300"/>
      <c r="Q292" s="306"/>
    </row>
    <row r="293" spans="1:17" ht="12.75" hidden="1" thickTop="1" x14ac:dyDescent="0.25">
      <c r="A293" s="94" t="s">
        <v>290</v>
      </c>
      <c r="B293" s="29" t="s">
        <v>291</v>
      </c>
      <c r="C293" s="199">
        <f t="shared" si="243"/>
        <v>0</v>
      </c>
      <c r="D293" s="273"/>
      <c r="E293" s="45"/>
      <c r="F293" s="95">
        <f t="shared" si="298"/>
        <v>0</v>
      </c>
      <c r="G293" s="239"/>
      <c r="H293" s="45"/>
      <c r="I293" s="91">
        <f t="shared" si="299"/>
        <v>0</v>
      </c>
      <c r="J293" s="273"/>
      <c r="K293" s="45"/>
      <c r="L293" s="95">
        <f t="shared" si="300"/>
        <v>0</v>
      </c>
      <c r="M293" s="239"/>
      <c r="N293" s="45"/>
      <c r="O293" s="91">
        <f t="shared" si="301"/>
        <v>0</v>
      </c>
      <c r="P293" s="300"/>
      <c r="Q293" s="306"/>
    </row>
    <row r="294" spans="1:17" ht="24.75" hidden="1" thickTop="1" x14ac:dyDescent="0.25">
      <c r="A294" s="101" t="s">
        <v>292</v>
      </c>
      <c r="B294" s="102" t="s">
        <v>293</v>
      </c>
      <c r="C294" s="210">
        <f t="shared" si="243"/>
        <v>0</v>
      </c>
      <c r="D294" s="274"/>
      <c r="E294" s="84"/>
      <c r="F294" s="343">
        <f t="shared" si="298"/>
        <v>0</v>
      </c>
      <c r="G294" s="244"/>
      <c r="H294" s="84"/>
      <c r="I294" s="158">
        <f t="shared" si="299"/>
        <v>0</v>
      </c>
      <c r="J294" s="274"/>
      <c r="K294" s="84"/>
      <c r="L294" s="343">
        <f t="shared" si="300"/>
        <v>0</v>
      </c>
      <c r="M294" s="244"/>
      <c r="N294" s="84"/>
      <c r="O294" s="158">
        <f t="shared" si="301"/>
        <v>0</v>
      </c>
      <c r="P294" s="303"/>
      <c r="Q294" s="306"/>
    </row>
    <row r="295" spans="1:17" s="19" customFormat="1" ht="13.5" hidden="1" thickTop="1" thickBot="1" x14ac:dyDescent="0.3">
      <c r="A295" s="121" t="s">
        <v>294</v>
      </c>
      <c r="B295" s="121" t="s">
        <v>295</v>
      </c>
      <c r="C295" s="215">
        <f t="shared" si="243"/>
        <v>0</v>
      </c>
      <c r="D295" s="276"/>
      <c r="E295" s="122"/>
      <c r="F295" s="118">
        <f t="shared" si="298"/>
        <v>0</v>
      </c>
      <c r="G295" s="252"/>
      <c r="H295" s="122"/>
      <c r="I295" s="128">
        <f t="shared" si="299"/>
        <v>0</v>
      </c>
      <c r="J295" s="276"/>
      <c r="K295" s="122"/>
      <c r="L295" s="118">
        <f t="shared" si="300"/>
        <v>0</v>
      </c>
      <c r="M295" s="252"/>
      <c r="N295" s="122"/>
      <c r="O295" s="128">
        <f t="shared" si="301"/>
        <v>0</v>
      </c>
      <c r="P295" s="305"/>
      <c r="Q295" s="191"/>
    </row>
    <row r="296" spans="1:17" s="19" customFormat="1" ht="48.75" hidden="1" thickTop="1" x14ac:dyDescent="0.25">
      <c r="A296" s="119" t="s">
        <v>296</v>
      </c>
      <c r="B296" s="104" t="s">
        <v>297</v>
      </c>
      <c r="C296" s="216">
        <f>SUM(F296,I296,L296,O296)</f>
        <v>0</v>
      </c>
      <c r="D296" s="277"/>
      <c r="E296" s="189"/>
      <c r="F296" s="184">
        <f t="shared" si="298"/>
        <v>0</v>
      </c>
      <c r="G296" s="243"/>
      <c r="H296" s="80"/>
      <c r="I296" s="125">
        <f t="shared" si="299"/>
        <v>0</v>
      </c>
      <c r="J296" s="257"/>
      <c r="K296" s="80"/>
      <c r="L296" s="184">
        <f t="shared" si="300"/>
        <v>0</v>
      </c>
      <c r="M296" s="243"/>
      <c r="N296" s="80"/>
      <c r="O296" s="125">
        <f t="shared" si="301"/>
        <v>0</v>
      </c>
      <c r="P296" s="302"/>
      <c r="Q296" s="191"/>
    </row>
    <row r="297" spans="1:17" ht="12.75" thickTop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</sheetData>
  <sheetProtection algorithmName="SHA-512" hashValue="kHGjodK7oKWyRVODJnkZw/OdrIWMt878ElFpm8vj1A0fPX0GoSl968B6QFCqxt76qKvqlW9YM29y/btMpv1VtQ==" saltValue="C6CloiavbiGs1I0f9Lw3ow==" spinCount="100000" sheet="1" objects="1" scenarios="1" formatCells="0" formatColumns="0" formatRows="0"/>
  <autoFilter ref="A18:P296">
    <filterColumn colId="2">
      <filters blank="1">
        <filter val="1 141"/>
        <filter val="1 987"/>
        <filter val="-1 987"/>
        <filter val="10 953"/>
        <filter val="11 275"/>
        <filter val="12 593"/>
        <filter val="13 214"/>
        <filter val="140"/>
        <filter val="15 347"/>
        <filter val="2 113"/>
        <filter val="2 228"/>
        <filter val="20"/>
        <filter val="26 440"/>
        <filter val="27 581"/>
        <filter val="3 407"/>
        <filter val="32 975"/>
        <filter val="5 394"/>
        <filter val="5 700"/>
        <filter val="8 725"/>
      </filters>
    </filterColumn>
  </autoFilter>
  <mergeCells count="32">
    <mergeCell ref="A285:B285"/>
    <mergeCell ref="A286:B286"/>
    <mergeCell ref="I16:I17"/>
    <mergeCell ref="J16:J17"/>
    <mergeCell ref="K16:K17"/>
    <mergeCell ref="C13:P13"/>
    <mergeCell ref="A15:A17"/>
    <mergeCell ref="B15:B17"/>
    <mergeCell ref="C15:O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2:P12"/>
    <mergeCell ref="A1:O1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
36.pielikums Jūrmalas pilsētas domes
2017.gada 9.jūnija saistošajiem noteikumiem Nr.21
(protokols Nr.10, 2.punkts)
 </firstHeader>
    <firstFooter>&amp;L&amp;9&amp;D; &amp;T&amp;R&amp;9&amp;P (&amp;N)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28</vt:i4>
      </vt:variant>
    </vt:vector>
  </HeadingPairs>
  <TitlesOfParts>
    <vt:vector size="66" baseType="lpstr">
      <vt:lpstr>1.pielikums</vt:lpstr>
      <vt:lpstr>01.2.1.</vt:lpstr>
      <vt:lpstr>01.3.3.</vt:lpstr>
      <vt:lpstr>01.3.3. (2)</vt:lpstr>
      <vt:lpstr>03.1.3.</vt:lpstr>
      <vt:lpstr>04.1.2.</vt:lpstr>
      <vt:lpstr>04.1.5.</vt:lpstr>
      <vt:lpstr>04.1.6.</vt:lpstr>
      <vt:lpstr>04.1.14.</vt:lpstr>
      <vt:lpstr>06.1.1.</vt:lpstr>
      <vt:lpstr>06.1.4.</vt:lpstr>
      <vt:lpstr>06.1.7.</vt:lpstr>
      <vt:lpstr>06.1.7. (2)</vt:lpstr>
      <vt:lpstr>08.1.3.</vt:lpstr>
      <vt:lpstr>08.1.5.</vt:lpstr>
      <vt:lpstr>08.1.10.</vt:lpstr>
      <vt:lpstr>08.5.1.</vt:lpstr>
      <vt:lpstr>09.1.7.</vt:lpstr>
      <vt:lpstr>09.1.9.</vt:lpstr>
      <vt:lpstr>09.5.1.</vt:lpstr>
      <vt:lpstr>09.7.1.</vt:lpstr>
      <vt:lpstr>09.8.1.</vt:lpstr>
      <vt:lpstr>09.15.1.</vt:lpstr>
      <vt:lpstr>09.24.1.</vt:lpstr>
      <vt:lpstr>09.26.1.</vt:lpstr>
      <vt:lpstr>10.2.10.</vt:lpstr>
      <vt:lpstr>7.piel.</vt:lpstr>
      <vt:lpstr>10.piel.</vt:lpstr>
      <vt:lpstr>10.piel. (2)</vt:lpstr>
      <vt:lpstr>15.piel.</vt:lpstr>
      <vt:lpstr>20.piel.</vt:lpstr>
      <vt:lpstr>21.piel.</vt:lpstr>
      <vt:lpstr>22.piel.</vt:lpstr>
      <vt:lpstr>22.piel. (2)</vt:lpstr>
      <vt:lpstr>34.piel.</vt:lpstr>
      <vt:lpstr>06.1.7. (3)</vt:lpstr>
      <vt:lpstr>10.1.1. (2)</vt:lpstr>
      <vt:lpstr>10.piel. (3)</vt:lpstr>
      <vt:lpstr>'1.pielikums'!Print_Area</vt:lpstr>
      <vt:lpstr>'01.2.1.'!Print_Titles</vt:lpstr>
      <vt:lpstr>'01.3.3.'!Print_Titles</vt:lpstr>
      <vt:lpstr>'01.3.3. (2)'!Print_Titles</vt:lpstr>
      <vt:lpstr>'03.1.3.'!Print_Titles</vt:lpstr>
      <vt:lpstr>'04.1.14.'!Print_Titles</vt:lpstr>
      <vt:lpstr>'04.1.2.'!Print_Titles</vt:lpstr>
      <vt:lpstr>'04.1.5.'!Print_Titles</vt:lpstr>
      <vt:lpstr>'04.1.6.'!Print_Titles</vt:lpstr>
      <vt:lpstr>'06.1.1.'!Print_Titles</vt:lpstr>
      <vt:lpstr>'06.1.4.'!Print_Titles</vt:lpstr>
      <vt:lpstr>'06.1.7.'!Print_Titles</vt:lpstr>
      <vt:lpstr>'06.1.7. (2)'!Print_Titles</vt:lpstr>
      <vt:lpstr>'06.1.7. (3)'!Print_Titles</vt:lpstr>
      <vt:lpstr>'08.1.10.'!Print_Titles</vt:lpstr>
      <vt:lpstr>'08.1.3.'!Print_Titles</vt:lpstr>
      <vt:lpstr>'08.1.5.'!Print_Titles</vt:lpstr>
      <vt:lpstr>'08.5.1.'!Print_Titles</vt:lpstr>
      <vt:lpstr>'09.1.7.'!Print_Titles</vt:lpstr>
      <vt:lpstr>'09.1.9.'!Print_Titles</vt:lpstr>
      <vt:lpstr>'09.24.1.'!Print_Titles</vt:lpstr>
      <vt:lpstr>'09.26.1.'!Print_Titles</vt:lpstr>
      <vt:lpstr>'09.5.1.'!Print_Titles</vt:lpstr>
      <vt:lpstr>'09.7.1.'!Print_Titles</vt:lpstr>
      <vt:lpstr>'09.8.1.'!Print_Titles</vt:lpstr>
      <vt:lpstr>'1.pielikums'!Print_Titles</vt:lpstr>
      <vt:lpstr>'10.1.1. (2)'!Print_Titles</vt:lpstr>
      <vt:lpstr>'10.2.10.'!Print_Titles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Liene Zalkovska</cp:lastModifiedBy>
  <cp:lastPrinted>2017-06-12T07:15:52Z</cp:lastPrinted>
  <dcterms:created xsi:type="dcterms:W3CDTF">2015-01-08T09:25:06Z</dcterms:created>
  <dcterms:modified xsi:type="dcterms:W3CDTF">2017-06-12T07:21:01Z</dcterms:modified>
</cp:coreProperties>
</file>