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5230" windowHeight="11880"/>
  </bookViews>
  <sheets>
    <sheet name="Investīciju plāns 2017-2019" sheetId="10" r:id="rId1"/>
  </sheets>
  <definedNames>
    <definedName name="_xlnm._FilterDatabase" localSheetId="0" hidden="1">'Investīciju plāns 2017-2019'!$A$6:$Q$232</definedName>
    <definedName name="_xlnm.Print_Area" localSheetId="0">'Investīciju plāns 2017-2019'!$A$1:$Q$240</definedName>
    <definedName name="_xlnm.Print_Titles" localSheetId="0">'Investīciju plāns 2017-2019'!$6:$9</definedName>
  </definedNames>
  <calcPr calcId="145621"/>
</workbook>
</file>

<file path=xl/calcChain.xml><?xml version="1.0" encoding="utf-8"?>
<calcChain xmlns="http://schemas.openxmlformats.org/spreadsheetml/2006/main">
  <c r="F12" i="10" l="1"/>
  <c r="K221" i="10" l="1"/>
  <c r="J221" i="10"/>
  <c r="D221" i="10"/>
  <c r="J219" i="10"/>
  <c r="E219" i="10"/>
  <c r="K168" i="10"/>
  <c r="J168" i="10"/>
  <c r="D168" i="10"/>
  <c r="J160" i="10"/>
  <c r="D160" i="10"/>
  <c r="I160" i="10"/>
  <c r="J33" i="10" l="1"/>
  <c r="J12" i="10"/>
  <c r="L124" i="10" l="1"/>
  <c r="K124" i="10"/>
  <c r="F124" i="10"/>
  <c r="G124" i="10"/>
  <c r="H124" i="10"/>
  <c r="E124" i="10"/>
  <c r="D33" i="10"/>
  <c r="D207" i="10" l="1"/>
  <c r="D135" i="10" l="1"/>
  <c r="D124" i="10" s="1"/>
  <c r="I234" i="10"/>
  <c r="M234" i="10" s="1"/>
  <c r="I233" i="10"/>
  <c r="M233" i="10" s="1"/>
  <c r="I232" i="10"/>
  <c r="M232" i="10" s="1"/>
  <c r="I231" i="10"/>
  <c r="M231" i="10" s="1"/>
  <c r="I230" i="10"/>
  <c r="M230" i="10" s="1"/>
  <c r="I229" i="10"/>
  <c r="M229" i="10" s="1"/>
  <c r="I228" i="10"/>
  <c r="M228" i="10" s="1"/>
  <c r="I227" i="10"/>
  <c r="M227" i="10" s="1"/>
  <c r="I225" i="10"/>
  <c r="M225" i="10" s="1"/>
  <c r="I224" i="10"/>
  <c r="M224" i="10" s="1"/>
  <c r="I222" i="10"/>
  <c r="M222" i="10" s="1"/>
  <c r="I221" i="10"/>
  <c r="M221" i="10" s="1"/>
  <c r="I220" i="10"/>
  <c r="M220" i="10" s="1"/>
  <c r="I219" i="10"/>
  <c r="M219" i="10" s="1"/>
  <c r="I218" i="10"/>
  <c r="M218" i="10" s="1"/>
  <c r="I217" i="10"/>
  <c r="M217" i="10" s="1"/>
  <c r="I216" i="10"/>
  <c r="M216" i="10" s="1"/>
  <c r="I215" i="10"/>
  <c r="M215" i="10" s="1"/>
  <c r="I214" i="10"/>
  <c r="M214" i="10" s="1"/>
  <c r="I213" i="10"/>
  <c r="M213" i="10" s="1"/>
  <c r="I212" i="10"/>
  <c r="M212" i="10" s="1"/>
  <c r="I211" i="10"/>
  <c r="M211" i="10" s="1"/>
  <c r="I210" i="10"/>
  <c r="M210" i="10" s="1"/>
  <c r="I209" i="10"/>
  <c r="M209" i="10" s="1"/>
  <c r="I208" i="10"/>
  <c r="M208" i="10" s="1"/>
  <c r="I207" i="10"/>
  <c r="M207" i="10" s="1"/>
  <c r="I206" i="10"/>
  <c r="M206" i="10" s="1"/>
  <c r="I205" i="10"/>
  <c r="M205" i="10" s="1"/>
  <c r="I204" i="10"/>
  <c r="M204" i="10" s="1"/>
  <c r="I203" i="10"/>
  <c r="M203" i="10" s="1"/>
  <c r="I202" i="10"/>
  <c r="M202" i="10" s="1"/>
  <c r="I201" i="10"/>
  <c r="M201" i="10" s="1"/>
  <c r="I200" i="10"/>
  <c r="M200" i="10" s="1"/>
  <c r="I199" i="10"/>
  <c r="M199" i="10" s="1"/>
  <c r="I198" i="10"/>
  <c r="M198" i="10" s="1"/>
  <c r="I197" i="10"/>
  <c r="M197" i="10" s="1"/>
  <c r="I196" i="10"/>
  <c r="M196" i="10" s="1"/>
  <c r="I195" i="10"/>
  <c r="M195" i="10" s="1"/>
  <c r="I194" i="10"/>
  <c r="M194" i="10" s="1"/>
  <c r="I193" i="10"/>
  <c r="M193" i="10" s="1"/>
  <c r="I192" i="10"/>
  <c r="M192" i="10" s="1"/>
  <c r="I191" i="10"/>
  <c r="M191" i="10" s="1"/>
  <c r="I189" i="10"/>
  <c r="M189" i="10" s="1"/>
  <c r="I188" i="10"/>
  <c r="M188" i="10" s="1"/>
  <c r="I187" i="10"/>
  <c r="M187" i="10" s="1"/>
  <c r="I186" i="10"/>
  <c r="M186" i="10" s="1"/>
  <c r="I185" i="10"/>
  <c r="M185" i="10" s="1"/>
  <c r="I184" i="10"/>
  <c r="M184" i="10" s="1"/>
  <c r="I183" i="10"/>
  <c r="M183" i="10" s="1"/>
  <c r="I182" i="10"/>
  <c r="M182" i="10" s="1"/>
  <c r="I181" i="10"/>
  <c r="M181" i="10" s="1"/>
  <c r="I180" i="10"/>
  <c r="M180" i="10" s="1"/>
  <c r="I179" i="10"/>
  <c r="M179" i="10" s="1"/>
  <c r="I178" i="10"/>
  <c r="M178" i="10" s="1"/>
  <c r="I177" i="10"/>
  <c r="M177" i="10" s="1"/>
  <c r="I176" i="10"/>
  <c r="M176" i="10" s="1"/>
  <c r="I175" i="10"/>
  <c r="M175" i="10" s="1"/>
  <c r="I174" i="10"/>
  <c r="M174" i="10" s="1"/>
  <c r="I173" i="10"/>
  <c r="M173" i="10" s="1"/>
  <c r="I172" i="10"/>
  <c r="M172" i="10" s="1"/>
  <c r="I171" i="10"/>
  <c r="M171" i="10" s="1"/>
  <c r="I170" i="10"/>
  <c r="M170" i="10" s="1"/>
  <c r="I169" i="10"/>
  <c r="M169" i="10" s="1"/>
  <c r="I168" i="10"/>
  <c r="M168" i="10" s="1"/>
  <c r="I167" i="10"/>
  <c r="M167" i="10" s="1"/>
  <c r="J166" i="10"/>
  <c r="I166" i="10"/>
  <c r="M166" i="10" s="1"/>
  <c r="M165" i="10"/>
  <c r="I165" i="10"/>
  <c r="I164" i="10"/>
  <c r="M164" i="10" s="1"/>
  <c r="M163" i="10"/>
  <c r="I163" i="10"/>
  <c r="I162" i="10"/>
  <c r="M162" i="10" s="1"/>
  <c r="I161" i="10"/>
  <c r="M161" i="10" s="1"/>
  <c r="M160" i="10"/>
  <c r="I159" i="10"/>
  <c r="M159" i="10" s="1"/>
  <c r="I158" i="10"/>
  <c r="M158" i="10" s="1"/>
  <c r="I157" i="10"/>
  <c r="M157" i="10" s="1"/>
  <c r="I156" i="10"/>
  <c r="M156" i="10" s="1"/>
  <c r="I155" i="10"/>
  <c r="M155" i="10" s="1"/>
  <c r="I154" i="10"/>
  <c r="M154" i="10" s="1"/>
  <c r="I153" i="10"/>
  <c r="M153" i="10" s="1"/>
  <c r="I152" i="10"/>
  <c r="M152" i="10" s="1"/>
  <c r="I151" i="10"/>
  <c r="M151" i="10" s="1"/>
  <c r="I150" i="10"/>
  <c r="M150" i="10" s="1"/>
  <c r="I149" i="10"/>
  <c r="M149" i="10" s="1"/>
  <c r="I148" i="10"/>
  <c r="M148" i="10" s="1"/>
  <c r="I147" i="10"/>
  <c r="M147" i="10" s="1"/>
  <c r="I146" i="10"/>
  <c r="M146" i="10" s="1"/>
  <c r="I145" i="10"/>
  <c r="M145" i="10" s="1"/>
  <c r="I144" i="10"/>
  <c r="M144" i="10" s="1"/>
  <c r="I143" i="10"/>
  <c r="M143" i="10" s="1"/>
  <c r="I142" i="10"/>
  <c r="M142" i="10" s="1"/>
  <c r="I141" i="10"/>
  <c r="M141" i="10" s="1"/>
  <c r="I140" i="10"/>
  <c r="M140" i="10" s="1"/>
  <c r="I138" i="10"/>
  <c r="M138" i="10" s="1"/>
  <c r="I137" i="10"/>
  <c r="M137" i="10" s="1"/>
  <c r="I136" i="10"/>
  <c r="M136" i="10" s="1"/>
  <c r="J135" i="10"/>
  <c r="J124" i="10" s="1"/>
  <c r="I134" i="10"/>
  <c r="M134" i="10" s="1"/>
  <c r="I133" i="10"/>
  <c r="M133" i="10" s="1"/>
  <c r="I132" i="10"/>
  <c r="M132" i="10" s="1"/>
  <c r="I131" i="10"/>
  <c r="M131" i="10" s="1"/>
  <c r="M130" i="10"/>
  <c r="I130" i="10"/>
  <c r="I129" i="10"/>
  <c r="M129" i="10" s="1"/>
  <c r="M128" i="10"/>
  <c r="I128" i="10"/>
  <c r="I127" i="10"/>
  <c r="M127" i="10" s="1"/>
  <c r="I123" i="10"/>
  <c r="M123" i="10" s="1"/>
  <c r="K122" i="10"/>
  <c r="I122" i="10"/>
  <c r="I121" i="10"/>
  <c r="M121" i="10" s="1"/>
  <c r="I120" i="10"/>
  <c r="M120" i="10" s="1"/>
  <c r="I119" i="10"/>
  <c r="M119" i="10" s="1"/>
  <c r="I118" i="10"/>
  <c r="M118" i="10" s="1"/>
  <c r="I117" i="10"/>
  <c r="M117" i="10" s="1"/>
  <c r="I116" i="10"/>
  <c r="M116" i="10" s="1"/>
  <c r="I115" i="10"/>
  <c r="M115" i="10" s="1"/>
  <c r="I114" i="10"/>
  <c r="M114" i="10" s="1"/>
  <c r="I113" i="10"/>
  <c r="M113" i="10" s="1"/>
  <c r="I112" i="10"/>
  <c r="M112" i="10" s="1"/>
  <c r="I111" i="10"/>
  <c r="M111" i="10" s="1"/>
  <c r="I110" i="10"/>
  <c r="M110" i="10" s="1"/>
  <c r="I109" i="10"/>
  <c r="M109" i="10" s="1"/>
  <c r="I108" i="10"/>
  <c r="M108" i="10" s="1"/>
  <c r="I106" i="10"/>
  <c r="M106" i="10" s="1"/>
  <c r="I105" i="10"/>
  <c r="M105" i="10" s="1"/>
  <c r="I104" i="10"/>
  <c r="M104" i="10" s="1"/>
  <c r="I103" i="10"/>
  <c r="M103" i="10" s="1"/>
  <c r="I102" i="10"/>
  <c r="M102" i="10" s="1"/>
  <c r="I101" i="10"/>
  <c r="M101" i="10" s="1"/>
  <c r="I100" i="10"/>
  <c r="M100" i="10" s="1"/>
  <c r="I99" i="10"/>
  <c r="M99" i="10" s="1"/>
  <c r="I97" i="10"/>
  <c r="M97" i="10" s="1"/>
  <c r="I96" i="10"/>
  <c r="M96" i="10" s="1"/>
  <c r="I95" i="10"/>
  <c r="M95" i="10" s="1"/>
  <c r="I94" i="10"/>
  <c r="M94" i="10" s="1"/>
  <c r="I93" i="10"/>
  <c r="M93" i="10" s="1"/>
  <c r="I92" i="10"/>
  <c r="M92" i="10" s="1"/>
  <c r="M91" i="10"/>
  <c r="I91" i="10"/>
  <c r="I90" i="10"/>
  <c r="M90" i="10" s="1"/>
  <c r="I89" i="10"/>
  <c r="M89" i="10" s="1"/>
  <c r="I88" i="10"/>
  <c r="M88" i="10" s="1"/>
  <c r="I87" i="10"/>
  <c r="M87" i="10" s="1"/>
  <c r="I86" i="10"/>
  <c r="M86" i="10" s="1"/>
  <c r="I84" i="10"/>
  <c r="M84" i="10" s="1"/>
  <c r="I83" i="10"/>
  <c r="M83" i="10" s="1"/>
  <c r="I82" i="10"/>
  <c r="M82" i="10" s="1"/>
  <c r="I81" i="10"/>
  <c r="M81" i="10" s="1"/>
  <c r="I80" i="10"/>
  <c r="M80" i="10" s="1"/>
  <c r="I79" i="10"/>
  <c r="M79" i="10" s="1"/>
  <c r="I78" i="10"/>
  <c r="M78" i="10" s="1"/>
  <c r="I77" i="10"/>
  <c r="M77" i="10" s="1"/>
  <c r="I75" i="10"/>
  <c r="M75" i="10" s="1"/>
  <c r="I74" i="10"/>
  <c r="M74" i="10" s="1"/>
  <c r="M73" i="10"/>
  <c r="I73" i="10"/>
  <c r="I72" i="10"/>
  <c r="M72" i="10" s="1"/>
  <c r="I71" i="10"/>
  <c r="M71" i="10" s="1"/>
  <c r="I70" i="10"/>
  <c r="M70" i="10" s="1"/>
  <c r="I69" i="10"/>
  <c r="M69" i="10" s="1"/>
  <c r="I68" i="10"/>
  <c r="M68" i="10" s="1"/>
  <c r="I67" i="10"/>
  <c r="M67" i="10" s="1"/>
  <c r="I66" i="10"/>
  <c r="M66" i="10" s="1"/>
  <c r="I65" i="10"/>
  <c r="M65" i="10" s="1"/>
  <c r="I64" i="10"/>
  <c r="M64" i="10" s="1"/>
  <c r="I63" i="10"/>
  <c r="M63" i="10" s="1"/>
  <c r="I62" i="10"/>
  <c r="M62" i="10" s="1"/>
  <c r="I61" i="10"/>
  <c r="M61" i="10" s="1"/>
  <c r="I60" i="10"/>
  <c r="M60" i="10" s="1"/>
  <c r="I59" i="10"/>
  <c r="M59" i="10" s="1"/>
  <c r="I58" i="10"/>
  <c r="M58" i="10" s="1"/>
  <c r="I57" i="10"/>
  <c r="M57" i="10" s="1"/>
  <c r="I56" i="10"/>
  <c r="M56" i="10" s="1"/>
  <c r="I55" i="10"/>
  <c r="M55" i="10" s="1"/>
  <c r="I54" i="10"/>
  <c r="M54" i="10" s="1"/>
  <c r="I53" i="10"/>
  <c r="M53" i="10" s="1"/>
  <c r="I52" i="10"/>
  <c r="M52" i="10" s="1"/>
  <c r="I51" i="10"/>
  <c r="M51" i="10" s="1"/>
  <c r="I50" i="10"/>
  <c r="M50" i="10" s="1"/>
  <c r="M49" i="10"/>
  <c r="I49" i="10"/>
  <c r="I48" i="10"/>
  <c r="M48" i="10" s="1"/>
  <c r="I47" i="10"/>
  <c r="M47" i="10" s="1"/>
  <c r="I46" i="10"/>
  <c r="M46" i="10" s="1"/>
  <c r="I45" i="10"/>
  <c r="M45" i="10" s="1"/>
  <c r="I44" i="10"/>
  <c r="M44" i="10" s="1"/>
  <c r="I43" i="10"/>
  <c r="M43" i="10" s="1"/>
  <c r="I42" i="10"/>
  <c r="M42" i="10" s="1"/>
  <c r="I41" i="10"/>
  <c r="M41" i="10" s="1"/>
  <c r="K40" i="10"/>
  <c r="K33" i="10" s="1"/>
  <c r="I40" i="10"/>
  <c r="I39" i="10"/>
  <c r="M39" i="10" s="1"/>
  <c r="I38" i="10"/>
  <c r="M38" i="10" s="1"/>
  <c r="I37" i="10"/>
  <c r="M37" i="10" s="1"/>
  <c r="I36" i="10"/>
  <c r="M36" i="10" s="1"/>
  <c r="L33" i="10"/>
  <c r="H33" i="10"/>
  <c r="G33" i="10"/>
  <c r="F33" i="10"/>
  <c r="E33" i="10"/>
  <c r="I32" i="10"/>
  <c r="M32" i="10" s="1"/>
  <c r="I31" i="10"/>
  <c r="M31" i="10" s="1"/>
  <c r="I30" i="10"/>
  <c r="M30" i="10" s="1"/>
  <c r="I29" i="10"/>
  <c r="M29" i="10" s="1"/>
  <c r="I27" i="10"/>
  <c r="M27" i="10" s="1"/>
  <c r="I26" i="10"/>
  <c r="M26" i="10" s="1"/>
  <c r="I25" i="10"/>
  <c r="M25" i="10" s="1"/>
  <c r="I24" i="10"/>
  <c r="M24" i="10" s="1"/>
  <c r="I23" i="10"/>
  <c r="M23" i="10" s="1"/>
  <c r="I22" i="10"/>
  <c r="M22" i="10" s="1"/>
  <c r="I20" i="10"/>
  <c r="M20" i="10" s="1"/>
  <c r="I18" i="10"/>
  <c r="M18" i="10" s="1"/>
  <c r="I17" i="10"/>
  <c r="M17" i="10" s="1"/>
  <c r="I16" i="10"/>
  <c r="M16" i="10" s="1"/>
  <c r="I15" i="10"/>
  <c r="M15" i="10" s="1"/>
  <c r="L12" i="10"/>
  <c r="K12" i="10"/>
  <c r="H12" i="10"/>
  <c r="G12" i="10"/>
  <c r="E12" i="10"/>
  <c r="E11" i="10" s="1"/>
  <c r="E13" i="10" s="1"/>
  <c r="D12" i="10"/>
  <c r="H11" i="10" l="1"/>
  <c r="H34" i="10" s="1"/>
  <c r="M40" i="10"/>
  <c r="M122" i="10"/>
  <c r="I12" i="10"/>
  <c r="M12" i="10" s="1"/>
  <c r="E34" i="10"/>
  <c r="F11" i="10"/>
  <c r="F125" i="10" s="1"/>
  <c r="D11" i="10"/>
  <c r="D10" i="10" s="1"/>
  <c r="I135" i="10"/>
  <c r="M135" i="10" s="1"/>
  <c r="J11" i="10"/>
  <c r="J13" i="10" s="1"/>
  <c r="L11" i="10"/>
  <c r="H13" i="10"/>
  <c r="E125" i="10"/>
  <c r="I33" i="10"/>
  <c r="I124" i="10"/>
  <c r="G11" i="10"/>
  <c r="G34" i="10" s="1"/>
  <c r="K11" i="10"/>
  <c r="K125" i="10" s="1"/>
  <c r="H125" i="10" l="1"/>
  <c r="J125" i="10"/>
  <c r="K13" i="10"/>
  <c r="J34" i="10"/>
  <c r="K34" i="10"/>
  <c r="F13" i="10"/>
  <c r="D13" i="10"/>
  <c r="D34" i="10"/>
  <c r="D125" i="10"/>
  <c r="L34" i="10"/>
  <c r="L13" i="10"/>
  <c r="G125" i="10"/>
  <c r="M124" i="10"/>
  <c r="G13" i="10"/>
  <c r="L125" i="10"/>
  <c r="M33" i="10"/>
  <c r="I11" i="10"/>
  <c r="I125" i="10" s="1"/>
  <c r="M125" i="10" l="1"/>
  <c r="I34" i="10"/>
  <c r="M34" i="10" s="1"/>
  <c r="M11" i="10"/>
  <c r="M13" i="10" s="1"/>
  <c r="I13" i="10"/>
</calcChain>
</file>

<file path=xl/comments1.xml><?xml version="1.0" encoding="utf-8"?>
<comments xmlns="http://schemas.openxmlformats.org/spreadsheetml/2006/main">
  <authors>
    <author>Baiba Birzniece</author>
  </authors>
  <commentList>
    <comment ref="J160" authorId="0">
      <text>
        <r>
          <rPr>
            <b/>
            <sz val="9"/>
            <color indexed="81"/>
            <rFont val="Tahoma"/>
            <family val="2"/>
            <charset val="186"/>
          </rPr>
          <t>Baiba Birzniece:</t>
        </r>
        <r>
          <rPr>
            <sz val="9"/>
            <color indexed="81"/>
            <rFont val="Tahoma"/>
            <family val="2"/>
            <charset val="186"/>
          </rPr>
          <t xml:space="preserve">
20% avanss BD</t>
        </r>
      </text>
    </comment>
  </commentList>
</comments>
</file>

<file path=xl/sharedStrings.xml><?xml version="1.0" encoding="utf-8"?>
<sst xmlns="http://schemas.openxmlformats.org/spreadsheetml/2006/main" count="760" uniqueCount="323">
  <si>
    <t>N.p.k.</t>
  </si>
  <si>
    <t>Projekta nosaukums</t>
  </si>
  <si>
    <t>Projekta izmaksas KOPĀ</t>
  </si>
  <si>
    <t>Finanšu instrumenti</t>
  </si>
  <si>
    <t>Valsts finansējums</t>
  </si>
  <si>
    <t>cits finansējums</t>
  </si>
  <si>
    <t xml:space="preserve">Kopā </t>
  </si>
  <si>
    <t>KOPĀ INVESTĪCIJAS</t>
  </si>
  <si>
    <t>Īpatsvars no kopējām investīcijām(%)</t>
  </si>
  <si>
    <t>t.sk.  projektēšana</t>
  </si>
  <si>
    <t>Projekta ieviešanas laiks</t>
  </si>
  <si>
    <t>2015-2017</t>
  </si>
  <si>
    <t>2016-2020</t>
  </si>
  <si>
    <t>Par projekta ieviešanu atbildīgā struktūrvienība, iestāde, kapitālsabiedrība</t>
  </si>
  <si>
    <t>t.sk. projektēšana</t>
  </si>
  <si>
    <t>Pumpuru peldbaseins</t>
  </si>
  <si>
    <t>Dubultu pludmales sporta centrs (glābšanas stacija)</t>
  </si>
  <si>
    <t>Veloceliņu tīkla attīstība Jūrmalas pilsētā</t>
  </si>
  <si>
    <t>Peldvietu attīstība Lielupes krastos</t>
  </si>
  <si>
    <t>2014-2017</t>
  </si>
  <si>
    <t>2016-2017</t>
  </si>
  <si>
    <t>Sagaidāmie projekta rezultāti/ piezīmes</t>
  </si>
  <si>
    <t>M1 : Kūrorts un tikšanās vieta</t>
  </si>
  <si>
    <t>M3 : Sociālā infrastruktūra</t>
  </si>
  <si>
    <t>PIEZĪMES</t>
  </si>
  <si>
    <t>Kauguru-Slokas apvedceļa posma dzelzceļa ziemeļu pusē izbūve (pieslēgums Kolkas ielai)</t>
  </si>
  <si>
    <t>P3.2.</t>
  </si>
  <si>
    <t>Nē</t>
  </si>
  <si>
    <t>2017-2018</t>
  </si>
  <si>
    <t>P1.5.</t>
  </si>
  <si>
    <t>Jā</t>
  </si>
  <si>
    <t>2015-2018</t>
  </si>
  <si>
    <t>P1.6.</t>
  </si>
  <si>
    <t>P1.7.</t>
  </si>
  <si>
    <t>P2.1.</t>
  </si>
  <si>
    <t>P2.4.</t>
  </si>
  <si>
    <t>Kauguru-Slokas apvedceļa posma dzelzceļa dienvidu pusē izbūve (pieslēgums A10 / E22 ceļam)</t>
  </si>
  <si>
    <t>P2.5.</t>
  </si>
  <si>
    <t>P3.3.</t>
  </si>
  <si>
    <t>P2.8.</t>
  </si>
  <si>
    <t>P3.1.</t>
  </si>
  <si>
    <t>Jūrmalas pilsētas muzeja filiāles, Aspazijas mājas digitālās ekspozīcijas ieviešana</t>
  </si>
  <si>
    <t>P3.5.</t>
  </si>
  <si>
    <t>Pašvaldības budžeta līdzekļi</t>
  </si>
  <si>
    <r>
      <rPr>
        <vertAlign val="superscript"/>
        <sz val="10"/>
        <color theme="1"/>
        <rFont val="Arial"/>
        <family val="2"/>
        <charset val="186"/>
      </rPr>
      <t>1</t>
    </r>
    <r>
      <rPr>
        <sz val="10"/>
        <color theme="1"/>
        <rFont val="Arial"/>
        <family val="2"/>
        <charset val="186"/>
      </rPr>
      <t xml:space="preserve"> Projektiem - visa projekta laikā, Pastāvīgajām investīcijām - Pēdējos trijos gados veiktās investīcijas.</t>
    </r>
  </si>
  <si>
    <t>Veselības tūrisma attīstība</t>
  </si>
  <si>
    <t>Aktīvā un dabas tūrisma attīstība</t>
  </si>
  <si>
    <t>Kultūras tūrisma attīstība</t>
  </si>
  <si>
    <t>Droša dzīves vide</t>
  </si>
  <si>
    <t>Ceļu un ielu kvalitātes uzlabošana, satiksmes drošības uzlabojumi, veloceliņu un gājēju celiņu attīstība</t>
  </si>
  <si>
    <t>Ūdensapgādes un notekūdeņu apsaimniekošanas sistēmu pilnveide</t>
  </si>
  <si>
    <t>Energoapgādes un sakaru attīstība</t>
  </si>
  <si>
    <t>Publiskās telpas labiekārtošana</t>
  </si>
  <si>
    <t xml:space="preserve">Jā </t>
  </si>
  <si>
    <t>Ielu apgaismošanas elektriskā tīkla renovācija</t>
  </si>
  <si>
    <t>Uz nākotni orientēta pilsētas pārvaldība, kas atbalsta pilsonisko iniciatīvu</t>
  </si>
  <si>
    <t>Daudzveidīga kultūras un sporta vide</t>
  </si>
  <si>
    <t>Kvalitatīvs sociālais atbalsts</t>
  </si>
  <si>
    <t>Pašvaldības ņemtie kredītlīdzekļi</t>
  </si>
  <si>
    <t>Grantēto ielu asfaltēšana</t>
  </si>
  <si>
    <t>Jūrmalas ostas pārvalde</t>
  </si>
  <si>
    <t>Jūrmalas ostas attīstība un kuģošanas infrastruktūras attīstība Lielupē</t>
  </si>
  <si>
    <t>Attīstības pārvaldes Būvniecības projektu vadības nodaļa, Kultūras nodaļa</t>
  </si>
  <si>
    <t>Jūrmalas ūdenssaimniecības attīstības projekts IV kārta (t.sk. tīklu izbūves Buļļuciemā)</t>
  </si>
  <si>
    <t>Pirmsskolas izglītības iestāžu pieejamības uzlabošana</t>
  </si>
  <si>
    <t>Attīstības pārvaldes Būvniecības projektu vadības nodaļa</t>
  </si>
  <si>
    <t>Datortehnikas iegāde</t>
  </si>
  <si>
    <t>Izglītības iestāžu pieejamības uzlabošana</t>
  </si>
  <si>
    <t>Pieejamības uzlabošana personām ar kustību traucējumiem šādās izglītības iestādēs: sākumskola “Ābelīte”, sākumskola “Atvase”, sākumskola “Taurenītis”, Alternatīvā skola, Jaundubultu vidusskola, Jūrmalas internātpamatskola, Kauguru vidusskola, Ķemeru vidusskola, Majoru vidusskola, Mežmalas vidusskola, Vakara vidusskola.</t>
  </si>
  <si>
    <t>Attīstības pārvaldes Projektu ieviešanas nodaļa, Būvniecības projektu vadības nodaļa</t>
  </si>
  <si>
    <t>Attīstības pārvaldes Būvniecības projektu vadības nodaļa, Projektu ieviešanas nodaļa</t>
  </si>
  <si>
    <t>Vaivaru pamatskolas atjaunošana</t>
  </si>
  <si>
    <t>Informācijas un komunikācijas tehnoloģiju pārvalde</t>
  </si>
  <si>
    <t>Informācijas un komunikācijas tehnoloģiju pārvalde, Jūrmalas pilsētas Pašvaldības policija</t>
  </si>
  <si>
    <t>2016-2019</t>
  </si>
  <si>
    <t>2014-2020</t>
  </si>
  <si>
    <t>Attīstības pārvaldes Projektu ieviešanas nodaļa, Būvniecības projektu vadības nodaļa, Labklājības pārvalde</t>
  </si>
  <si>
    <t>2019-2020</t>
  </si>
  <si>
    <t>Mellužu glābšanas stacijas pārbūve un siltināšana</t>
  </si>
  <si>
    <t>Pirmsskolas izglītības iestādes ''Madara'' pārbūve</t>
  </si>
  <si>
    <t>Pludmales pieejamības nodrošināšana, t.sk. ar alternatīvo enerģiju darbināmu apgaismojuma laternu uzstādīšana izejās uz jūru</t>
  </si>
  <si>
    <t xml:space="preserve">Jūrmalas pilsētas brīvdabas muzeja infrastruktūras attīstība </t>
  </si>
  <si>
    <t>2017-2019</t>
  </si>
  <si>
    <t>Attīstības pārvaldes Būvniecības projektu vadības nodaļa           Projektu ieviešanas nodaļa</t>
  </si>
  <si>
    <t>Pieejamības uzlabošana personām ar kustību traucējumiem Bērnu un jauniešu interešu centrā, Jūrmalas Sporta skolā.</t>
  </si>
  <si>
    <t>2017</t>
  </si>
  <si>
    <t>Interešu izglītības iestāžu pieejamības uzlabošana</t>
  </si>
  <si>
    <t>Jūrmalas pilsētas videonovērošanas sistēmas izveidošana</t>
  </si>
  <si>
    <t>Veselības tūrisma infrastruktūras uzlabošana Jūrmalas slimnīcā</t>
  </si>
  <si>
    <t>Kultūras nama piebūves projektēšana un būvniecība.</t>
  </si>
  <si>
    <t>Izbūvēts apvedceļa posms, atslogojot pilsētas centru, caurbraukšanu.</t>
  </si>
  <si>
    <t>Izveidota publiska Jūrmalas ostas piestātne.</t>
  </si>
  <si>
    <t>Modernizēts datu centrs Jomas ielā 1/5, Jūrmalā.</t>
  </si>
  <si>
    <t>Izveidots sabiedriskais centrs.</t>
  </si>
  <si>
    <t>Izveidota dzimtsarakstu nodaļa.</t>
  </si>
  <si>
    <t>Pieejamības nodrošināšana personām uz kustību traucējumiem PII ''Zvaniņš'', PII ''Lācītis'', PII ''Bitīte'', PII ''Mārīte'', PII ''Katrīna'', PII ''Saulīte'', PII ''Madara''.</t>
  </si>
  <si>
    <t>Jaunas  ēkas būvniecība.</t>
  </si>
  <si>
    <t>Izbūvēts peldbaseins.</t>
  </si>
  <si>
    <t>Izveidots Dubultu sporta centrs, nodrošinot arī Dubultu glābšanas stacijas funkcijas.</t>
  </si>
  <si>
    <t>Pirmsskolas izglītības iestādes ''Mārītes'' pārbūve</t>
  </si>
  <si>
    <t>Pirmsskolas izglītības iestādes ''Bitītes'' pārbūve</t>
  </si>
  <si>
    <t>Jūrmalas kartes ieviešana</t>
  </si>
  <si>
    <t>Pirmsskolas izglītības iestādes ''Saulīte'' pārbūve</t>
  </si>
  <si>
    <t>Jūrmalas māksla telpas izveide</t>
  </si>
  <si>
    <t>Izveidota izstāžu zāle.</t>
  </si>
  <si>
    <t>Kauguru kultūras nama piebūves projektēšana un būvniecība.</t>
  </si>
  <si>
    <t>2017-2020</t>
  </si>
  <si>
    <t>Lielupes ledus halles izbūve</t>
  </si>
  <si>
    <t>Jūrmalas bibliotēku atjaunošana</t>
  </si>
  <si>
    <t>2018-2020</t>
  </si>
  <si>
    <t>2018-2019</t>
  </si>
  <si>
    <t xml:space="preserve">Attīstības pārvaldes Vides nodaļa, Būvniecības projektu vadības nodaļa, Projektu ieviešanas nodaļa, Jūrmalas ostas pārvalde  </t>
  </si>
  <si>
    <t>M2 : Komunālā un transporta infrastruktūra</t>
  </si>
  <si>
    <t>Attīstības pārvaldes Būvniecības projektu vadības nodaļa, Izglītības pārvalde</t>
  </si>
  <si>
    <t>Slokas stadiona infrastruktūras pilnveide</t>
  </si>
  <si>
    <t>Optiskā kabeļu tīkla izveide</t>
  </si>
  <si>
    <t>Izveidots optiskais datu pārraides tīkls.</t>
  </si>
  <si>
    <t xml:space="preserve">Esošā datu centra modernizācija </t>
  </si>
  <si>
    <t>Ķemeru ūdenstorņa atjaunošana                      (SAM 5.5.1.)</t>
  </si>
  <si>
    <t>Attīstības pārvaldes Projektu ieviešanas nodaļa, Būvniecības projektu vadības nodaļa, Izglītības pārvalde</t>
  </si>
  <si>
    <t>Attīstības pārvaldes Projektu ieviešanas nodaļa, Būvniecības projektu vadības nodaļa, Stratēģiskās un biznesa plānošanas nodaļa</t>
  </si>
  <si>
    <t>Attīstības pārvaldes Projektu ieviešanas nodaļa, Būvniecības projektu vadības nodaļa, Kultūras nodaļa, Jūrmalas pilsētas muzejs</t>
  </si>
  <si>
    <t>Attīstības pārvaldes Projektu ieviešanas nodaļa, Būvniecības projektu vadības nodaļa, Stratēģiskās un biznesa plānošanas nodaļa, Jūrmalas ostas pārvalde</t>
  </si>
  <si>
    <t xml:space="preserve">Attīstības pārvaldes Būvniecības projektu vadības nodaļa, Projektu ieviešanas nodaļa, Stratēģiskās un biznesa plānošanas nodaļa     </t>
  </si>
  <si>
    <t>Mellužu estrādes un Piena paviljona/bāra ēkas atjaunošana, t.sk. teritorijas labiekārtošana (SAM 5.5.1.)</t>
  </si>
  <si>
    <t>Priedaines caurlaižu punkta integrēšana TEN-T tīklā (pieslēgums A10) (SAM 6.1.4.)</t>
  </si>
  <si>
    <t>Stāvvietas izbūve E.Dārziņa ielā 17 un Tūristu ielas atjaunošana (Tūristu iela 2B/Tūristu iela 3A) (ITI SAM 5.6.2.)</t>
  </si>
  <si>
    <t>Jūrmalas Valsts ģimnāzijas ēkas pārbūve un infrastruktūras pilnveide, metodiskā centra izveide Raiņa ielā 55, Jūrmalā (ITI SAM 8.1.2.)</t>
  </si>
  <si>
    <t>Infrastruktūras izveide bērnu un jauniešu aprūpei ģimeniskā vidē saskaņā ar Quality4Children standartiem (ITI SAM 9.3.1.)</t>
  </si>
  <si>
    <t>Infrastruktūras izveide grupu dzīvokļu pakalpojuma attīstībai cilvēkiem ar garīga rakstura traucējumiem (ITI SAM 9.3.1.)</t>
  </si>
  <si>
    <t>Kauguru kultūras nama infrastruktūras pilnveide</t>
  </si>
  <si>
    <t>Jūrmalas kultūras centra infrastruktūras pilnveide</t>
  </si>
  <si>
    <t>Publiskas jahtu piestātnes būvniecība Tīklu ielā 10, Jūrmalā</t>
  </si>
  <si>
    <t>P.1.5.</t>
  </si>
  <si>
    <t>P.1.6.</t>
  </si>
  <si>
    <t>P.1.7.</t>
  </si>
  <si>
    <t>P.2.1.</t>
  </si>
  <si>
    <t>P.2.4.</t>
  </si>
  <si>
    <t>P.2.5.</t>
  </si>
  <si>
    <t>P2.6.</t>
  </si>
  <si>
    <t>P.2.8.</t>
  </si>
  <si>
    <t>P3.4.</t>
  </si>
  <si>
    <t>Jūrmalas pilsētas investīciju plāns 2017.-2019. gadam (tūkstoši EUR)</t>
  </si>
  <si>
    <t>Jūrmalas pilsētas attīstības programmas 2014.-2020.gadam prioritāte</t>
  </si>
  <si>
    <t>Projekts iekļauts 2016.-2018.gada investīciju plānā (Jā/Nē)</t>
  </si>
  <si>
    <t>Pirmsskolas izglītības pakalpojumu pieejamības uzlabošana Jūrmalas pilsētas centrālajā daļā</t>
  </si>
  <si>
    <t>Pirmsskolas izglītības pakalpojumu nodrošināšana, piemēram, paplašinot PII "Namiņš" vai citu šajā pilsētas daļā esošu izglītības iestādi. Jaunu telpu platība - ap 400 m2. Nepieciešamais papildus vietu skaits - 30 - 35.</t>
  </si>
  <si>
    <t>Jūrmalas pilsētas Majoru vidusskolas atjaunošana</t>
  </si>
  <si>
    <t>Skolas ēkas atjaunošana, tai atjaunojot jumta segumu, ūdensvada, kanalizācijas un elektroapgādes sistēmas, logus, veicot iekšējās un ārējās apdares atjaunošanu, izveidojot skolas sporta laukumu un veicot teritorijas labiekārtošanu.</t>
  </si>
  <si>
    <t>Neapmierinošā stāvoklī esošās izglītības iestādes pārbūve, tai skaitā atjaunot iekšējo un ārējo apdari, ūdensapgādes, kanalizācijas, apkures un elektroapgādes sistēmas, veicot teritorijas labiekārtošanu un ārējā apgaismojuma uzlabošanu.</t>
  </si>
  <si>
    <t>Datortehnikas, sakaru un citas biroja tehnikas atjaunošana</t>
  </si>
  <si>
    <t>2015-2020</t>
  </si>
  <si>
    <t>Ostas salas Buļļuciemā projekta ieceres izstrāde</t>
  </si>
  <si>
    <t>Jūrmalas ostas teritorijas attīstība, labiekārtojot Ostas salu un nodrošinot rekreācijas pakalpojumus. Attīstīta piekrastes zvejniecība.</t>
  </si>
  <si>
    <t>Seguma remonts, atjaunošana publiskās vietās un pašvaldības teritorijās</t>
  </si>
  <si>
    <t>Pilsētplānošanas nodaļa, Attīstības pārvaldes Būvniecības projektu vadības nodaļa</t>
  </si>
  <si>
    <t>Jaunu ielu izbūve</t>
  </si>
  <si>
    <t>Izbūvētas bezseguma ielas ar apgrūtinātu transportlīdzekļu satiksmi.</t>
  </si>
  <si>
    <t>Tiltu atjaunošana</t>
  </si>
  <si>
    <t>Asenizācijas notekūdeņu savākšana un uzskaite</t>
  </si>
  <si>
    <t>Pašvaldības meliorācijas sistēmas izbūve, renovācija un rekonstrukcija.</t>
  </si>
  <si>
    <t>Atmosfēras nokrišņu ietekme uz infiltrācijas procesiem sadzīves notekūdeņu savākšanas tīklos</t>
  </si>
  <si>
    <t>Samazināts Slokas NAI hidrauliskā slodze un samazināts pārsūknējamo notekūdeņu apjoms uz Daugavgrīvas NAI.</t>
  </si>
  <si>
    <t>PSIA ''Veselības un sociālās aprūpes centrs - Sloka'', Īpašumu pārvaldes Kapitāla daļu pārvaldīšanas nodaļa</t>
  </si>
  <si>
    <t>PSIA ''Veselības un sociālās aprūpes centrs - Sloka'' infrastruktūras uzlabošana</t>
  </si>
  <si>
    <t>Attīstības pārvaldes Stratēģiskās un biznesa plānošanas nodaļa, Būvniecības projektu vadības nodaļa, SIA ''Dzintaru koncertzāle'', Īpašumu pārvaldes Kapitāla daļu pārvaldīšanas nodaļa</t>
  </si>
  <si>
    <t>Dzintaru koncertzāles Lielās zāles rekonstrukcija un teritorijas labiekārtošana</t>
  </si>
  <si>
    <t>Nodrošināta kultūras pakalpojumu pieejamība un kvalitātes paaugstināšana. 2017.gadā rīkots Metu konkurss, kurā noteikts uzvarētājs, iegūts pārbūves mets un uzsāktas sarunas par projektēšanas līguma slēgšanu. 2018.-2020.gadā veikta Dzintaru koncertzāles Lielās zāles rekonstrukcija, labiekārtota teritorija.</t>
  </si>
  <si>
    <t>2015 -2020</t>
  </si>
  <si>
    <t>SIA ''Dzintaru koncertzāle'', Īpašumu pārvaldes Kapitāla daļu pārvaldīšanas nodaļa</t>
  </si>
  <si>
    <t>Mūzikas instrumentu iegāde Dzintaru koncertzālei</t>
  </si>
  <si>
    <t>Prožektoru un dūmu mašīnas iegādes Dzintaru koncertzāles Mazajai zālei</t>
  </si>
  <si>
    <t>Vinču sistēmas ierīkošana Dzintaru koncertzāles Mazās zāles apgaismojuma iekarēm</t>
  </si>
  <si>
    <t>Dzintaru koncertzāles Mazās zāles mākslinieciskā apgaismojuma ērtāka un drošāka lietošana.</t>
  </si>
  <si>
    <t>Jūrmalas slimnīcas ēkas rekonstrukcija (Bauskas iela 5A, Jūrmala)</t>
  </si>
  <si>
    <t>Dubultu kultūras un izglītības centrs Strēlnieku prospektā 30, Jūrmalā</t>
  </si>
  <si>
    <t>Izbūvēta Jūrmalas Mūzikas skolas un Jūrmalas Centrālās bibliotēkas ēka.</t>
  </si>
  <si>
    <t>Sabiedriskā centra Valtera prospektā 54, Jūrmalā, attīstība</t>
  </si>
  <si>
    <t>Attīstības pārvaldes Būvniecības projektu vadības nodaļa, Jūrmalas Sporta servisa centrs</t>
  </si>
  <si>
    <t>Domes administratīvo ēku infrastruktūras attīstība</t>
  </si>
  <si>
    <t>Ēkas restaurācija un atjaunošana Pils ielā 1, Jūrmalā</t>
  </si>
  <si>
    <t>Pārvietojams glābēju novietošanas tornis</t>
  </si>
  <si>
    <t>Izbūvēts pārvietojams glābēju novietošanas tornis.</t>
  </si>
  <si>
    <t>SIA ''Jūrmalas slimnīca'', Īpašumu pārvaldes Kapitāla daļu pārvaldīšanas nodaļa</t>
  </si>
  <si>
    <t>2018</t>
  </si>
  <si>
    <t>Veikti remontdarbi un veikta logu nomaiņa.</t>
  </si>
  <si>
    <t>Restaurēta un atjaunota ēka - veikta apkures sistēmas restaurācija, pievilka elektrība un ūdensvads.</t>
  </si>
  <si>
    <r>
      <t>Investīciju limits (kontrolskaitļi)</t>
    </r>
    <r>
      <rPr>
        <b/>
        <i/>
        <sz val="10"/>
        <color theme="1"/>
        <rFont val="Arial"/>
        <family val="2"/>
        <charset val="186"/>
      </rPr>
      <t xml:space="preserve"> T.sk. atlikums no 2016.gada</t>
    </r>
  </si>
  <si>
    <t>Paplašināta kapu teritorija, jaunu kapavietu izveide.</t>
  </si>
  <si>
    <t>Jauno Slokas kapu paplašināšana</t>
  </si>
  <si>
    <t>Ielu apgaismošanas elektrisko tīklu renovācija sakarā ar AS ''Sadales tīkli'' veikto rekonstrukciju</t>
  </si>
  <si>
    <t>Īpašumu pārvaldes Pilsētsaimniecības un labiekārtošanas nodaļa, Attīstības pārvaldes Projektu ieviešanas nodaļa</t>
  </si>
  <si>
    <t>Daudzfunkcionāla, interaktīva dabas tūrisma objekta izveide Ķemeros (ITI SAM 5.6.2.)</t>
  </si>
  <si>
    <t xml:space="preserve">Jūrmalas teātra ēkas pārbūve un energoefektivitātes paaugstināšana (ITI SAM 4.2.2.) </t>
  </si>
  <si>
    <t>Ūdenstūrisma pakalpojumu centra ''Majori'' izveide (ITI SAM 3.3.1.)</t>
  </si>
  <si>
    <t>Jūrmalas pašvaldības, Lielupes radīto plūdu un krasta erozijas risku apdraudējumu novēršanas pasākumi Dzintaros un Majoros (SAM 5.1.1.)</t>
  </si>
  <si>
    <t>Īstenoti pasākumi ēkas energoefektivitātes paaugstināšanai. Indikatīvā projekta kopsumma ITI SAM ietvaros 170 768.12 EUR.</t>
  </si>
  <si>
    <t>Jūrmalas pilsētas Jaundubultu vidusskolas ēkas energoefektivitātes paaugstināšana (ITI SAM 4.2.2.)</t>
  </si>
  <si>
    <t>Jūrmalas pilsētas Jaundubultu vidusskolas ēkas k-1 (autoskolas ēka) energoefektivitātes paaugstināšana (ITI SAM 4.2.2.)</t>
  </si>
  <si>
    <t>Jūrmalas pilsētas Kauguru vidusskolas telpu atjaunošana un energoefektivitātes paaugstināšana  (ITI SAM 4.2.2. un ITI SAM 8.1.2.)</t>
  </si>
  <si>
    <t>Jūrmalas Sporta skolas baseinu pārbūve, ēkas energoefektivitātes paaugstināšana  (ITI SAM 4.2.2.)</t>
  </si>
  <si>
    <t>Maģistrālo ielu Ķemeros atjaunošana, veidojot vienotu maršrutu sasaistē ar TEN-T tīklu (6.1.4.2.pasākums)</t>
  </si>
  <si>
    <t>Ielu apgaismojuma ierīkošana Jūrmalas pilsētas neapgaismotajās ielās</t>
  </si>
  <si>
    <t>Meliorācijas sistēmas atjaunošana</t>
  </si>
  <si>
    <t>Informācijas sistēmu un datu pārraides tīkla drošības nodrošināšana</t>
  </si>
  <si>
    <t>Veikts datu pārraides tīkla audits un aktivitātes informācijas sistēmu drošības nodrošināšanai.</t>
  </si>
  <si>
    <t>Uzlabots tehniskais nodrošinājums Jūrmalas pilsētas domes administrācijai.</t>
  </si>
  <si>
    <t>Datortehnikas iegāde un informācijas un komunikācijas tehnoloģiskā aprīkojuma iegāde Jūrmalas pilsētas pašvaldības iestāžu vajadzībām.</t>
  </si>
  <si>
    <t xml:space="preserve">Interaktīvā kioska izbūve </t>
  </si>
  <si>
    <t>Informācijas un komunikācijas tehnoloģiju pārvalde sadarbībā ar Tūrisma informācijas centru</t>
  </si>
  <si>
    <t>Lokālās videonovērošanas sistēmas izbūve</t>
  </si>
  <si>
    <t>Veikta datu tīkla rekonstrukcija un ierīkota videonovērošana Jūrmalas pilsētas Mežmalas vidusskolā un Jūrmalas Vakara vidusskolā.</t>
  </si>
  <si>
    <t>Īpašumu pārvaldes Pilsētsaimniecības un labiekārtošanas nodaļa</t>
  </si>
  <si>
    <t>Informācijas un komunikācijas tehnoloģiju pārvalde, Administratīvi juridiskā pārvaldes Administratīvā nodaļa</t>
  </si>
  <si>
    <t>Trotuāru izbūve un esošo trotuāru atjaunošana</t>
  </si>
  <si>
    <t>Seguma atjaunošana, teritorijas labiekārtošana pilsētas iekškvartālos</t>
  </si>
  <si>
    <t>Atjaunoti gājēju celiņi, atjaunota brauktuves daļa un veikta teritorijas labiekārtošana pilsētas iekškvartālos.</t>
  </si>
  <si>
    <t>SIA "Jūrmalas ūdens", Īpašumu pārvaldes Kapitāla daļu pārvaldīšanas nodaļa</t>
  </si>
  <si>
    <t>SIA "Jūrmalas gaisma", Īpašumu pārvaldes Kapitāla daļu pārvaldīšanas nodaļa</t>
  </si>
  <si>
    <t>Kapteiņa Zolta piemiņas vietas teritorijas labiekārtošana Kaugurciema ielā, Jūrmalā</t>
  </si>
  <si>
    <t>Izveidota Jūrmalas pilsētas muzeja filiāles, Aspazijas mājas digitālā ekspozīcija.</t>
  </si>
  <si>
    <t>Jūrmalas pilsētas muzejs, Kultūras nodaļa</t>
  </si>
  <si>
    <t>Bērnu rotaļu laukumu izveide pirmsskolas izglītības iestādēs un izglītības iestādēs</t>
  </si>
  <si>
    <t xml:space="preserve">Izveidoti jauni bērnu rotaļu laukumi </t>
  </si>
  <si>
    <t xml:space="preserve">Bērnu rotaļu un sporta laukumu izveide un sintētiskā seguma ieklāšana </t>
  </si>
  <si>
    <t>Labiekārtota Kapteiņa Zolta piemiņas vietas teritorija Kaugurciema ielā, Jūrmalā - veikta laukuma pie pieminekļa paplašināšana, izbūvējot laukuma konstruktīvos slāņus bez seguma.</t>
  </si>
  <si>
    <t>Jūrmalas Alternatīvās skolas ēkas pārbūve un infrastruktūras pilnveide</t>
  </si>
  <si>
    <t>Veikta skolas ēkas pārbūve un infrastruktūras pilnveide.</t>
  </si>
  <si>
    <t>2017.gadā grants seguma izbūve peldvietas pieejai Plūdu ielā 2a, Jūrmalā.</t>
  </si>
  <si>
    <t xml:space="preserve">Ielu asfalta seguma kapitālais remonts </t>
  </si>
  <si>
    <t xml:space="preserve">Jūrmalas pilsētas attīstības programmas 2014.–2020.gadam 2.daļas „Rīcības plāns” h) nodaļa </t>
  </si>
  <si>
    <t>Eiropas Savienības un cits ārējais finansējums</t>
  </si>
  <si>
    <t>Tiks iegādātas septisko dūņu pieņemšanas stacijas, kuras tiks uzstādītas pilsētā un tajās tiks novadīti un precīzi uzskaitīti asenizācijas notekūdeņi, kas tiek savākti no patērētājiem, kas neizmanto centralizētos tīklus. Šāda uzskaite ilgtermiņā ļautu norēķināties pēc faktiskajiem apjomiem un dotu iespēju nepārmaksāt septisko dūņu piegādātājiem.</t>
  </si>
  <si>
    <t>Lietus ūdens savākšanas un attīrīšanas sistēmas uzlabošana ar mērķi nodrošināt augstu virszemes ūdens kvalitāti. Likvidētas esošās lietus ūdeņu noplūdes vietas Rīgas jūras līcī.</t>
  </si>
  <si>
    <t>Iegādātas klavieres Steinway&amp;Sons, digitālās klavieres Yamaha. Iegādāti instrumentu aksesuāri, 60 orķestra krēsli, pults lampiņas.</t>
  </si>
  <si>
    <t>Dzintaru koncertzāles Mazajā zālē papildus tiek ierīkotas 3 kustības prožektoru galvas un dūmu mašīna, paaugstinot Dzintaru koncertzāles konkurētspēju.</t>
  </si>
  <si>
    <t>Kvalitatīva un sociāli pieejama izglītība</t>
  </si>
  <si>
    <t>2015-2019</t>
  </si>
  <si>
    <t>Jūrmalas Alternatīvās skolas, pirmsskolas un metodiskā centra jaunas ēkas celtniecība Jūrmalā</t>
  </si>
  <si>
    <t>Renovēti ielu apgaismošanas elektriskie tīkli  sakarā ar AS "Sadales tīkli" veikto pārbūvi.</t>
  </si>
  <si>
    <t>Ierīkots apgaismojums Jūrmalas pilsētas neapgaismotajās ielās.</t>
  </si>
  <si>
    <t>Renovēts ielu apgaismošanas elektriskais tīkls.</t>
  </si>
  <si>
    <t>Veikts ielu seguma kapitālais remonts (virskārtas atjaunošana). Seguma atjaunošana ielā, kur veikti ūdenssaimniecības projekta būvdarbi (ielas daļa, kur segums atjaunots netika).</t>
  </si>
  <si>
    <t>Veikta labās nobrauktuves Ventspils virzienā pagarināšana un maiņvirzienu joslu ieviešana Rīgas, Lienes un Jomas ielas posmā. Indikatīvā projekta kopsumma SAM ietvaros 3 189 653.00 EUR, t.sk. KF līdzfinansējums 2 711 205.00 EUR.</t>
  </si>
  <si>
    <t>Veikta Jaunķemeru ceļa, Tūristu ielas un Tukuma iela atjaunošana, uzlabojot sasaisti starp P128 un A10. Indikatīvā projekta kopsumma SAM ietvaros 3 189 653.00 EUR, t.sk. KF līdzfinansējums 2 711 205.00 EUR.</t>
  </si>
  <si>
    <t>Domes administratīvās ēkas energoefektivitātes paaugstināšana Dubultu prospektā 1, lit.1, Jūrmalā (alternatīva ITI SAM 4.2.2.)</t>
  </si>
  <si>
    <t>Majoru muižas kompleksa atjaunošana, t.sk. teritorijas labiekārtošana (alternatīva ITI SAM 5.6.2.)</t>
  </si>
  <si>
    <t>2017.gadā ierīkots apgaismojums un uzstādīti soliņi Majoru muižas teritorijā. Pēcāk atjaunots Majoru muižas komplekss. Veikta degradētas teritorijas revitalizācija  2.5ha platībā apmērā. Indikatīvā projekta kopsumma ITI SAM ietvaros 10 882 352.95 EUR, t.sk. nefinanšu investīcijas 5 000 000.00 EUR.</t>
  </si>
  <si>
    <t>Domes administratīvās ēkas energoefektivitātes paaugstināšana Rūpniecības ielā 19, Jūrmalā (alternatīva ITI SAM 4.2.2.)</t>
  </si>
  <si>
    <t>Attīstības pārvaldes Projektu ieviešanas nodaļa, Būvniecības projektu vadības nodaļa, Kultūras nodaļa</t>
  </si>
  <si>
    <t>Jaunu trotuāru izbūve un esošo trotuāru atjaunošana, tai skaitā pie dzelzceļa stacijām. 2017.gadā kā prioritāte izvirzīta trotuāra izbūve Upes ielā, Jūrmalā.</t>
  </si>
  <si>
    <t>Atjaunoti veloceļiņi, kas atrodas pēc pirmās kāpas un kas izbūvēti cauri pilsētai. Tematiskā plāna ''Jūrmalas velosatiksmes attīstības koncepcija'' izstrāde un ieviešana. 2017.gadā būvprojektu izstrādei veloceļa gar Vikingu ielu izveidošanai (2,5 km) un veloceļa gar Babītes ielu (1,2 km) un "park &amp; Bike" autostāvvietas ar vietu velonomai izveidošanai Priedainē.</t>
  </si>
  <si>
    <t xml:space="preserve">Videonovērošanas sistēmu uzstādīšana un paplašināšana sabiedriskās vietās, transporta mezglos un pašvaldības iestādēs. </t>
  </si>
  <si>
    <t>Veikta apkures sistēmas renovācija.</t>
  </si>
  <si>
    <t>Izbūvēts un uzstādīts interaktīvais kiosks pie Tūrisma informācijas centra (Lienes 5, Jūrmala).</t>
  </si>
  <si>
    <t>Veikts Slokas ielas pārbūve. Regulējamas pārejas izbūve Dubultu prospekta un Kļavu ielas krustojumā.</t>
  </si>
  <si>
    <t>Dubultu satiksmes mezgla pie Slokas ielas pārbūve un satiksmes drošības uzlabošana</t>
  </si>
  <si>
    <t>Iebraukšanas nodevas Jūrmalas pilsētā kontroles sistēmas ieviešana un attīstīšana</t>
  </si>
  <si>
    <t>Attīstības pārvaldes  Stratēģiskās un biznesa plānošanas nodaļa, Būvniecības projektu vadības nodaļa</t>
  </si>
  <si>
    <t>2017.gadā izstrādāts privātās-publiskās partnerības TEP. 2018.gadā tehniskās dokumentācijas izstrāde un ledus halles izbūve, Aizputes ielā, Jūrmalā.</t>
  </si>
  <si>
    <t>Uzlabota Slokas stadiona infrastruktūra - vieglatlētikas skrējceliņa seguma maiņa (2018.gadā), sintētiskā futbola laukuma pagarināšana un seguma nomaiņa (2019.gadā) un uzstādīta laistīšanas sistēma (2020.gadā).</t>
  </si>
  <si>
    <t>Atjaunotas Bulduru bibliotēkas telpas 550 m2 platībā, nomainīti logi, rezerves izejas durvis.</t>
  </si>
  <si>
    <t>Attīstības pārvaldes Būvniecības projektu vadības nodaļa, SIA "Jūrmalas gaisma", Īpašumu pārvaldes Kapitāla daļu pārvaldīšanas nodaļa</t>
  </si>
  <si>
    <t>2016-2022</t>
  </si>
  <si>
    <t>2017.gadā noasfaltētas grantētās ielas - Pļaviņu iela, L.Paegles iela un Blāzmas iela.</t>
  </si>
  <si>
    <t xml:space="preserve">Pakāpeniska visu pilsētas 17 tiltu atjaunošana saskaņā ar veikto visu tiltu inspekciju. </t>
  </si>
  <si>
    <t>SIA "Jūrmalas gaisma", Īpašumu pārvaldes Kapitāla daļu pārvaldīšanas nodaļa, Īpašumu pārvaldes Pilsētsaimniecības un labiekārtošanas nodaļa, Attīstības pārvaldes Būvniecības projektu vadības nodaļa, Projektu ieviešanas nodaļa</t>
  </si>
  <si>
    <t>Labklājības pārvaldes administratīvo ēku infrastruktūras attīstība</t>
  </si>
  <si>
    <t>Veikta Jūrmalas slimnīcas ēkas rekonstrukcija - nodrošināti rehabilitācijas pakalpojumi, kā arī attīstīti sportistu rehabilitācijas pakalpojumi.</t>
  </si>
  <si>
    <t>Attīstības pārvaldes Stratēģiskās un biznesa plānošanas nodaļa, Informācijas un komunikācijas tehnoloģiju pārvalde</t>
  </si>
  <si>
    <t>2017.gadā Jūrmalas Apmeklētāju apkalpošanas centros uzstādīti aparatūras komplekti darbam ar identifikācijas kartēm, uzstādīti karšu validācijas un apmaksas termināli sabiedriskajā transportā (23 transporta vienībās) un uzstādīti sabiedriskā transporta biļešu apmaksas automāti un pilsētas iebraukšanas caurlaižu iegādes automāti (5 automāti) un iegādātas 20 000 gab. bezkontakta kartes, kā arī veikta IT sistēmu salāgošana.  2018.gadā nodrošināta pieejamas kontrole izglītības un citās izglītības iestādēs iestāžu darbiniekiem un skolēniem (24 iestādes). Līdz 2020.gadam (ieskaitot) veikti sistēmas uzturēšanas darbi.</t>
  </si>
  <si>
    <t>Pilsētas atpūtas parka un Jauniešu mājas izveide Kauguros (ITI SAM 3.3.1.)</t>
  </si>
  <si>
    <t>Ķemeru parka pārbūve un restaurācija (ITI SAM 5.6.2.)</t>
  </si>
  <si>
    <t>Laternu uzstādīšana 5 izejās uz jūras pludmali: Līgatnes ielā, Rožu ielā, Vēju ielā, K.Zolta ielā, Brīzes ielā, īstenoti pasākumi kāpu stiprināšanai. EJZF projekta kopsumma 100 000,00 EUR, t.sk. EJZF līdzfinansējums 90 000,00 EUR.</t>
  </si>
  <si>
    <t xml:space="preserve">2017.gadā veikta Labklājības pārvaldes administratīvo ēku infrastruktūras uzlabošana - veikti remontdarbi Mellužu prospektā 83, Jūrmalā, veikti projektēšanas darbi un ekspertīze Talsu šosejā 31, Jūrmalā un izbūvēta tualete personām ar invaliditāti, veikts virtuves grīdas un sienu remonts un esošās tualetes grīdas un sienu flīzēšana Skolas ielā 11, Jūrmalā. 2018.gadā veikta Labklājības pārvaldes ēkas rekonstrukcija.
</t>
  </si>
  <si>
    <t xml:space="preserve"> Izbūvēts datu pārraides tīkls. Uzstādītas kameras un automatizētā iebraukšanas kontroles sistēma visos iebraukšanas posteņos Jūrmalas pilsētas administratīvajā teritorijā. Izveidots e-pakalpojumu portāls, papildinot ar informāciju, kas saistīta ar iebraukšanas nodevas administrēšanu (izsniegšana un kontrole).</t>
  </si>
  <si>
    <t>Informācijas un komunikācijas tehnoloģiju pārvalde sadarbībā ar attiecīgajām Jūrmalas pilsētas pašvaldības iestādēm</t>
  </si>
  <si>
    <t>Attīstīta un uzlabota ūdensapgādes un kanalizācijas sistēmas pakalpojumu kvalitāte un nodrošinātas pieslēgšanas iespējas. (projekts realizācija paredzēta līdz 2022.gada 31.janvārim četrās kārtās: 1. ūdenssaimniecības tīklu paplašināšana Buļļuciemā (prioritāte), 2. ūdenssaimniecības tīklu paplašināšana Priedainē – Majoros, 3. ūdenssaimniecības tīklu paplašināšana Majoros – Krastciemā un 4. ūdenssaimniecības tīklu paplašināšana Krastciemā – Ķemeros). 2021.gadā plānotās izmaksas ir 4 648 017 EUR. Kopējās projekta izmaksas no 2016.gada līdz 2021.gadam ir 47 069 624 EUR.</t>
  </si>
  <si>
    <t>4 peldvietu labiekārtošana Lielupē: Majori 0074, Dubulti 3725,3744, Dadžupe 0062, Priedaine 0202, Sloka, Bažciems 0048 (bez tramplīna), 3 peldvietās nodrošinot antropogēnās slodzes mazināšanu Lielupes palienes pļavās. EJZF projekta kopsumma 181 076,55 EUR, t.sk. EJZF līdzfinansējums 146 503,37 EUR.</t>
  </si>
  <si>
    <t>E.Dārziņa ielas atjaunošana (ITI SAM 5.6.2.)</t>
  </si>
  <si>
    <t>Jaunas aizsargbūves izveide un esošās pārbūve Lielupes krasta nostiprināšanai pilsētas centrālajā daļā (Majori-Dzintari), krasta erozijas un plūdu draudu novēršanai. Indikatīvā projekta kopsumma SAM ietvaros 3 800 000.00 EUR, t.sk. ERAF līdzfinansējums 3 230 000.00 EUR.</t>
  </si>
  <si>
    <t>Jūrmalas pilsētas Ķemeru pamatskolas ēkas pārbūve un energoefektivitātes paaugstināšana (ITI SAM 4.2.2.)</t>
  </si>
  <si>
    <t>Jūrmalas veselības veicināšanas un sociālo pakalpojumu centra infrastruktūras pilnveide un energoefektivitātes paaugstināšana (ITI SAM 4.2.2.)</t>
  </si>
  <si>
    <t>Uzlabot lietus ūdens attīrīšanu, izmantojot jaunākos tehnoloģiskos risinājumus</t>
  </si>
  <si>
    <t>Izveidoti bērnu rotaļu un sporta laukumi un  ieklāts sintētiskais segums daudzdzīvokļu namu iekšpagalmos.</t>
  </si>
  <si>
    <t>Veikta Domes administratīvo ēku infrastruktūras uzlabošana - veikti kondicionēšanas sistēmas būvdarbi Jomas ielā 1/5, Jūrmalā, uzstādīta siltummaiņu un attālinātās kontroles sistēma P.Stradiņa ielā 6, Jūrmalā, un veikti remontdarbi Tūrisma informācijas centrā Lienes ielā 5, Jūrmalā un citās Domes administratīvajās ēkās.</t>
  </si>
  <si>
    <t>2017.gadā veikta mamogrāfa iegāde, veikta laboratorijas telpu renovācija, iegādātas medicīniskās iekārtas, t.sk., endoskopijas pakalpojumu veikšanai un Dzemdību nodaļai, mēbeles un datorprogrammas.
2018.gadā veikta radioloģijas telpu renovācija un iegādātas mēbeles.
2019.gadā veikta elektromobiļu iegāde (3 gab.) mājas aprūpes pakalpojumu nodrošināšanai, veikta Ķirurģijas nodaļas telpu renovācija.
2020.gadā veikta Slimnīcas C korpusa būvniecības tehniskā projekta izstrāde.</t>
  </si>
  <si>
    <t>2017-2022</t>
  </si>
  <si>
    <t>Materiālā kultūras mantojuma-saglabāšana un pieejamības veicināšana Jūrmalas pilsētas brīvdabas muzejā - veikta autostāvvietu pārbūve pie Jūrmalas brīvdabas muzeja, elektrotīklu atjaunošana, kā arī muzeja eksponāta, dēļu zāģējamās iekārtas, atjaunošana. EJZF projekta kopsumma 142 403,29 EUR, t.sk. EJZF līdzfinansējums 109 542,05 EUR.</t>
  </si>
  <si>
    <t>Pasta ēkas pārbūve un ēkas energoefektivitātes paaugstināšana Tukuma ielā 30, Jūrmalā (alternatīva ITI SAM 4.2.2., alternatīva ITI SAM 5.6.2.)</t>
  </si>
  <si>
    <t>Ielu asfalta seguma kapitālais remonts (virskārtas atjaunošana) (prioritārais SAM 3.3.1. projekts Nr.3, alternatīvs SAM 3.3.1. projekts Nr.2)</t>
  </si>
  <si>
    <t>Jaunu stāvlaukumu izbūve (prioritārais SAM 3.3.1. projekts Nr.3, alternatīvs SAM 3.3.1. projekts Nr.2)</t>
  </si>
  <si>
    <t>Servisa centra izbūve Vikingu ielā 40 a (alternatīva ITI SAM 3.3.1.)</t>
  </si>
  <si>
    <t xml:space="preserve">Izveidots daudzfunkcionāls un interaktīvs dabas tūrisma objekts. Veikta degradētās teritorijas revitalizācija 13.9ha platībā. Indikatīvā projekta kopsumma ITI SAM ietvaros 13 058 823.53 EUR, t.sk. ERAF 6 000 000.00 EUR un nefinanšu investīcijas 6 000 000.00 EUR.                                                                                                                                                                                                                                                                                                                                   </t>
  </si>
  <si>
    <t xml:space="preserve">Atjaunots Ķemeru kultūrvēsturiskais parks. Veikta degradētās teritorijas revitalizācija 25.9ha platībā. Indikatīvā projekta kopsumma ITI SAM ietvaros 11 257 509.74 EUR, t.sk. ERAF 5 172 369.34 EUR un nefinanšu investīcijas 5 172 369.34 EUR.                                                                                                                                                                                                                                                                                                                                                                      </t>
  </si>
  <si>
    <r>
      <t>Pieslēguma izveide pie A10/E22, pilsētas infrastruktūras pārrāvuma novēršanai, radot alternatīvu transporta plūsmas maršrutu, nodalot sabiedriskā transporta plūsmu no kravas transporta plūsmas. Indikatīvā projekta kopsumma SAM ietvaros 3 400 000 EUR, t.sk. KF līdzfinansējums 2 711 205.00 EUR</t>
    </r>
    <r>
      <rPr>
        <i/>
        <sz val="10"/>
        <rFont val="Arial"/>
        <family val="2"/>
        <charset val="186"/>
      </rPr>
      <t xml:space="preserve"> (Projekta īstenošana paredzēta līdz 2022.gada 31.decembrim, sadaļā 2020.gads ir norādīts kopējais indikātīvais finansējums 2020.-2022.gadam).</t>
    </r>
  </si>
  <si>
    <t>Atjaunota E.Dārziņa iela posmā no Tūristu ielas līdz Katedrāles ielai. Veikta degradētās teritorijas revitalizācija 0.8ha platībā. Indikatīvā projekta kopsumma ITI SAM ietvaros 1 322 490.26 EUR, t.sk. ERAF līdzfinansējums 607 630.66 EUR un nefinanšu investīcijas 607 630.66 EUR.</t>
  </si>
  <si>
    <t>Atjaunota Tūristu iela, t.sk. skvērs Tūristu ielā 2A  un izbūvēta autostāvvieta E.Dārziņa ielā 17. Veikta degradētās teritorijas revitalizācija 2.5ha platībā. Indikatīvā projekta kopsumma ITI SAM ietvaros 2 655 294.11 EUR, t.sk. ERAF līdzfinansējums 1 220 000.00 EUR un nefinanšu investīcijas 1 220 000.00 EUR.</t>
  </si>
  <si>
    <r>
      <t xml:space="preserve">Pilsētas centrālās daļas ceļu infrastruktūras atjaunošana komercdarbības sekmēšanai.   Indikatīvā projekta kopsumma ITI SAM 3.3.1. prioritārā projekta ietvaros ir                                            89 893.20 EUR, t.sk. ERAF līdzfinansējums 41 302.60 EUR un nefinanšu investīcijas 41 302.60 EUR.  Alternatīvās projekta idejas SAM 3.3.1. ietvaros 1 088 235.29 EUR, t.sk. nefinanšu investīcijas 500 000.00 EUR. </t>
    </r>
    <r>
      <rPr>
        <i/>
        <sz val="10"/>
        <rFont val="Arial"/>
        <family val="2"/>
        <charset val="186"/>
      </rPr>
      <t xml:space="preserve">Sasaiste ar Investīciju plāna pozīciju Nr.19 (ITI projektu summas ir vienādas abām pozīcijām, jo finansējums tiks sadalīts atbilstoši mērķim - kapitālais remonts vai jaunu stāvvietu izbūve) </t>
    </r>
  </si>
  <si>
    <t>Izbūvētas jaunas autostāvvietas komercdarbības sekmēšanai. Indikatīvā projekta kopsumma ITI SAM 3.3.1. prioritārā projekta ietvaros ir                                                      89 893.20 EUR, t.sk. ERAF līdzfinansējums 41 302.60 EUR un nefinanšu investīcijas 41 302.60 EUR. Alternatīvās projekta idejas SAM 3.3.1. ietvaros 1 088 235.29 EUR, t.sk. nefinanšu investīcijas 500 000.00 EUR. Sasaiste ar Investīciju plāna pozīciju Nr.16 (ITI projektu summas ir vienādas abām pozīcijām, jo finansējums tiks sadalīts atbilstoši mērķim - kapitālais remonts vai jaunu stāvvietu izbūve)  ITI SAM ietvaros 1 088 235.28EUR, t.sk. nefinanšu investīcijas 500 000.00 EUR.</t>
  </si>
  <si>
    <t>Izveidots ūdenstūrisma pakalpojumu centrs Straumes ielā 1a, Jūrmalā, un izbūvēta infrastruktūra atbilstoši pilsētas ekonomiskajai specializācijai. Indikatīvā projekta kopsumma ITI SAM ietvaros     1 325 842.31 EUR, t.sk.  ERAF līdzfinansējums 417 394.80 EUR un nefinanšu investīcijas 417 394.80 EUR.</t>
  </si>
  <si>
    <t>Izveidots servisa centrs un izbūvēta kuģošanai nepieciešamā infrastruktūra uzņēmējdarbības vides veicināšanai. Indikatīvā projekta kopsumma ITI SAM ietvaros 179 787.79 EUR, t.sk. ERAF līdzfinansējums 82 605.20 EUR un nefinanšu investīcijas 82 605.20 EUR.</t>
  </si>
  <si>
    <t>Īstenoti pasākumi ēkas energoefektivitātes paaugstināšanai. Indikatīvā projekta kopsumma ITI SAM ietvaros 27 651.98 EUR.</t>
  </si>
  <si>
    <t>Izbūvēta atpūtai, mazo un vidējo komersantu komercdarbības īstenošanai nepieciešamā infrastruktūra, kā arī jauniešu mājas izbūve uzņēmējdarbības vides attīstībai, jauniešu nodarbinātībai un brīvā laika pavadīšanai. Indikatīvā kopsumma 5 814 962.89 EUR. ITI SAM ietvaros 3 264 705.89 EUR, t.sk. ERAF līdzfinansējums 1 500 000.00 EUR un nefinanšu investīcijas 1 500 000.00 EUR.</t>
  </si>
  <si>
    <t>Pārbūvēta pasta ēka un īstenoti pasākumi ēkas energoefektivitātes paaugstināšanai. Indikatīvā projekta kopsumma ITI SAM 4.2.2. ietvaros                      115 487.81 EUR, t.sk. ERAF līdzfinansējums 72 268,00 EUR. Indikatīvā projekta kopsumma ITI SAM 5.6.2. ietvaros 217 312,00 EUR, t.sk. ERAF līdzfinansējums 184 715.20 EUR.</t>
  </si>
  <si>
    <t>Veikta skolas ēkas pārbūve, ēdamzāles izbūve, sporta zāles atjaunošana un īstenoti pasākumi ēkas energoefektivitātes paaugstināšanai. Indikatīvā projekta kopsumma ITI SAM ietvaros 858 842.94 EUR, t.sk. ERAF līdzfinansējums 150 611.80 EUR.</t>
  </si>
  <si>
    <t>Īstenoti pasākumi skolas ēkas energoefektivitātes paaugstināšanai. Indikatīvā projekta kopsumma ITI SAM ietvaros 721 740.52 EUR, t.sk. ERAF līdzfinansējums 613 479.44 EUR.</t>
  </si>
  <si>
    <t>Īstenoti pasākumi skolas ēkas k-1 (autoskola) energoefektivitātes paaugstināšanai. Indikatīvā projekta kopsumma ITI SAM ietvaros 93 002.25 EUR, t.sk. ERAF līdzfinansējums 78 780.10 EUR.</t>
  </si>
  <si>
    <t>Veikta skolas mācību telpu atjaunošana un infrastruktūras pilnveide Raiņa ielas 118 ēkas vismaz divos stāvos, radot modernu un ergonomisku mācību vidi. Īstenoti pasākumi skolas ēkas energoefektivitātes paaugstināšanai. Indikatīvā projekta kopsumma ITI SAM 4.2.2. ietvaros 615 889.05 EUR, t.sk. ERAF līdzfinansējums 512 620.40 EUR. Indikatīvā projekta kopsumma ITI SAM 8.1.2. ietvaros 786 777.03 EUR (t.sk. ERAF līdzfinansējums  668 760.47 EUR) - diviem projektiem.</t>
  </si>
  <si>
    <t>Veikta baseinu pārbūve un īstenoti pasākumi ēkas energoefektivitātes paaugstināšanai. Indikatīvā projekta kopsumma ITI SAM 4.2.2. ietvaros 2 604 375.92 EUR, t.sk. ERAF līdzfinansējums 471 756.78 EUR.</t>
  </si>
  <si>
    <t>Pārbūvēts Jūrmalas teātra vestibili un kāpnes un īstenoti pasākumi ēkas energoefektivitātes paaugstināšanai. Indikatīvā projekta kopsumma ITI SAM ietvaros 154 972.13 EUR, t.sk. ERAF līdzfinansējums  84 188.22 EUR.</t>
  </si>
  <si>
    <t>Infrastruktūras izveide kvalitatīvai ārpus ģimenes aprūpes pakalpojumu nodrošināšanai. Indikatīvā projekta kopsumma ITI SAM ietvaros 1 326 429.28 EUR, t.sk. ERAF līdzfinansējums 1 127 464.89 EUR.</t>
  </si>
  <si>
    <t>Infrastruktūras izveide grupu dzīvokļu pakalpojuma attīstībai. Indikatīvā projekta kopsumma ITI SAM ietvaros 86 161.31 EUR, t.sk. ERAF līdzfinansējums 73 237.11 EUR.</t>
  </si>
  <si>
    <t>Veikta baseina pārbūve un īstenoti pasākumi ēku energoefektivitātes paaugstināšanai. Indikatīvā projekta kopsumma ITI SAM 4.2.2. ietvaros 3 000 000.00 EUR (t.sk. ERAF līdzfinansējums 840 774.26 EUR).</t>
  </si>
  <si>
    <t>Jūrmalas pilsētas Lielupes pamatskolas ēkas,  Jūrmalas Valsts ģimnāzijas telpu pārbūve un Bērnu un jauniešu interešu centra telpu izveide, sporta zāles būvniecība Aizputes ielā 1A</t>
  </si>
  <si>
    <t>Veikta skolas ēkas pārbūve un infrastruktūras pilnveide, radot pilnībā modernizētu un ergonomisku mācību vidi. Izveidots metodiskais centrs. Indikatīvā projekta kopsumma ITI SAM 8.1.2. ietvaros 6 826 933.57 EUR, t.sk. ERAF līdzfinansējums 5 802 893.53 EUR.</t>
  </si>
  <si>
    <t>Veikta Jūrmalas pilsētas Lielupes pamatskolas un Jūrmalas Valsts ģimnāzijas telpu (skolas 3.stāvā) pārbūve un infrastruktūras pilnveide, radot modernu un ergonomisku mācību vidi. Papildus veikta sporta zāles piebūve un telpu pielāgošana Bērnu un jauniešu interešu centra darbības nodrošināšanai.</t>
  </si>
  <si>
    <t xml:space="preserve">Atjaunots valsts nozīmes kultūras piemineklis, saglabājot tā pamatfunkciju nodrošināta jaunradītu pakalpojumu - tūrisma informācijas punkta, galerijas un skatu platformas pieejamība, veicināts apmeklējumu skaita pieaugumu. Ieceres īstenošanai nepieciešamais plānotais finansējums 853 000,00EUR, t.sk. SAM 5.5.1. projekta plānotā attiecināmo izmaksu kopsumma 235 621,78, no tām ERAF līdzfinansējums 200 278,51EUR. Projekta iznākuma rādītāji uz 31.12.2023. – objekta apmeklējumu skaita paredzamais pieaugums 8000 apmeklējumi; atbalstīts 1 kultūras mantojuma objekts; jaunradīti 3 pakalpojums. Sasaiste ar Investīciju plāna pozīciju Nr.96.           </t>
  </si>
  <si>
    <t xml:space="preserve">Atjaunots vietējas nozīmes kultūras piemineklis un veikta teritorijas labiekārtošana - nodrošināta kultūras pakalpojumu pieejamība un kvalitātes pilnveide, veicināts apmeklējumu skaita pieaugums. Ieceres īstenošanai nepieciešamais finansējums 2 172 885,40EUR, t.sk. SAM 5.5.1. projekta plānotā attiecināmo izmaksu kopsumma objektam, 2 117 319,40EUR, no tām ERAF līdzfinansējums 1 799 721,49EUR. Projekta iznākuma rādītāji uz 31.12.2023. – objekta apmeklējumu skaita paredzamais pieaugums 6000 apmeklējumi; atbalstīts 1 kultūras mantojuma objekts; jaunradīts 1 pakalpojums. Sasaiste ar Investīciju plāna pozīciju Nr.97.SAM.                                                                                                                                                                                                                                                                                                                                                                                 </t>
  </si>
  <si>
    <t>2014-2019</t>
  </si>
  <si>
    <t>Pielikums Jūrmalas pilsētas domes</t>
  </si>
  <si>
    <t>2017.gada 20.jūlija lēmumam Nr.334</t>
  </si>
  <si>
    <t>(protokols Nr.14, 10.punkts)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</si>
</sst>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_-;\-* #,##0.0_-;_-* &quot;-&quot;??_-;_-@_-"/>
    <numFmt numFmtId="165" formatCode="_-* #,##0.00\ _L_s_-;\-* #,##0.00\ _L_s_-;_-* &quot;-&quot;??\ _L_s_-;_-@_-"/>
    <numFmt numFmtId="166" formatCode="_-* #,##0_-;\-* #,##0_-;_-* &quot;-&quot;??_-;_-@_-"/>
    <numFmt numFmtId="167" formatCode="0_ ;\-0\ "/>
    <numFmt numFmtId="168" formatCode="#,##0.0"/>
  </numFmts>
  <fonts count="20" x14ac:knownFonts="1">
    <font>
      <sz val="11"/>
      <color theme="1"/>
      <name val="Calibri"/>
      <family val="2"/>
      <charset val="186"/>
      <scheme val="minor"/>
    </font>
    <font>
      <sz val="10"/>
      <name val="Arial"/>
      <family val="2"/>
      <charset val="186"/>
    </font>
    <font>
      <sz val="11"/>
      <color theme="1"/>
      <name val="Calibri"/>
      <family val="2"/>
      <charset val="186"/>
      <scheme val="minor"/>
    </font>
    <font>
      <sz val="10"/>
      <color rgb="FFC00000"/>
      <name val="Arial"/>
      <family val="2"/>
      <charset val="186"/>
    </font>
    <font>
      <sz val="10"/>
      <color theme="1"/>
      <name val="Arial"/>
      <family val="2"/>
      <charset val="186"/>
    </font>
    <font>
      <sz val="10"/>
      <color rgb="FFFF0000"/>
      <name val="Arial"/>
      <family val="2"/>
      <charset val="186"/>
    </font>
    <font>
      <sz val="10"/>
      <name val="Arial"/>
      <family val="2"/>
      <charset val="186"/>
    </font>
    <font>
      <b/>
      <sz val="10"/>
      <color theme="1"/>
      <name val="Arial"/>
      <family val="2"/>
      <charset val="186"/>
    </font>
    <font>
      <vertAlign val="superscript"/>
      <sz val="10"/>
      <color theme="1"/>
      <name val="Arial"/>
      <family val="2"/>
      <charset val="186"/>
    </font>
    <font>
      <i/>
      <sz val="10"/>
      <color theme="1"/>
      <name val="Arial"/>
      <family val="2"/>
      <charset val="186"/>
    </font>
    <font>
      <sz val="9"/>
      <color theme="1"/>
      <name val="Arial"/>
      <family val="2"/>
      <charset val="186"/>
    </font>
    <font>
      <b/>
      <sz val="9"/>
      <color theme="1"/>
      <name val="Arial"/>
      <family val="2"/>
      <charset val="186"/>
    </font>
    <font>
      <strike/>
      <sz val="10"/>
      <color theme="1"/>
      <name val="Arial"/>
      <family val="2"/>
      <charset val="186"/>
    </font>
    <font>
      <b/>
      <i/>
      <sz val="10"/>
      <color theme="1"/>
      <name val="Arial"/>
      <family val="2"/>
      <charset val="186"/>
    </font>
    <font>
      <i/>
      <sz val="10"/>
      <name val="Arial"/>
      <family val="2"/>
      <charset val="186"/>
    </font>
    <font>
      <sz val="12"/>
      <color theme="1"/>
      <name val="Arial"/>
      <family val="2"/>
      <charset val="186"/>
    </font>
    <font>
      <b/>
      <sz val="14"/>
      <color theme="1"/>
      <name val="Arial"/>
      <family val="2"/>
      <charset val="186"/>
    </font>
    <font>
      <b/>
      <sz val="10"/>
      <color rgb="FFFF0000"/>
      <name val="Arial"/>
      <family val="2"/>
      <charset val="186"/>
    </font>
    <font>
      <sz val="9"/>
      <color indexed="81"/>
      <name val="Tahoma"/>
      <family val="2"/>
      <charset val="186"/>
    </font>
    <font>
      <b/>
      <sz val="9"/>
      <color indexed="81"/>
      <name val="Tahoma"/>
      <family val="2"/>
      <charset val="186"/>
    </font>
  </fonts>
  <fills count="7">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C000"/>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6">
    <xf numFmtId="0" fontId="0" fillId="0" borderId="0"/>
    <xf numFmtId="43" fontId="2" fillId="0" borderId="0" applyFont="0" applyFill="0" applyBorder="0" applyAlignment="0" applyProtection="0"/>
    <xf numFmtId="0" fontId="1" fillId="0" borderId="0"/>
    <xf numFmtId="0" fontId="6" fillId="0" borderId="0"/>
    <xf numFmtId="165" fontId="1" fillId="0" borderId="0" applyFont="0" applyFill="0" applyBorder="0" applyAlignment="0" applyProtection="0"/>
    <xf numFmtId="0" fontId="2" fillId="0" borderId="0"/>
  </cellStyleXfs>
  <cellXfs count="289">
    <xf numFmtId="0" fontId="0" fillId="0" borderId="0" xfId="0"/>
    <xf numFmtId="164" fontId="4" fillId="0" borderId="0" xfId="0" applyNumberFormat="1" applyFont="1" applyBorder="1" applyAlignment="1">
      <alignment vertical="center"/>
    </xf>
    <xf numFmtId="164" fontId="4" fillId="0" borderId="0" xfId="0" applyNumberFormat="1" applyFont="1" applyFill="1" applyBorder="1" applyAlignment="1">
      <alignment vertical="center"/>
    </xf>
    <xf numFmtId="164" fontId="3" fillId="0" borderId="0" xfId="0" applyNumberFormat="1" applyFont="1" applyFill="1" applyBorder="1" applyAlignment="1">
      <alignment vertical="center"/>
    </xf>
    <xf numFmtId="164" fontId="3" fillId="2" borderId="0" xfId="0" applyNumberFormat="1" applyFont="1" applyFill="1" applyBorder="1" applyAlignment="1">
      <alignment vertical="center"/>
    </xf>
    <xf numFmtId="164" fontId="1" fillId="0" borderId="0" xfId="3" applyNumberFormat="1" applyFont="1" applyBorder="1"/>
    <xf numFmtId="164" fontId="3" fillId="0" borderId="0" xfId="0" applyNumberFormat="1" applyFont="1" applyBorder="1" applyAlignment="1">
      <alignment vertical="center"/>
    </xf>
    <xf numFmtId="164" fontId="4" fillId="0" borderId="0" xfId="0" applyNumberFormat="1" applyFont="1" applyFill="1" applyBorder="1"/>
    <xf numFmtId="164" fontId="4" fillId="0" borderId="0" xfId="0" applyNumberFormat="1" applyFont="1" applyBorder="1"/>
    <xf numFmtId="164" fontId="5" fillId="0" borderId="0" xfId="0" applyNumberFormat="1" applyFont="1" applyFill="1" applyBorder="1" applyAlignment="1">
      <alignment vertical="center"/>
    </xf>
    <xf numFmtId="164" fontId="5" fillId="0" borderId="0" xfId="0" applyNumberFormat="1" applyFont="1" applyBorder="1" applyAlignment="1">
      <alignment vertical="center"/>
    </xf>
    <xf numFmtId="164" fontId="4" fillId="2" borderId="0" xfId="0" applyNumberFormat="1" applyFont="1" applyFill="1" applyBorder="1" applyAlignment="1">
      <alignment vertical="center"/>
    </xf>
    <xf numFmtId="164" fontId="1" fillId="0" borderId="0" xfId="0" applyNumberFormat="1" applyFont="1" applyFill="1" applyBorder="1" applyAlignment="1">
      <alignment vertical="center" wrapText="1"/>
    </xf>
    <xf numFmtId="164" fontId="3" fillId="0" borderId="0" xfId="0" applyNumberFormat="1" applyFont="1" applyFill="1" applyBorder="1" applyAlignment="1">
      <alignment vertical="center" wrapText="1"/>
    </xf>
    <xf numFmtId="164" fontId="4" fillId="0" borderId="0" xfId="0" applyNumberFormat="1" applyFont="1" applyBorder="1" applyAlignment="1">
      <alignment vertical="center" wrapText="1"/>
    </xf>
    <xf numFmtId="167" fontId="4" fillId="0" borderId="0" xfId="0" applyNumberFormat="1" applyFont="1" applyBorder="1" applyAlignment="1">
      <alignment horizontal="center" vertical="center"/>
    </xf>
    <xf numFmtId="164" fontId="7" fillId="0" borderId="0" xfId="0" applyNumberFormat="1" applyFont="1" applyFill="1" applyBorder="1" applyAlignment="1">
      <alignment vertical="center"/>
    </xf>
    <xf numFmtId="164" fontId="7" fillId="2" borderId="0" xfId="0" applyNumberFormat="1" applyFont="1" applyFill="1" applyBorder="1" applyAlignment="1">
      <alignment vertical="center"/>
    </xf>
    <xf numFmtId="164" fontId="4" fillId="2" borderId="0" xfId="0" applyNumberFormat="1" applyFont="1" applyFill="1" applyBorder="1" applyAlignment="1">
      <alignment vertical="center" wrapText="1"/>
    </xf>
    <xf numFmtId="164" fontId="4" fillId="0" borderId="0" xfId="0" applyNumberFormat="1" applyFont="1" applyFill="1" applyBorder="1" applyAlignment="1">
      <alignment vertical="center" wrapText="1"/>
    </xf>
    <xf numFmtId="164" fontId="7" fillId="0" borderId="0" xfId="0" applyNumberFormat="1" applyFont="1" applyBorder="1" applyAlignment="1">
      <alignment horizontal="center" vertical="center"/>
    </xf>
    <xf numFmtId="164" fontId="7" fillId="2" borderId="0" xfId="0" applyNumberFormat="1" applyFont="1" applyFill="1" applyBorder="1" applyAlignment="1">
      <alignment horizontal="center" vertical="center"/>
    </xf>
    <xf numFmtId="167" fontId="4" fillId="3" borderId="9" xfId="0" applyNumberFormat="1" applyFont="1" applyFill="1" applyBorder="1" applyAlignment="1">
      <alignment horizontal="center" vertical="center" textRotation="90" wrapText="1"/>
    </xf>
    <xf numFmtId="164" fontId="7" fillId="3" borderId="11" xfId="0" applyNumberFormat="1" applyFont="1" applyFill="1" applyBorder="1" applyAlignment="1">
      <alignment horizontal="center" vertical="center" wrapText="1"/>
    </xf>
    <xf numFmtId="167" fontId="4" fillId="3" borderId="9" xfId="0" applyNumberFormat="1" applyFont="1" applyFill="1" applyBorder="1" applyAlignment="1">
      <alignment horizontal="center" vertical="center"/>
    </xf>
    <xf numFmtId="164" fontId="7" fillId="3" borderId="10" xfId="0" applyNumberFormat="1" applyFont="1" applyFill="1" applyBorder="1" applyAlignment="1">
      <alignment vertical="center" wrapText="1"/>
    </xf>
    <xf numFmtId="164" fontId="4" fillId="3" borderId="11" xfId="0" applyNumberFormat="1" applyFont="1" applyFill="1" applyBorder="1" applyAlignment="1">
      <alignment vertical="center"/>
    </xf>
    <xf numFmtId="167" fontId="4" fillId="6" borderId="9" xfId="0" applyNumberFormat="1" applyFont="1" applyFill="1" applyBorder="1" applyAlignment="1">
      <alignment horizontal="center" vertical="center"/>
    </xf>
    <xf numFmtId="164" fontId="4" fillId="6" borderId="10" xfId="0" applyNumberFormat="1" applyFont="1" applyFill="1" applyBorder="1" applyAlignment="1">
      <alignment horizontal="left" vertical="center" wrapText="1"/>
    </xf>
    <xf numFmtId="164" fontId="4" fillId="6" borderId="11" xfId="1" applyNumberFormat="1" applyFont="1" applyFill="1" applyBorder="1" applyAlignment="1">
      <alignment horizontal="center" vertical="center" wrapText="1"/>
    </xf>
    <xf numFmtId="164" fontId="9" fillId="2" borderId="10" xfId="3" applyNumberFormat="1" applyFont="1" applyFill="1" applyBorder="1" applyAlignment="1">
      <alignment horizontal="right" vertical="top" wrapText="1"/>
    </xf>
    <xf numFmtId="164" fontId="4" fillId="2" borderId="10" xfId="3" applyNumberFormat="1" applyFont="1" applyFill="1" applyBorder="1" applyAlignment="1">
      <alignment vertical="top" wrapText="1"/>
    </xf>
    <xf numFmtId="164" fontId="9" fillId="2" borderId="10" xfId="0" applyNumberFormat="1" applyFont="1" applyFill="1" applyBorder="1" applyAlignment="1">
      <alignment horizontal="right" vertical="center" wrapText="1"/>
    </xf>
    <xf numFmtId="164" fontId="4" fillId="0" borderId="10" xfId="3" applyNumberFormat="1" applyFont="1" applyFill="1" applyBorder="1" applyAlignment="1">
      <alignment vertical="top" wrapText="1"/>
    </xf>
    <xf numFmtId="164" fontId="9" fillId="0" borderId="10" xfId="3" applyNumberFormat="1" applyFont="1" applyFill="1" applyBorder="1" applyAlignment="1">
      <alignment horizontal="right" vertical="top" wrapText="1"/>
    </xf>
    <xf numFmtId="164" fontId="4" fillId="0" borderId="10" xfId="0" applyNumberFormat="1" applyFont="1" applyFill="1" applyBorder="1" applyAlignment="1">
      <alignment horizontal="left" vertical="top" wrapText="1"/>
    </xf>
    <xf numFmtId="164" fontId="9" fillId="0" borderId="10" xfId="0" applyNumberFormat="1" applyFont="1" applyFill="1" applyBorder="1" applyAlignment="1">
      <alignment horizontal="right" vertical="center" wrapText="1"/>
    </xf>
    <xf numFmtId="167" fontId="4" fillId="6" borderId="9" xfId="0" applyNumberFormat="1" applyFont="1" applyFill="1" applyBorder="1" applyAlignment="1">
      <alignment horizontal="center" vertical="center" wrapText="1"/>
    </xf>
    <xf numFmtId="164" fontId="4" fillId="6" borderId="10" xfId="0" applyNumberFormat="1" applyFont="1" applyFill="1" applyBorder="1" applyAlignment="1">
      <alignment vertical="center" wrapText="1"/>
    </xf>
    <xf numFmtId="164" fontId="4" fillId="6" borderId="11" xfId="0" applyNumberFormat="1" applyFont="1" applyFill="1" applyBorder="1" applyAlignment="1">
      <alignment horizontal="center" vertical="center"/>
    </xf>
    <xf numFmtId="49" fontId="4" fillId="6" borderId="13" xfId="0" applyNumberFormat="1" applyFont="1" applyFill="1" applyBorder="1" applyAlignment="1">
      <alignment horizontal="center" vertical="center" wrapText="1"/>
    </xf>
    <xf numFmtId="166" fontId="4" fillId="6" borderId="13" xfId="0" applyNumberFormat="1" applyFont="1" applyFill="1" applyBorder="1" applyAlignment="1">
      <alignment horizontal="center" vertical="center" wrapText="1"/>
    </xf>
    <xf numFmtId="164" fontId="4" fillId="6" borderId="13" xfId="0" applyNumberFormat="1" applyFont="1" applyFill="1" applyBorder="1" applyAlignment="1">
      <alignment horizontal="center" vertical="center" wrapText="1"/>
    </xf>
    <xf numFmtId="164" fontId="4" fillId="2" borderId="10" xfId="3" applyNumberFormat="1" applyFont="1" applyFill="1" applyBorder="1" applyAlignment="1">
      <alignment horizontal="left" vertical="top" wrapText="1"/>
    </xf>
    <xf numFmtId="164" fontId="5" fillId="0" borderId="0" xfId="0" applyNumberFormat="1" applyFont="1" applyFill="1" applyBorder="1"/>
    <xf numFmtId="164" fontId="5" fillId="0" borderId="0" xfId="0" applyNumberFormat="1" applyFont="1" applyBorder="1"/>
    <xf numFmtId="164" fontId="5" fillId="0" borderId="0" xfId="3" applyNumberFormat="1" applyFont="1" applyBorder="1"/>
    <xf numFmtId="164" fontId="4" fillId="2" borderId="10" xfId="0" applyNumberFormat="1" applyFont="1" applyFill="1" applyBorder="1" applyAlignment="1">
      <alignment horizontal="left" vertical="top" wrapText="1"/>
    </xf>
    <xf numFmtId="164" fontId="4" fillId="2" borderId="10" xfId="0" applyNumberFormat="1" applyFont="1" applyFill="1" applyBorder="1" applyAlignment="1">
      <alignment horizontal="left" vertical="center" wrapText="1"/>
    </xf>
    <xf numFmtId="164" fontId="4" fillId="2" borderId="10" xfId="0" applyNumberFormat="1" applyFont="1" applyFill="1" applyBorder="1" applyAlignment="1">
      <alignment vertical="center" wrapText="1"/>
    </xf>
    <xf numFmtId="164" fontId="7" fillId="5" borderId="11" xfId="0" applyNumberFormat="1" applyFont="1" applyFill="1" applyBorder="1" applyAlignment="1">
      <alignment vertical="center"/>
    </xf>
    <xf numFmtId="49" fontId="7" fillId="5" borderId="13" xfId="0" applyNumberFormat="1" applyFont="1" applyFill="1" applyBorder="1" applyAlignment="1">
      <alignment horizontal="center" vertical="center" wrapText="1"/>
    </xf>
    <xf numFmtId="166" fontId="7" fillId="5" borderId="13" xfId="0" applyNumberFormat="1" applyFont="1" applyFill="1" applyBorder="1" applyAlignment="1">
      <alignment horizontal="center" vertical="center" wrapText="1"/>
    </xf>
    <xf numFmtId="164" fontId="7" fillId="5" borderId="13" xfId="0" applyNumberFormat="1" applyFont="1" applyFill="1" applyBorder="1" applyAlignment="1">
      <alignment horizontal="center" vertical="center" wrapText="1"/>
    </xf>
    <xf numFmtId="164" fontId="7" fillId="4" borderId="11" xfId="0" applyNumberFormat="1" applyFont="1" applyFill="1" applyBorder="1" applyAlignment="1">
      <alignment vertical="center"/>
    </xf>
    <xf numFmtId="49" fontId="7" fillId="4" borderId="13" xfId="0" applyNumberFormat="1" applyFont="1" applyFill="1" applyBorder="1" applyAlignment="1">
      <alignment horizontal="center" vertical="center" wrapText="1"/>
    </xf>
    <xf numFmtId="166" fontId="7" fillId="4" borderId="13" xfId="0" applyNumberFormat="1" applyFont="1" applyFill="1" applyBorder="1" applyAlignment="1">
      <alignment horizontal="center" vertical="center" wrapText="1"/>
    </xf>
    <xf numFmtId="164" fontId="7" fillId="4" borderId="13" xfId="0" applyNumberFormat="1" applyFont="1" applyFill="1" applyBorder="1" applyAlignment="1">
      <alignment horizontal="center" vertical="center" wrapText="1"/>
    </xf>
    <xf numFmtId="164" fontId="7" fillId="3" borderId="10" xfId="0" applyNumberFormat="1" applyFont="1" applyFill="1" applyBorder="1" applyAlignment="1">
      <alignment horizontal="left" vertical="center" wrapText="1"/>
    </xf>
    <xf numFmtId="164" fontId="7" fillId="2" borderId="0" xfId="0" applyNumberFormat="1" applyFont="1" applyFill="1" applyBorder="1" applyAlignment="1">
      <alignment vertical="center" wrapText="1"/>
    </xf>
    <xf numFmtId="49" fontId="4" fillId="0" borderId="0"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166" fontId="4" fillId="0" borderId="0" xfId="0" applyNumberFormat="1" applyFont="1" applyFill="1" applyBorder="1" applyAlignment="1">
      <alignment horizontal="center" vertical="center" wrapText="1"/>
    </xf>
    <xf numFmtId="166" fontId="4" fillId="2" borderId="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164" fontId="4" fillId="0" borderId="5" xfId="0" applyNumberFormat="1" applyFont="1" applyFill="1" applyBorder="1" applyAlignment="1">
      <alignment horizontal="center" vertical="center" wrapText="1"/>
    </xf>
    <xf numFmtId="164" fontId="4" fillId="2" borderId="0" xfId="0" applyNumberFormat="1" applyFont="1" applyFill="1" applyBorder="1" applyAlignment="1">
      <alignment horizontal="center" vertical="center" wrapText="1"/>
    </xf>
    <xf numFmtId="164" fontId="1" fillId="2" borderId="10" xfId="3" applyNumberFormat="1" applyFont="1" applyFill="1" applyBorder="1" applyAlignment="1">
      <alignment vertical="top" wrapText="1"/>
    </xf>
    <xf numFmtId="164" fontId="14" fillId="2" borderId="10" xfId="3" applyNumberFormat="1" applyFont="1" applyFill="1" applyBorder="1" applyAlignment="1">
      <alignment horizontal="right" vertical="top" wrapText="1"/>
    </xf>
    <xf numFmtId="164" fontId="4" fillId="2" borderId="10" xfId="3" applyNumberFormat="1" applyFont="1" applyFill="1" applyBorder="1" applyAlignment="1">
      <alignment horizontal="left" vertical="center" wrapText="1"/>
    </xf>
    <xf numFmtId="164" fontId="9" fillId="2" borderId="10" xfId="3" applyNumberFormat="1" applyFont="1" applyFill="1" applyBorder="1" applyAlignment="1">
      <alignment horizontal="right" vertical="center" wrapText="1"/>
    </xf>
    <xf numFmtId="164" fontId="9" fillId="2" borderId="0" xfId="3" applyNumberFormat="1" applyFont="1" applyFill="1" applyBorder="1" applyAlignment="1">
      <alignment horizontal="right" vertical="top" wrapText="1"/>
    </xf>
    <xf numFmtId="164" fontId="4" fillId="2" borderId="0" xfId="3"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xf>
    <xf numFmtId="168" fontId="7" fillId="4" borderId="9" xfId="0" applyNumberFormat="1" applyFont="1" applyFill="1" applyBorder="1" applyAlignment="1">
      <alignment horizontal="center" vertical="center"/>
    </xf>
    <xf numFmtId="168" fontId="7" fillId="4" borderId="11" xfId="0" applyNumberFormat="1" applyFont="1" applyFill="1" applyBorder="1" applyAlignment="1">
      <alignment horizontal="center" vertical="center"/>
    </xf>
    <xf numFmtId="168" fontId="7" fillId="3" borderId="9" xfId="0" applyNumberFormat="1" applyFont="1" applyFill="1" applyBorder="1" applyAlignment="1">
      <alignment horizontal="center" vertical="center" wrapText="1"/>
    </xf>
    <xf numFmtId="168" fontId="7" fillId="3" borderId="10" xfId="0" applyNumberFormat="1" applyFont="1" applyFill="1" applyBorder="1" applyAlignment="1">
      <alignment horizontal="center" vertical="center" wrapText="1"/>
    </xf>
    <xf numFmtId="168" fontId="7" fillId="3" borderId="11" xfId="0" applyNumberFormat="1" applyFont="1" applyFill="1" applyBorder="1" applyAlignment="1">
      <alignment horizontal="center" vertical="center" wrapText="1"/>
    </xf>
    <xf numFmtId="168" fontId="4" fillId="3" borderId="11" xfId="0" applyNumberFormat="1" applyFont="1" applyFill="1" applyBorder="1" applyAlignment="1">
      <alignment horizontal="center" vertical="center" wrapText="1"/>
    </xf>
    <xf numFmtId="168" fontId="4" fillId="3" borderId="9" xfId="0" applyNumberFormat="1" applyFont="1" applyFill="1" applyBorder="1" applyAlignment="1">
      <alignment horizontal="center" vertical="center"/>
    </xf>
    <xf numFmtId="168" fontId="4" fillId="3" borderId="10" xfId="0" applyNumberFormat="1" applyFont="1" applyFill="1" applyBorder="1" applyAlignment="1">
      <alignment horizontal="center" vertical="center"/>
    </xf>
    <xf numFmtId="168" fontId="4" fillId="3" borderId="11" xfId="0" applyNumberFormat="1" applyFont="1" applyFill="1" applyBorder="1" applyAlignment="1">
      <alignment horizontal="center" vertical="center"/>
    </xf>
    <xf numFmtId="168" fontId="7" fillId="4" borderId="10" xfId="0" applyNumberFormat="1" applyFont="1" applyFill="1" applyBorder="1" applyAlignment="1">
      <alignment horizontal="center" vertical="center"/>
    </xf>
    <xf numFmtId="168" fontId="7" fillId="5" borderId="9" xfId="0" applyNumberFormat="1" applyFont="1" applyFill="1" applyBorder="1" applyAlignment="1">
      <alignment horizontal="center" vertical="center"/>
    </xf>
    <xf numFmtId="168" fontId="7" fillId="5" borderId="10" xfId="0" applyNumberFormat="1" applyFont="1" applyFill="1" applyBorder="1" applyAlignment="1">
      <alignment horizontal="center" vertical="center"/>
    </xf>
    <xf numFmtId="168" fontId="7" fillId="5" borderId="11" xfId="0" applyNumberFormat="1" applyFont="1" applyFill="1" applyBorder="1" applyAlignment="1">
      <alignment horizontal="center" vertical="center"/>
    </xf>
    <xf numFmtId="168" fontId="7" fillId="5" borderId="11" xfId="3" applyNumberFormat="1" applyFont="1" applyFill="1" applyBorder="1" applyAlignment="1">
      <alignment horizontal="center" vertical="center"/>
    </xf>
    <xf numFmtId="168" fontId="4" fillId="6" borderId="9" xfId="1" applyNumberFormat="1" applyFont="1" applyFill="1" applyBorder="1" applyAlignment="1">
      <alignment horizontal="center" vertical="center"/>
    </xf>
    <xf numFmtId="168" fontId="4" fillId="2" borderId="9" xfId="1" applyNumberFormat="1" applyFont="1" applyFill="1" applyBorder="1" applyAlignment="1">
      <alignment horizontal="center" vertical="center"/>
    </xf>
    <xf numFmtId="168" fontId="4" fillId="2" borderId="9" xfId="3" applyNumberFormat="1" applyFont="1" applyFill="1" applyBorder="1" applyAlignment="1">
      <alignment horizontal="center" vertical="center"/>
    </xf>
    <xf numFmtId="168" fontId="4" fillId="2" borderId="10" xfId="3" applyNumberFormat="1" applyFont="1" applyFill="1" applyBorder="1" applyAlignment="1">
      <alignment horizontal="center" vertical="center"/>
    </xf>
    <xf numFmtId="168" fontId="4" fillId="2" borderId="9" xfId="1" applyNumberFormat="1" applyFont="1" applyFill="1" applyBorder="1" applyAlignment="1">
      <alignment horizontal="center" vertical="center" wrapText="1"/>
    </xf>
    <xf numFmtId="168" fontId="4" fillId="2" borderId="10" xfId="1" applyNumberFormat="1" applyFont="1" applyFill="1" applyBorder="1" applyAlignment="1">
      <alignment horizontal="center" vertical="center"/>
    </xf>
    <xf numFmtId="168" fontId="4" fillId="2" borderId="9" xfId="3" applyNumberFormat="1" applyFont="1" applyFill="1" applyBorder="1" applyAlignment="1" applyProtection="1">
      <alignment horizontal="center" vertical="center"/>
      <protection locked="0"/>
    </xf>
    <xf numFmtId="168" fontId="1" fillId="2" borderId="9" xfId="3" applyNumberFormat="1" applyFont="1" applyFill="1" applyBorder="1" applyAlignment="1">
      <alignment horizontal="center" vertical="center"/>
    </xf>
    <xf numFmtId="168" fontId="4" fillId="0" borderId="9" xfId="3" applyNumberFormat="1" applyFont="1" applyFill="1" applyBorder="1" applyAlignment="1">
      <alignment horizontal="center" vertical="center"/>
    </xf>
    <xf numFmtId="168" fontId="4" fillId="0" borderId="9" xfId="1" applyNumberFormat="1" applyFont="1" applyFill="1" applyBorder="1" applyAlignment="1">
      <alignment horizontal="center" vertical="center" wrapText="1"/>
    </xf>
    <xf numFmtId="168" fontId="4" fillId="2" borderId="0" xfId="1" applyNumberFormat="1" applyFont="1" applyFill="1" applyBorder="1" applyAlignment="1">
      <alignment horizontal="center" vertical="center"/>
    </xf>
    <xf numFmtId="168" fontId="7" fillId="0" borderId="0" xfId="0" applyNumberFormat="1" applyFont="1" applyBorder="1" applyAlignment="1">
      <alignment horizontal="center" vertical="center"/>
    </xf>
    <xf numFmtId="168" fontId="4" fillId="0" borderId="0" xfId="0" applyNumberFormat="1" applyFont="1" applyBorder="1" applyAlignment="1">
      <alignment horizontal="center" vertical="center"/>
    </xf>
    <xf numFmtId="168" fontId="4" fillId="6" borderId="10" xfId="1" applyNumberFormat="1" applyFont="1" applyFill="1" applyBorder="1" applyAlignment="1">
      <alignment horizontal="center" vertical="center"/>
    </xf>
    <xf numFmtId="168" fontId="4" fillId="0" borderId="10" xfId="3" applyNumberFormat="1" applyFont="1" applyFill="1" applyBorder="1" applyAlignment="1">
      <alignment horizontal="center" vertical="center"/>
    </xf>
    <xf numFmtId="168" fontId="4" fillId="2" borderId="10" xfId="1" applyNumberFormat="1" applyFont="1" applyFill="1" applyBorder="1" applyAlignment="1">
      <alignment horizontal="center" vertical="center" wrapText="1"/>
    </xf>
    <xf numFmtId="168" fontId="4" fillId="2" borderId="10" xfId="3" applyNumberFormat="1" applyFont="1" applyFill="1" applyBorder="1" applyAlignment="1">
      <alignment horizontal="center" vertical="center" wrapText="1"/>
    </xf>
    <xf numFmtId="168" fontId="12" fillId="2" borderId="10" xfId="3" applyNumberFormat="1" applyFont="1" applyFill="1" applyBorder="1" applyAlignment="1">
      <alignment horizontal="center" vertical="center"/>
    </xf>
    <xf numFmtId="168" fontId="1" fillId="2" borderId="10" xfId="3" applyNumberFormat="1" applyFont="1" applyFill="1" applyBorder="1" applyAlignment="1">
      <alignment horizontal="center" vertical="center"/>
    </xf>
    <xf numFmtId="168" fontId="4" fillId="0" borderId="10" xfId="1" applyNumberFormat="1" applyFont="1" applyFill="1" applyBorder="1" applyAlignment="1">
      <alignment horizontal="center" vertical="center" wrapText="1"/>
    </xf>
    <xf numFmtId="168" fontId="4" fillId="0" borderId="0" xfId="3" applyNumberFormat="1" applyFont="1" applyFill="1" applyBorder="1" applyAlignment="1">
      <alignment horizontal="center" vertical="center"/>
    </xf>
    <xf numFmtId="168" fontId="4" fillId="6" borderId="20" xfId="1" applyNumberFormat="1" applyFont="1" applyFill="1" applyBorder="1" applyAlignment="1">
      <alignment horizontal="center" vertical="center"/>
    </xf>
    <xf numFmtId="168" fontId="4" fillId="6" borderId="11" xfId="1" applyNumberFormat="1" applyFont="1" applyFill="1" applyBorder="1" applyAlignment="1">
      <alignment horizontal="center" vertical="center"/>
    </xf>
    <xf numFmtId="168" fontId="4" fillId="0" borderId="11" xfId="1" applyNumberFormat="1" applyFont="1" applyFill="1" applyBorder="1" applyAlignment="1">
      <alignment horizontal="center" vertical="center"/>
    </xf>
    <xf numFmtId="168" fontId="4" fillId="2" borderId="11" xfId="1" applyNumberFormat="1" applyFont="1" applyFill="1" applyBorder="1" applyAlignment="1">
      <alignment horizontal="center" vertical="center"/>
    </xf>
    <xf numFmtId="168" fontId="1" fillId="2" borderId="11" xfId="1" applyNumberFormat="1" applyFont="1" applyFill="1" applyBorder="1" applyAlignment="1">
      <alignment horizontal="center" vertical="center"/>
    </xf>
    <xf numFmtId="168" fontId="4" fillId="2" borderId="18" xfId="3" applyNumberFormat="1" applyFont="1" applyFill="1" applyBorder="1" applyAlignment="1">
      <alignment horizontal="center" vertical="center"/>
    </xf>
    <xf numFmtId="168" fontId="4" fillId="0" borderId="0" xfId="0" applyNumberFormat="1" applyFont="1" applyFill="1" applyBorder="1" applyAlignment="1">
      <alignment horizontal="center" vertical="center"/>
    </xf>
    <xf numFmtId="168" fontId="4" fillId="2" borderId="11" xfId="3" applyNumberFormat="1" applyFont="1" applyFill="1" applyBorder="1" applyAlignment="1">
      <alignment horizontal="center" vertical="center"/>
    </xf>
    <xf numFmtId="168" fontId="4" fillId="6" borderId="11" xfId="3" applyNumberFormat="1" applyFont="1" applyFill="1" applyBorder="1" applyAlignment="1">
      <alignment horizontal="center" vertical="center"/>
    </xf>
    <xf numFmtId="168" fontId="7" fillId="4" borderId="11" xfId="3" applyNumberFormat="1" applyFont="1" applyFill="1" applyBorder="1" applyAlignment="1">
      <alignment horizontal="center" vertical="center"/>
    </xf>
    <xf numFmtId="168" fontId="1" fillId="2" borderId="11" xfId="3" applyNumberFormat="1" applyFont="1" applyFill="1" applyBorder="1" applyAlignment="1">
      <alignment horizontal="center" vertical="center"/>
    </xf>
    <xf numFmtId="168" fontId="4" fillId="2" borderId="0" xfId="3" applyNumberFormat="1" applyFont="1" applyFill="1" applyBorder="1" applyAlignment="1">
      <alignment horizontal="center" vertical="center"/>
    </xf>
    <xf numFmtId="167" fontId="4" fillId="2" borderId="3" xfId="0" applyNumberFormat="1" applyFont="1" applyFill="1" applyBorder="1" applyAlignment="1">
      <alignment horizontal="center" vertical="center"/>
    </xf>
    <xf numFmtId="164" fontId="4" fillId="2" borderId="25" xfId="3" applyNumberFormat="1" applyFont="1" applyFill="1" applyBorder="1" applyAlignment="1">
      <alignment horizontal="center" vertical="center" wrapText="1"/>
    </xf>
    <xf numFmtId="167" fontId="4" fillId="0" borderId="3" xfId="0" applyNumberFormat="1" applyFont="1" applyFill="1" applyBorder="1" applyAlignment="1">
      <alignment horizontal="center" vertical="center"/>
    </xf>
    <xf numFmtId="164" fontId="4" fillId="0" borderId="25" xfId="0" applyNumberFormat="1" applyFont="1" applyFill="1" applyBorder="1" applyAlignment="1">
      <alignment horizontal="center" vertical="center" wrapText="1"/>
    </xf>
    <xf numFmtId="167" fontId="4" fillId="2" borderId="4" xfId="0" applyNumberFormat="1" applyFont="1" applyFill="1" applyBorder="1" applyAlignment="1">
      <alignment horizontal="center" vertical="center"/>
    </xf>
    <xf numFmtId="164" fontId="4" fillId="2" borderId="5" xfId="0" applyNumberFormat="1" applyFont="1" applyFill="1" applyBorder="1" applyAlignment="1">
      <alignment vertical="center" wrapText="1"/>
    </xf>
    <xf numFmtId="164" fontId="7" fillId="2" borderId="5" xfId="0" applyNumberFormat="1" applyFont="1" applyFill="1" applyBorder="1" applyAlignment="1">
      <alignment horizontal="center" vertical="center"/>
    </xf>
    <xf numFmtId="168" fontId="4" fillId="0" borderId="5" xfId="0" applyNumberFormat="1" applyFont="1" applyBorder="1" applyAlignment="1">
      <alignment horizontal="center" vertical="center"/>
    </xf>
    <xf numFmtId="168" fontId="4" fillId="0" borderId="5"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wrapText="1"/>
    </xf>
    <xf numFmtId="166" fontId="4" fillId="0" borderId="5" xfId="0" applyNumberFormat="1" applyFont="1" applyFill="1" applyBorder="1" applyAlignment="1">
      <alignment horizontal="center" vertical="center" wrapText="1"/>
    </xf>
    <xf numFmtId="164" fontId="4" fillId="0" borderId="26" xfId="0" applyNumberFormat="1" applyFont="1" applyFill="1" applyBorder="1" applyAlignment="1">
      <alignment horizontal="center" vertical="center" wrapText="1"/>
    </xf>
    <xf numFmtId="168" fontId="4" fillId="2" borderId="19" xfId="1" applyNumberFormat="1" applyFont="1" applyFill="1" applyBorder="1" applyAlignment="1">
      <alignment horizontal="center" vertical="center"/>
    </xf>
    <xf numFmtId="168" fontId="17" fillId="4" borderId="10" xfId="0" applyNumberFormat="1" applyFont="1" applyFill="1" applyBorder="1" applyAlignment="1">
      <alignment horizontal="center" vertical="center"/>
    </xf>
    <xf numFmtId="168" fontId="17" fillId="4" borderId="11" xfId="0" applyNumberFormat="1" applyFont="1" applyFill="1" applyBorder="1" applyAlignment="1">
      <alignment horizontal="center" vertical="center"/>
    </xf>
    <xf numFmtId="168" fontId="17" fillId="4" borderId="9" xfId="0" applyNumberFormat="1" applyFont="1" applyFill="1" applyBorder="1" applyAlignment="1">
      <alignment horizontal="center" vertical="center"/>
    </xf>
    <xf numFmtId="168" fontId="1" fillId="0" borderId="19" xfId="1" applyNumberFormat="1" applyFont="1" applyFill="1" applyBorder="1" applyAlignment="1">
      <alignment horizontal="center" vertical="center"/>
    </xf>
    <xf numFmtId="168" fontId="1" fillId="2" borderId="21" xfId="3" applyNumberFormat="1" applyFont="1" applyFill="1" applyBorder="1" applyAlignment="1">
      <alignment horizontal="center" vertical="center"/>
    </xf>
    <xf numFmtId="164" fontId="1" fillId="0" borderId="10" xfId="0" applyNumberFormat="1" applyFont="1" applyFill="1" applyBorder="1" applyAlignment="1">
      <alignment vertical="center" wrapText="1"/>
    </xf>
    <xf numFmtId="168" fontId="1" fillId="2" borderId="9" xfId="1" applyNumberFormat="1" applyFont="1" applyFill="1" applyBorder="1" applyAlignment="1">
      <alignment horizontal="center" vertical="center"/>
    </xf>
    <xf numFmtId="168" fontId="1" fillId="2" borderId="10" xfId="1" applyNumberFormat="1" applyFont="1" applyFill="1" applyBorder="1" applyAlignment="1">
      <alignment horizontal="center" vertical="center"/>
    </xf>
    <xf numFmtId="164" fontId="14" fillId="2" borderId="10" xfId="0" applyNumberFormat="1" applyFont="1" applyFill="1" applyBorder="1" applyAlignment="1">
      <alignment horizontal="right" vertical="center" wrapText="1"/>
    </xf>
    <xf numFmtId="164" fontId="1" fillId="2" borderId="10" xfId="3" applyNumberFormat="1" applyFont="1" applyFill="1" applyBorder="1" applyAlignment="1">
      <alignment horizontal="left" vertical="top" wrapText="1"/>
    </xf>
    <xf numFmtId="49" fontId="4" fillId="0" borderId="13" xfId="0" applyNumberFormat="1" applyFont="1" applyFill="1" applyBorder="1" applyAlignment="1">
      <alignment horizontal="center" vertical="center" wrapText="1"/>
    </xf>
    <xf numFmtId="164" fontId="4" fillId="0" borderId="13" xfId="0" applyNumberFormat="1" applyFont="1" applyFill="1" applyBorder="1" applyAlignment="1">
      <alignment horizontal="center" vertical="center" wrapText="1"/>
    </xf>
    <xf numFmtId="168" fontId="1" fillId="0" borderId="9" xfId="3" applyNumberFormat="1" applyFont="1" applyFill="1" applyBorder="1" applyAlignment="1">
      <alignment horizontal="center" vertical="center"/>
    </xf>
    <xf numFmtId="168" fontId="1" fillId="0" borderId="10" xfId="3" applyNumberFormat="1" applyFont="1" applyFill="1" applyBorder="1" applyAlignment="1">
      <alignment horizontal="center" vertical="center"/>
    </xf>
    <xf numFmtId="168" fontId="1" fillId="0" borderId="11" xfId="1" applyNumberFormat="1" applyFont="1" applyFill="1" applyBorder="1" applyAlignment="1">
      <alignment horizontal="center" vertical="center"/>
    </xf>
    <xf numFmtId="168" fontId="1" fillId="0" borderId="11" xfId="3" applyNumberFormat="1" applyFont="1" applyFill="1" applyBorder="1" applyAlignment="1">
      <alignment horizontal="center" vertical="center"/>
    </xf>
    <xf numFmtId="168" fontId="1" fillId="0" borderId="18" xfId="3" applyNumberFormat="1" applyFont="1" applyFill="1" applyBorder="1" applyAlignment="1">
      <alignment horizontal="center" vertical="center"/>
    </xf>
    <xf numFmtId="164" fontId="1" fillId="0" borderId="10" xfId="3" applyNumberFormat="1" applyFont="1" applyFill="1" applyBorder="1" applyAlignment="1">
      <alignment vertical="top" wrapText="1"/>
    </xf>
    <xf numFmtId="164" fontId="14" fillId="0" borderId="10" xfId="3" applyNumberFormat="1" applyFont="1" applyFill="1" applyBorder="1" applyAlignment="1">
      <alignment horizontal="right" vertical="top" wrapText="1"/>
    </xf>
    <xf numFmtId="168" fontId="4" fillId="0" borderId="11" xfId="3" applyNumberFormat="1" applyFont="1" applyFill="1" applyBorder="1" applyAlignment="1">
      <alignment horizontal="center" vertical="center"/>
    </xf>
    <xf numFmtId="167" fontId="4" fillId="0" borderId="9" xfId="0" applyNumberFormat="1" applyFont="1" applyFill="1" applyBorder="1" applyAlignment="1">
      <alignment horizontal="center" vertical="center" wrapText="1"/>
    </xf>
    <xf numFmtId="164" fontId="4" fillId="0" borderId="10" xfId="0" applyNumberFormat="1" applyFont="1" applyFill="1" applyBorder="1" applyAlignment="1">
      <alignment vertical="center" wrapText="1"/>
    </xf>
    <xf numFmtId="164" fontId="4" fillId="0" borderId="11" xfId="0" applyNumberFormat="1" applyFont="1" applyFill="1" applyBorder="1" applyAlignment="1">
      <alignment horizontal="center" vertical="center"/>
    </xf>
    <xf numFmtId="168" fontId="4" fillId="0" borderId="9" xfId="1" applyNumberFormat="1" applyFont="1" applyFill="1" applyBorder="1" applyAlignment="1">
      <alignment horizontal="center" vertical="center"/>
    </xf>
    <xf numFmtId="168" fontId="4" fillId="0" borderId="10" xfId="1" applyNumberFormat="1" applyFont="1" applyFill="1" applyBorder="1" applyAlignment="1">
      <alignment horizontal="center" vertical="center"/>
    </xf>
    <xf numFmtId="166" fontId="4" fillId="0" borderId="13" xfId="0" applyNumberFormat="1" applyFont="1" applyFill="1" applyBorder="1" applyAlignment="1">
      <alignment horizontal="center" vertical="center" wrapText="1"/>
    </xf>
    <xf numFmtId="164" fontId="1" fillId="0" borderId="0" xfId="3" applyNumberFormat="1" applyFont="1" applyFill="1" applyBorder="1"/>
    <xf numFmtId="164" fontId="4" fillId="0" borderId="10" xfId="3" applyNumberFormat="1" applyFont="1" applyFill="1" applyBorder="1" applyAlignment="1">
      <alignment horizontal="left" vertical="top" wrapText="1"/>
    </xf>
    <xf numFmtId="164" fontId="4" fillId="0" borderId="10" xfId="0" applyNumberFormat="1" applyFont="1" applyFill="1" applyBorder="1" applyAlignment="1">
      <alignment horizontal="left" vertical="center" wrapText="1"/>
    </xf>
    <xf numFmtId="164" fontId="15" fillId="0" borderId="1" xfId="0" applyNumberFormat="1" applyFont="1" applyBorder="1" applyAlignment="1">
      <alignment horizontal="right" vertical="center" wrapText="1"/>
    </xf>
    <xf numFmtId="164" fontId="15" fillId="0" borderId="2" xfId="0" applyNumberFormat="1" applyFont="1" applyBorder="1" applyAlignment="1">
      <alignment horizontal="right" vertical="center" wrapText="1"/>
    </xf>
    <xf numFmtId="164" fontId="15" fillId="0" borderId="24" xfId="0" applyNumberFormat="1" applyFont="1" applyBorder="1" applyAlignment="1">
      <alignment horizontal="right" vertical="center" wrapText="1"/>
    </xf>
    <xf numFmtId="164" fontId="15" fillId="2" borderId="3" xfId="0" applyNumberFormat="1" applyFont="1" applyFill="1" applyBorder="1" applyAlignment="1">
      <alignment horizontal="right" vertical="center" wrapText="1"/>
    </xf>
    <xf numFmtId="164" fontId="15" fillId="2" borderId="0" xfId="0" applyNumberFormat="1" applyFont="1" applyFill="1" applyBorder="1" applyAlignment="1">
      <alignment horizontal="right" vertical="center" wrapText="1"/>
    </xf>
    <xf numFmtId="164" fontId="15" fillId="2" borderId="25" xfId="0" applyNumberFormat="1" applyFont="1" applyFill="1" applyBorder="1" applyAlignment="1">
      <alignment horizontal="right" vertical="center" wrapText="1"/>
    </xf>
    <xf numFmtId="164" fontId="16" fillId="0" borderId="3" xfId="0" applyNumberFormat="1" applyFont="1" applyBorder="1" applyAlignment="1">
      <alignment horizontal="center" vertical="center"/>
    </xf>
    <xf numFmtId="164" fontId="16" fillId="0" borderId="0" xfId="0" applyNumberFormat="1" applyFont="1" applyBorder="1" applyAlignment="1">
      <alignment horizontal="center" vertical="center"/>
    </xf>
    <xf numFmtId="164" fontId="15" fillId="2" borderId="0" xfId="0" applyNumberFormat="1" applyFont="1" applyFill="1" applyBorder="1" applyAlignment="1">
      <alignment horizontal="right" vertical="top" wrapText="1"/>
    </xf>
    <xf numFmtId="164" fontId="15" fillId="2" borderId="25" xfId="0" applyNumberFormat="1" applyFont="1" applyFill="1" applyBorder="1" applyAlignment="1">
      <alignment horizontal="right" vertical="top" wrapText="1"/>
    </xf>
    <xf numFmtId="164" fontId="15" fillId="2" borderId="5" xfId="0" applyNumberFormat="1" applyFont="1" applyFill="1" applyBorder="1" applyAlignment="1">
      <alignment horizontal="right" vertical="top" wrapText="1"/>
    </xf>
    <xf numFmtId="164" fontId="15" fillId="2" borderId="26" xfId="0" applyNumberFormat="1" applyFont="1" applyFill="1" applyBorder="1" applyAlignment="1">
      <alignment horizontal="right" vertical="top" wrapText="1"/>
    </xf>
    <xf numFmtId="164" fontId="16" fillId="0" borderId="4" xfId="0" applyNumberFormat="1" applyFont="1" applyBorder="1" applyAlignment="1">
      <alignment horizontal="center" vertical="center"/>
    </xf>
    <xf numFmtId="164" fontId="16" fillId="0" borderId="5" xfId="0" applyNumberFormat="1" applyFont="1" applyBorder="1" applyAlignment="1">
      <alignment horizontal="center" vertical="center"/>
    </xf>
    <xf numFmtId="164" fontId="7" fillId="4" borderId="9" xfId="0" applyNumberFormat="1" applyFont="1" applyFill="1" applyBorder="1" applyAlignment="1">
      <alignment horizontal="center" vertical="center" wrapText="1"/>
    </xf>
    <xf numFmtId="164" fontId="7" fillId="4" borderId="10" xfId="0" applyNumberFormat="1" applyFont="1" applyFill="1" applyBorder="1" applyAlignment="1">
      <alignment horizontal="center" vertical="center" wrapText="1"/>
    </xf>
    <xf numFmtId="164" fontId="15" fillId="0" borderId="3" xfId="0" applyNumberFormat="1" applyFont="1" applyBorder="1" applyAlignment="1">
      <alignment horizontal="right" vertical="center" wrapText="1"/>
    </xf>
    <xf numFmtId="164" fontId="15" fillId="0" borderId="0" xfId="0" applyNumberFormat="1" applyFont="1" applyBorder="1" applyAlignment="1">
      <alignment horizontal="right" vertical="center" wrapText="1"/>
    </xf>
    <xf numFmtId="164" fontId="15" fillId="0" borderId="25" xfId="0" applyNumberFormat="1" applyFont="1" applyBorder="1" applyAlignment="1">
      <alignment horizontal="right" vertical="center" wrapText="1"/>
    </xf>
    <xf numFmtId="164" fontId="7" fillId="0" borderId="12" xfId="0" applyNumberFormat="1" applyFont="1" applyBorder="1" applyAlignment="1">
      <alignment horizontal="center" vertical="center" wrapText="1"/>
    </xf>
    <xf numFmtId="164" fontId="7" fillId="0" borderId="13" xfId="0" applyNumberFormat="1" applyFont="1" applyBorder="1" applyAlignment="1">
      <alignment horizontal="center" vertical="center" wrapText="1"/>
    </xf>
    <xf numFmtId="164" fontId="4" fillId="0" borderId="12" xfId="3" applyNumberFormat="1" applyFont="1" applyFill="1" applyBorder="1" applyAlignment="1">
      <alignment horizontal="center" vertical="center" wrapText="1"/>
    </xf>
    <xf numFmtId="164" fontId="4" fillId="0" borderId="13" xfId="3" applyNumberFormat="1" applyFont="1" applyFill="1" applyBorder="1" applyAlignment="1">
      <alignment horizontal="center" vertical="center" wrapText="1"/>
    </xf>
    <xf numFmtId="164" fontId="13" fillId="5" borderId="9" xfId="0" applyNumberFormat="1" applyFont="1" applyFill="1" applyBorder="1" applyAlignment="1">
      <alignment horizontal="right" vertical="center" wrapText="1"/>
    </xf>
    <xf numFmtId="164" fontId="13" fillId="5" borderId="10" xfId="0" applyNumberFormat="1" applyFont="1" applyFill="1" applyBorder="1" applyAlignment="1">
      <alignment horizontal="right" vertical="center" wrapText="1"/>
    </xf>
    <xf numFmtId="167" fontId="4" fillId="2" borderId="9" xfId="0" applyNumberFormat="1" applyFont="1" applyFill="1" applyBorder="1" applyAlignment="1">
      <alignment horizontal="center" vertical="center"/>
    </xf>
    <xf numFmtId="164" fontId="4" fillId="2" borderId="11" xfId="3" applyNumberFormat="1" applyFont="1" applyFill="1" applyBorder="1" applyAlignment="1">
      <alignment horizontal="center" vertical="center" wrapText="1"/>
    </xf>
    <xf numFmtId="49" fontId="4" fillId="2" borderId="13" xfId="3" applyNumberFormat="1" applyFont="1" applyFill="1" applyBorder="1" applyAlignment="1">
      <alignment horizontal="center" vertical="center" wrapText="1"/>
    </xf>
    <xf numFmtId="167" fontId="4" fillId="2" borderId="13" xfId="3" applyNumberFormat="1" applyFont="1" applyFill="1" applyBorder="1" applyAlignment="1">
      <alignment horizontal="center" vertical="center" wrapText="1"/>
    </xf>
    <xf numFmtId="164" fontId="7" fillId="0" borderId="9" xfId="0" applyNumberFormat="1" applyFont="1" applyFill="1" applyBorder="1" applyAlignment="1">
      <alignment horizontal="center" vertical="center" wrapText="1"/>
    </xf>
    <xf numFmtId="164" fontId="7" fillId="0" borderId="10" xfId="0" applyNumberFormat="1" applyFont="1" applyFill="1" applyBorder="1" applyAlignment="1">
      <alignment horizontal="center" vertical="center" wrapText="1"/>
    </xf>
    <xf numFmtId="164" fontId="7" fillId="0" borderId="11" xfId="0" applyNumberFormat="1" applyFont="1" applyFill="1" applyBorder="1" applyAlignment="1">
      <alignment horizontal="center" vertical="center" wrapText="1"/>
    </xf>
    <xf numFmtId="168" fontId="10" fillId="0" borderId="9" xfId="0" applyNumberFormat="1" applyFont="1" applyFill="1" applyBorder="1" applyAlignment="1">
      <alignment horizontal="center" vertical="center" wrapText="1"/>
    </xf>
    <xf numFmtId="168" fontId="10" fillId="0" borderId="10" xfId="3" applyNumberFormat="1" applyFont="1" applyFill="1" applyBorder="1" applyAlignment="1">
      <alignment horizontal="center" vertical="center" wrapText="1"/>
    </xf>
    <xf numFmtId="168" fontId="10" fillId="0" borderId="10" xfId="0" applyNumberFormat="1" applyFont="1" applyFill="1" applyBorder="1" applyAlignment="1">
      <alignment horizontal="center" vertical="center" wrapText="1"/>
    </xf>
    <xf numFmtId="168" fontId="11" fillId="0" borderId="11"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168" fontId="7" fillId="0" borderId="8" xfId="0" applyNumberFormat="1" applyFont="1" applyFill="1" applyBorder="1" applyAlignment="1">
      <alignment horizontal="center" vertical="center" wrapText="1"/>
    </xf>
    <xf numFmtId="168" fontId="7" fillId="0" borderId="11" xfId="0" applyNumberFormat="1" applyFont="1" applyFill="1" applyBorder="1" applyAlignment="1">
      <alignment horizontal="center" vertical="center" wrapText="1"/>
    </xf>
    <xf numFmtId="49" fontId="7" fillId="2" borderId="12" xfId="0" applyNumberFormat="1" applyFont="1" applyFill="1" applyBorder="1" applyAlignment="1">
      <alignment horizontal="center" vertical="center" wrapText="1"/>
    </xf>
    <xf numFmtId="49" fontId="7" fillId="2" borderId="13" xfId="0" applyNumberFormat="1" applyFont="1" applyFill="1" applyBorder="1" applyAlignment="1">
      <alignment horizontal="center" vertical="center" wrapText="1"/>
    </xf>
    <xf numFmtId="166" fontId="7" fillId="0" borderId="12" xfId="0" applyNumberFormat="1" applyFont="1" applyBorder="1" applyAlignment="1">
      <alignment horizontal="center" vertical="center" wrapText="1"/>
    </xf>
    <xf numFmtId="166" fontId="7" fillId="0" borderId="13" xfId="0" applyNumberFormat="1" applyFont="1" applyBorder="1" applyAlignment="1">
      <alignment horizontal="center" vertical="center" wrapText="1"/>
    </xf>
    <xf numFmtId="167" fontId="4" fillId="0" borderId="6" xfId="0" applyNumberFormat="1" applyFont="1" applyFill="1" applyBorder="1" applyAlignment="1">
      <alignment horizontal="center" vertical="center" textRotation="90" wrapText="1"/>
    </xf>
    <xf numFmtId="167" fontId="4" fillId="0" borderId="9" xfId="0" applyNumberFormat="1" applyFont="1" applyFill="1" applyBorder="1" applyAlignment="1">
      <alignment horizontal="center" vertical="center" textRotation="90" wrapText="1"/>
    </xf>
    <xf numFmtId="164" fontId="7" fillId="0" borderId="7" xfId="0" applyNumberFormat="1" applyFont="1" applyFill="1" applyBorder="1" applyAlignment="1">
      <alignment horizontal="center" vertical="center" wrapText="1"/>
    </xf>
    <xf numFmtId="164" fontId="7" fillId="0" borderId="8" xfId="0" applyNumberFormat="1" applyFont="1" applyFill="1" applyBorder="1" applyAlignment="1">
      <alignment horizontal="center" vertical="center" wrapText="1"/>
    </xf>
    <xf numFmtId="167" fontId="7" fillId="0" borderId="6" xfId="0" applyNumberFormat="1" applyFont="1" applyFill="1" applyBorder="1" applyAlignment="1">
      <alignment horizontal="center" vertical="center" wrapText="1"/>
    </xf>
    <xf numFmtId="167" fontId="7" fillId="0" borderId="7" xfId="0" applyNumberFormat="1" applyFont="1" applyFill="1" applyBorder="1" applyAlignment="1">
      <alignment horizontal="center" vertical="center" wrapText="1"/>
    </xf>
    <xf numFmtId="167" fontId="7" fillId="0" borderId="8"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164" fontId="4" fillId="2" borderId="13" xfId="3" applyNumberFormat="1" applyFont="1" applyFill="1" applyBorder="1" applyAlignment="1">
      <alignment horizontal="center" vertical="center" wrapText="1"/>
    </xf>
    <xf numFmtId="49" fontId="1" fillId="2" borderId="14" xfId="3" applyNumberFormat="1" applyFont="1" applyFill="1" applyBorder="1" applyAlignment="1">
      <alignment horizontal="center" vertical="center" wrapText="1"/>
    </xf>
    <xf numFmtId="49" fontId="1" fillId="2" borderId="15" xfId="3" applyNumberFormat="1" applyFont="1" applyFill="1" applyBorder="1" applyAlignment="1">
      <alignment horizontal="center" vertical="center" wrapText="1"/>
    </xf>
    <xf numFmtId="167" fontId="1" fillId="2" borderId="13" xfId="3" applyNumberFormat="1" applyFont="1" applyFill="1" applyBorder="1" applyAlignment="1">
      <alignment horizontal="center" vertical="center" wrapText="1"/>
    </xf>
    <xf numFmtId="164" fontId="4" fillId="2" borderId="13" xfId="3" applyNumberFormat="1" applyFont="1" applyFill="1" applyBorder="1" applyAlignment="1">
      <alignment horizontal="center" vertical="center"/>
    </xf>
    <xf numFmtId="164" fontId="4" fillId="2" borderId="11" xfId="1" applyNumberFormat="1" applyFont="1" applyFill="1" applyBorder="1" applyAlignment="1">
      <alignment horizontal="center" vertical="center" wrapText="1"/>
    </xf>
    <xf numFmtId="49" fontId="4" fillId="2" borderId="13" xfId="0" applyNumberFormat="1" applyFont="1" applyFill="1" applyBorder="1" applyAlignment="1">
      <alignment horizontal="center" vertical="center" wrapText="1"/>
    </xf>
    <xf numFmtId="166" fontId="4" fillId="2" borderId="13" xfId="0" applyNumberFormat="1" applyFont="1" applyFill="1" applyBorder="1" applyAlignment="1">
      <alignment horizontal="center" vertical="center" wrapText="1"/>
    </xf>
    <xf numFmtId="164" fontId="4" fillId="2" borderId="13" xfId="0" applyNumberFormat="1" applyFont="1" applyFill="1" applyBorder="1" applyAlignment="1">
      <alignment horizontal="center" vertical="center" wrapText="1"/>
    </xf>
    <xf numFmtId="167" fontId="4" fillId="2" borderId="16" xfId="0" applyNumberFormat="1" applyFont="1" applyFill="1" applyBorder="1" applyAlignment="1">
      <alignment horizontal="center" vertical="center"/>
    </xf>
    <xf numFmtId="167" fontId="4" fillId="2" borderId="17" xfId="0" applyNumberFormat="1" applyFont="1" applyFill="1" applyBorder="1" applyAlignment="1">
      <alignment horizontal="center" vertical="center"/>
    </xf>
    <xf numFmtId="164" fontId="1" fillId="2" borderId="11" xfId="3" applyNumberFormat="1" applyFont="1" applyFill="1" applyBorder="1" applyAlignment="1">
      <alignment horizontal="center" vertical="center" wrapText="1"/>
    </xf>
    <xf numFmtId="49" fontId="1" fillId="2" borderId="13" xfId="3" applyNumberFormat="1" applyFont="1" applyFill="1" applyBorder="1" applyAlignment="1">
      <alignment horizontal="center" vertical="center" wrapText="1"/>
    </xf>
    <xf numFmtId="166" fontId="1" fillId="2" borderId="13" xfId="3" applyNumberFormat="1" applyFont="1" applyFill="1" applyBorder="1" applyAlignment="1">
      <alignment horizontal="center" vertical="center" wrapText="1"/>
    </xf>
    <xf numFmtId="164" fontId="1" fillId="2" borderId="13" xfId="3" applyNumberFormat="1" applyFont="1" applyFill="1" applyBorder="1" applyAlignment="1">
      <alignment horizontal="center" vertical="center" wrapText="1"/>
    </xf>
    <xf numFmtId="164" fontId="1" fillId="2" borderId="13" xfId="3" applyNumberFormat="1" applyFont="1" applyFill="1" applyBorder="1" applyAlignment="1">
      <alignment horizontal="center" vertical="center"/>
    </xf>
    <xf numFmtId="167" fontId="4" fillId="2" borderId="16" xfId="3" applyNumberFormat="1" applyFont="1" applyFill="1" applyBorder="1" applyAlignment="1">
      <alignment horizontal="center" vertical="center"/>
    </xf>
    <xf numFmtId="167" fontId="4" fillId="2" borderId="17" xfId="3" applyNumberFormat="1" applyFont="1" applyFill="1" applyBorder="1" applyAlignment="1">
      <alignment horizontal="center" vertical="center"/>
    </xf>
    <xf numFmtId="49" fontId="4" fillId="0" borderId="13" xfId="0" applyNumberFormat="1" applyFont="1" applyFill="1" applyBorder="1" applyAlignment="1">
      <alignment horizontal="center" vertical="center" wrapText="1"/>
    </xf>
    <xf numFmtId="167" fontId="4" fillId="2" borderId="9" xfId="3" applyNumberFormat="1" applyFont="1" applyFill="1" applyBorder="1" applyAlignment="1">
      <alignment horizontal="center" vertical="center"/>
    </xf>
    <xf numFmtId="166" fontId="4" fillId="2" borderId="13" xfId="3"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wrapText="1"/>
    </xf>
    <xf numFmtId="49" fontId="4" fillId="2" borderId="15" xfId="0" applyNumberFormat="1" applyFont="1" applyFill="1" applyBorder="1" applyAlignment="1">
      <alignment horizontal="center" vertical="center" wrapText="1"/>
    </xf>
    <xf numFmtId="166" fontId="4" fillId="2" borderId="14" xfId="0" applyNumberFormat="1" applyFont="1" applyFill="1" applyBorder="1" applyAlignment="1">
      <alignment horizontal="center" vertical="center" wrapText="1"/>
    </xf>
    <xf numFmtId="166" fontId="4" fillId="2" borderId="15"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4" fillId="2" borderId="15" xfId="0" applyNumberFormat="1" applyFont="1" applyFill="1" applyBorder="1" applyAlignment="1">
      <alignment horizontal="center" vertical="center" wrapText="1"/>
    </xf>
    <xf numFmtId="49" fontId="1" fillId="2" borderId="13" xfId="0" applyNumberFormat="1" applyFont="1" applyFill="1" applyBorder="1" applyAlignment="1">
      <alignment horizontal="center" vertical="center" wrapText="1"/>
    </xf>
    <xf numFmtId="166" fontId="1" fillId="2" borderId="13"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164" fontId="1" fillId="2" borderId="22" xfId="3" applyNumberFormat="1" applyFont="1" applyFill="1" applyBorder="1" applyAlignment="1">
      <alignment horizontal="center" vertical="center" wrapText="1"/>
    </xf>
    <xf numFmtId="164" fontId="1" fillId="2" borderId="23" xfId="3" applyNumberFormat="1" applyFont="1" applyFill="1" applyBorder="1" applyAlignment="1">
      <alignment horizontal="center" vertical="center" wrapText="1"/>
    </xf>
    <xf numFmtId="164" fontId="4" fillId="2" borderId="22" xfId="3" applyNumberFormat="1" applyFont="1" applyFill="1" applyBorder="1" applyAlignment="1">
      <alignment horizontal="center" vertical="center" wrapText="1"/>
    </xf>
    <xf numFmtId="164" fontId="4" fillId="2" borderId="23" xfId="3" applyNumberFormat="1" applyFont="1" applyFill="1" applyBorder="1" applyAlignment="1">
      <alignment horizontal="center" vertical="center" wrapText="1"/>
    </xf>
    <xf numFmtId="49" fontId="4" fillId="2" borderId="14" xfId="3" applyNumberFormat="1" applyFont="1" applyFill="1" applyBorder="1" applyAlignment="1">
      <alignment horizontal="center" vertical="center" wrapText="1"/>
    </xf>
    <xf numFmtId="49" fontId="4" fillId="2" borderId="15" xfId="3" applyNumberFormat="1" applyFont="1" applyFill="1" applyBorder="1" applyAlignment="1">
      <alignment horizontal="center" vertical="center" wrapText="1"/>
    </xf>
    <xf numFmtId="164" fontId="4" fillId="2" borderId="14" xfId="3" applyNumberFormat="1" applyFont="1" applyFill="1" applyBorder="1" applyAlignment="1">
      <alignment horizontal="center" vertical="center" wrapText="1"/>
    </xf>
    <xf numFmtId="164" fontId="4" fillId="2" borderId="15" xfId="3" applyNumberFormat="1" applyFont="1" applyFill="1" applyBorder="1" applyAlignment="1">
      <alignment horizontal="center" vertical="center" wrapText="1"/>
    </xf>
    <xf numFmtId="164" fontId="4" fillId="2" borderId="22" xfId="1" applyNumberFormat="1" applyFont="1" applyFill="1" applyBorder="1" applyAlignment="1">
      <alignment horizontal="center" vertical="center" wrapText="1"/>
    </xf>
    <xf numFmtId="164" fontId="4" fillId="2" borderId="23" xfId="1" applyNumberFormat="1" applyFont="1" applyFill="1" applyBorder="1" applyAlignment="1">
      <alignment horizontal="center" vertical="center" wrapText="1"/>
    </xf>
    <xf numFmtId="49" fontId="4" fillId="0" borderId="13" xfId="3" applyNumberFormat="1" applyFont="1" applyFill="1" applyBorder="1" applyAlignment="1">
      <alignment horizontal="center" vertical="center" wrapText="1"/>
    </xf>
    <xf numFmtId="167" fontId="4" fillId="0" borderId="9" xfId="3" applyNumberFormat="1" applyFont="1" applyFill="1" applyBorder="1" applyAlignment="1">
      <alignment horizontal="center" vertical="center"/>
    </xf>
    <xf numFmtId="0" fontId="4" fillId="2" borderId="13" xfId="3" applyNumberFormat="1" applyFont="1" applyFill="1" applyBorder="1" applyAlignment="1">
      <alignment horizontal="center" vertical="center" wrapText="1"/>
    </xf>
    <xf numFmtId="167" fontId="4" fillId="0" borderId="13" xfId="3" applyNumberFormat="1" applyFont="1" applyFill="1" applyBorder="1" applyAlignment="1">
      <alignment horizontal="center" vertical="center" wrapText="1"/>
    </xf>
    <xf numFmtId="164" fontId="4" fillId="0" borderId="11" xfId="3" applyNumberFormat="1" applyFont="1" applyFill="1" applyBorder="1" applyAlignment="1">
      <alignment horizontal="center" vertical="center" wrapText="1"/>
    </xf>
    <xf numFmtId="49" fontId="4" fillId="0" borderId="14" xfId="3" applyNumberFormat="1" applyFont="1" applyFill="1" applyBorder="1" applyAlignment="1">
      <alignment horizontal="center" vertical="center" wrapText="1"/>
    </xf>
    <xf numFmtId="49" fontId="4" fillId="0" borderId="15" xfId="3" applyNumberFormat="1" applyFont="1" applyFill="1" applyBorder="1" applyAlignment="1">
      <alignment horizontal="center" vertical="center" wrapText="1"/>
    </xf>
    <xf numFmtId="166" fontId="4" fillId="0" borderId="14" xfId="3" applyNumberFormat="1" applyFont="1" applyFill="1" applyBorder="1" applyAlignment="1">
      <alignment horizontal="center" vertical="center" wrapText="1"/>
    </xf>
    <xf numFmtId="166" fontId="4" fillId="0" borderId="15" xfId="3" applyNumberFormat="1" applyFont="1" applyFill="1" applyBorder="1" applyAlignment="1">
      <alignment horizontal="center" vertical="center" wrapText="1"/>
    </xf>
    <xf numFmtId="164" fontId="4" fillId="0" borderId="14" xfId="3" applyNumberFormat="1" applyFont="1" applyFill="1" applyBorder="1" applyAlignment="1">
      <alignment horizontal="center" vertical="center"/>
    </xf>
    <xf numFmtId="164" fontId="4" fillId="0" borderId="15" xfId="3" applyNumberFormat="1" applyFont="1" applyFill="1" applyBorder="1" applyAlignment="1">
      <alignment horizontal="center" vertical="center"/>
    </xf>
    <xf numFmtId="49" fontId="1" fillId="0" borderId="13" xfId="3" applyNumberFormat="1" applyFont="1" applyFill="1" applyBorder="1" applyAlignment="1">
      <alignment horizontal="center" vertical="center" wrapText="1"/>
    </xf>
    <xf numFmtId="166" fontId="1" fillId="0" borderId="13" xfId="3" applyNumberFormat="1" applyFont="1" applyFill="1" applyBorder="1" applyAlignment="1">
      <alignment horizontal="center" vertical="center" wrapText="1"/>
    </xf>
    <xf numFmtId="164" fontId="1" fillId="0" borderId="13" xfId="3" applyNumberFormat="1" applyFont="1" applyFill="1" applyBorder="1" applyAlignment="1">
      <alignment horizontal="center" vertical="center" wrapText="1"/>
    </xf>
    <xf numFmtId="164" fontId="1" fillId="0" borderId="13" xfId="3" applyNumberFormat="1" applyFont="1" applyFill="1" applyBorder="1" applyAlignment="1">
      <alignment horizontal="center" vertical="center"/>
    </xf>
    <xf numFmtId="49" fontId="1" fillId="0" borderId="14" xfId="3" applyNumberFormat="1" applyFont="1" applyFill="1" applyBorder="1" applyAlignment="1">
      <alignment horizontal="center" vertical="center" wrapText="1"/>
    </xf>
    <xf numFmtId="49" fontId="1" fillId="0" borderId="15" xfId="3" applyNumberFormat="1" applyFont="1" applyFill="1" applyBorder="1" applyAlignment="1">
      <alignment horizontal="center" vertical="center" wrapText="1"/>
    </xf>
    <xf numFmtId="166" fontId="1" fillId="0" borderId="14" xfId="3" applyNumberFormat="1" applyFont="1" applyFill="1" applyBorder="1" applyAlignment="1">
      <alignment horizontal="center" vertical="center" wrapText="1"/>
    </xf>
    <xf numFmtId="166" fontId="1" fillId="0" borderId="15" xfId="3" applyNumberFormat="1" applyFont="1" applyFill="1" applyBorder="1" applyAlignment="1">
      <alignment horizontal="center" vertical="center" wrapText="1"/>
    </xf>
    <xf numFmtId="164" fontId="1" fillId="0" borderId="14" xfId="3" applyNumberFormat="1" applyFont="1" applyFill="1" applyBorder="1" applyAlignment="1">
      <alignment horizontal="center" vertical="center"/>
    </xf>
    <xf numFmtId="164" fontId="1" fillId="0" borderId="15" xfId="3" applyNumberFormat="1" applyFont="1" applyFill="1" applyBorder="1" applyAlignment="1">
      <alignment horizontal="center" vertical="center"/>
    </xf>
    <xf numFmtId="166" fontId="4" fillId="0" borderId="13" xfId="3" applyNumberFormat="1" applyFont="1" applyFill="1" applyBorder="1" applyAlignment="1">
      <alignment horizontal="center" vertical="center" wrapText="1"/>
    </xf>
    <xf numFmtId="167" fontId="4" fillId="0" borderId="9" xfId="0" applyNumberFormat="1" applyFont="1" applyFill="1" applyBorder="1" applyAlignment="1">
      <alignment horizontal="center" vertical="center"/>
    </xf>
    <xf numFmtId="164" fontId="4" fillId="0" borderId="13" xfId="3" applyNumberFormat="1" applyFont="1" applyFill="1" applyBorder="1" applyAlignment="1">
      <alignment horizontal="center" vertical="center"/>
    </xf>
    <xf numFmtId="167" fontId="4" fillId="0" borderId="16" xfId="0" applyNumberFormat="1" applyFont="1" applyFill="1" applyBorder="1" applyAlignment="1">
      <alignment horizontal="center" vertical="center"/>
    </xf>
    <xf numFmtId="167" fontId="4" fillId="0" borderId="17" xfId="0" applyNumberFormat="1" applyFont="1" applyFill="1" applyBorder="1" applyAlignment="1">
      <alignment horizontal="center" vertical="center"/>
    </xf>
    <xf numFmtId="0" fontId="4" fillId="0" borderId="13" xfId="3" applyNumberFormat="1" applyFont="1" applyFill="1" applyBorder="1" applyAlignment="1">
      <alignment horizontal="center" vertical="center" wrapText="1"/>
    </xf>
    <xf numFmtId="0" fontId="1" fillId="0" borderId="13" xfId="3" applyNumberFormat="1" applyFont="1" applyFill="1" applyBorder="1" applyAlignment="1">
      <alignment horizontal="center" vertical="center" wrapText="1"/>
    </xf>
    <xf numFmtId="164" fontId="4" fillId="0" borderId="13" xfId="0" applyNumberFormat="1" applyFont="1" applyFill="1" applyBorder="1" applyAlignment="1">
      <alignment horizontal="center" vertical="center" wrapText="1"/>
    </xf>
    <xf numFmtId="166" fontId="4" fillId="0" borderId="1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4" fillId="2" borderId="13" xfId="0" applyNumberFormat="1" applyFont="1" applyFill="1" applyBorder="1" applyAlignment="1">
      <alignment horizontal="center" vertical="center"/>
    </xf>
    <xf numFmtId="49" fontId="1" fillId="2" borderId="13" xfId="0" applyNumberFormat="1" applyFont="1" applyFill="1" applyBorder="1" applyAlignment="1">
      <alignment horizontal="center" vertical="center"/>
    </xf>
  </cellXfs>
  <cellStyles count="6">
    <cellStyle name="Comma" xfId="1" builtinId="3"/>
    <cellStyle name="Comma 2" xfId="4"/>
    <cellStyle name="Normal" xfId="0" builtinId="0"/>
    <cellStyle name="Normal 2" xfId="2"/>
    <cellStyle name="Normal 2 2" xfId="5"/>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T240"/>
  <sheetViews>
    <sheetView tabSelected="1" view="pageBreakPreview" zoomScale="80" zoomScaleNormal="80" zoomScaleSheetLayoutView="80" workbookViewId="0">
      <selection activeCell="O4" sqref="O4:Q5"/>
    </sheetView>
  </sheetViews>
  <sheetFormatPr defaultRowHeight="12.75" x14ac:dyDescent="0.25"/>
  <cols>
    <col min="1" max="1" width="6.140625" style="15" customWidth="1"/>
    <col min="2" max="2" width="42.5703125" style="14" customWidth="1"/>
    <col min="3" max="3" width="14.28515625" style="1" customWidth="1"/>
    <col min="4" max="4" width="11.28515625" style="100" customWidth="1"/>
    <col min="5" max="5" width="11.28515625" style="108" customWidth="1"/>
    <col min="6" max="9" width="11.28515625" style="100" customWidth="1"/>
    <col min="10" max="13" width="12.7109375" style="100" customWidth="1"/>
    <col min="14" max="14" width="34.5703125" style="61" customWidth="1"/>
    <col min="15" max="15" width="12.28515625" style="63" customWidth="1"/>
    <col min="16" max="16" width="23.42578125" style="66" customWidth="1"/>
    <col min="17" max="17" width="13.42578125" style="66" customWidth="1"/>
    <col min="18" max="18" width="11.28515625" style="2" bestFit="1" customWidth="1"/>
    <col min="19" max="20" width="12.85546875" style="2" bestFit="1" customWidth="1"/>
    <col min="21" max="50" width="9.140625" style="2"/>
    <col min="51" max="16384" width="9.140625" style="1"/>
  </cols>
  <sheetData>
    <row r="1" spans="1:91" ht="18.75" customHeight="1" x14ac:dyDescent="0.25">
      <c r="A1" s="163"/>
      <c r="B1" s="164"/>
      <c r="C1" s="164"/>
      <c r="D1" s="164"/>
      <c r="E1" s="164"/>
      <c r="F1" s="164"/>
      <c r="G1" s="164"/>
      <c r="H1" s="164"/>
      <c r="I1" s="164"/>
      <c r="J1" s="164"/>
      <c r="K1" s="164"/>
      <c r="L1" s="164"/>
      <c r="M1" s="164"/>
      <c r="N1" s="164"/>
      <c r="O1" s="164"/>
      <c r="P1" s="164"/>
      <c r="Q1" s="165"/>
    </row>
    <row r="2" spans="1:91" ht="12.75" customHeight="1" x14ac:dyDescent="0.25">
      <c r="A2" s="179" t="s">
        <v>320</v>
      </c>
      <c r="B2" s="180"/>
      <c r="C2" s="180"/>
      <c r="D2" s="180"/>
      <c r="E2" s="180"/>
      <c r="F2" s="180"/>
      <c r="G2" s="180"/>
      <c r="H2" s="180"/>
      <c r="I2" s="180"/>
      <c r="J2" s="180"/>
      <c r="K2" s="180"/>
      <c r="L2" s="180"/>
      <c r="M2" s="180"/>
      <c r="N2" s="180"/>
      <c r="O2" s="180"/>
      <c r="P2" s="180"/>
      <c r="Q2" s="181"/>
    </row>
    <row r="3" spans="1:91" ht="16.5" customHeight="1" x14ac:dyDescent="0.25">
      <c r="A3" s="166" t="s">
        <v>321</v>
      </c>
      <c r="B3" s="167"/>
      <c r="C3" s="167"/>
      <c r="D3" s="167"/>
      <c r="E3" s="167"/>
      <c r="F3" s="167"/>
      <c r="G3" s="167"/>
      <c r="H3" s="167"/>
      <c r="I3" s="167"/>
      <c r="J3" s="167"/>
      <c r="K3" s="167"/>
      <c r="L3" s="167"/>
      <c r="M3" s="167"/>
      <c r="N3" s="167"/>
      <c r="O3" s="167"/>
      <c r="P3" s="167"/>
      <c r="Q3" s="168"/>
    </row>
    <row r="4" spans="1:91" ht="60" customHeight="1" x14ac:dyDescent="0.25">
      <c r="A4" s="169" t="s">
        <v>230</v>
      </c>
      <c r="B4" s="170"/>
      <c r="C4" s="170"/>
      <c r="D4" s="170"/>
      <c r="E4" s="170"/>
      <c r="F4" s="170"/>
      <c r="G4" s="170"/>
      <c r="H4" s="170"/>
      <c r="I4" s="170"/>
      <c r="J4" s="170"/>
      <c r="K4" s="170"/>
      <c r="L4" s="170"/>
      <c r="M4" s="170"/>
      <c r="N4" s="170"/>
      <c r="O4" s="171" t="s">
        <v>322</v>
      </c>
      <c r="P4" s="171"/>
      <c r="Q4" s="172"/>
    </row>
    <row r="5" spans="1:91" ht="43.5" customHeight="1" x14ac:dyDescent="0.25">
      <c r="A5" s="175" t="s">
        <v>142</v>
      </c>
      <c r="B5" s="176"/>
      <c r="C5" s="176"/>
      <c r="D5" s="176"/>
      <c r="E5" s="176"/>
      <c r="F5" s="176"/>
      <c r="G5" s="176"/>
      <c r="H5" s="176"/>
      <c r="I5" s="176"/>
      <c r="J5" s="176"/>
      <c r="K5" s="176"/>
      <c r="L5" s="176"/>
      <c r="M5" s="176"/>
      <c r="N5" s="176"/>
      <c r="O5" s="173"/>
      <c r="P5" s="173"/>
      <c r="Q5" s="174"/>
    </row>
    <row r="6" spans="1:91" ht="12.75" customHeight="1" x14ac:dyDescent="0.25">
      <c r="A6" s="207" t="s">
        <v>0</v>
      </c>
      <c r="B6" s="209" t="s">
        <v>1</v>
      </c>
      <c r="C6" s="210" t="s">
        <v>143</v>
      </c>
      <c r="D6" s="211">
        <v>2017</v>
      </c>
      <c r="E6" s="212"/>
      <c r="F6" s="212"/>
      <c r="G6" s="212"/>
      <c r="H6" s="212"/>
      <c r="I6" s="213"/>
      <c r="J6" s="214">
        <v>2018</v>
      </c>
      <c r="K6" s="199">
        <v>2019</v>
      </c>
      <c r="L6" s="199">
        <v>2020</v>
      </c>
      <c r="M6" s="201" t="s">
        <v>2</v>
      </c>
      <c r="N6" s="203" t="s">
        <v>21</v>
      </c>
      <c r="O6" s="205" t="s">
        <v>10</v>
      </c>
      <c r="P6" s="182" t="s">
        <v>13</v>
      </c>
      <c r="Q6" s="184" t="s">
        <v>144</v>
      </c>
    </row>
    <row r="7" spans="1:91" ht="12.75" customHeight="1" x14ac:dyDescent="0.25">
      <c r="A7" s="208"/>
      <c r="B7" s="193"/>
      <c r="C7" s="194"/>
      <c r="D7" s="192" t="s">
        <v>3</v>
      </c>
      <c r="E7" s="193"/>
      <c r="F7" s="193"/>
      <c r="G7" s="193"/>
      <c r="H7" s="193"/>
      <c r="I7" s="194"/>
      <c r="J7" s="215"/>
      <c r="K7" s="200"/>
      <c r="L7" s="200"/>
      <c r="M7" s="202"/>
      <c r="N7" s="204"/>
      <c r="O7" s="206"/>
      <c r="P7" s="183"/>
      <c r="Q7" s="185"/>
    </row>
    <row r="8" spans="1:91" ht="15" customHeight="1" x14ac:dyDescent="0.25">
      <c r="A8" s="208"/>
      <c r="B8" s="193"/>
      <c r="C8" s="194"/>
      <c r="D8" s="195" t="s">
        <v>43</v>
      </c>
      <c r="E8" s="196" t="s">
        <v>58</v>
      </c>
      <c r="F8" s="197" t="s">
        <v>231</v>
      </c>
      <c r="G8" s="197" t="s">
        <v>4</v>
      </c>
      <c r="H8" s="197" t="s">
        <v>5</v>
      </c>
      <c r="I8" s="198" t="s">
        <v>6</v>
      </c>
      <c r="J8" s="215"/>
      <c r="K8" s="200"/>
      <c r="L8" s="200"/>
      <c r="M8" s="202"/>
      <c r="N8" s="204"/>
      <c r="O8" s="206"/>
      <c r="P8" s="183"/>
      <c r="Q8" s="185"/>
    </row>
    <row r="9" spans="1:91" ht="107.25" customHeight="1" x14ac:dyDescent="0.25">
      <c r="A9" s="208"/>
      <c r="B9" s="193"/>
      <c r="C9" s="194"/>
      <c r="D9" s="195"/>
      <c r="E9" s="196"/>
      <c r="F9" s="197"/>
      <c r="G9" s="197"/>
      <c r="H9" s="197"/>
      <c r="I9" s="198"/>
      <c r="J9" s="215"/>
      <c r="K9" s="200"/>
      <c r="L9" s="200"/>
      <c r="M9" s="202"/>
      <c r="N9" s="204"/>
      <c r="O9" s="206"/>
      <c r="P9" s="183"/>
      <c r="Q9" s="185"/>
    </row>
    <row r="10" spans="1:91" s="17" customFormat="1" ht="26.25" customHeight="1" x14ac:dyDescent="0.25">
      <c r="A10" s="22"/>
      <c r="B10" s="58" t="s">
        <v>187</v>
      </c>
      <c r="C10" s="23"/>
      <c r="D10" s="76">
        <f>D11</f>
        <v>5119.7430000000004</v>
      </c>
      <c r="E10" s="77"/>
      <c r="F10" s="77"/>
      <c r="G10" s="77"/>
      <c r="H10" s="77"/>
      <c r="I10" s="78"/>
      <c r="J10" s="76"/>
      <c r="K10" s="77"/>
      <c r="L10" s="77"/>
      <c r="M10" s="79"/>
      <c r="N10" s="204"/>
      <c r="O10" s="206"/>
      <c r="P10" s="183"/>
      <c r="Q10" s="185"/>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row>
    <row r="11" spans="1:91" s="11" customFormat="1" ht="16.5" customHeight="1" x14ac:dyDescent="0.25">
      <c r="A11" s="24"/>
      <c r="B11" s="25" t="s">
        <v>7</v>
      </c>
      <c r="C11" s="26"/>
      <c r="D11" s="80">
        <f>D12+D33+D124</f>
        <v>5119.7430000000004</v>
      </c>
      <c r="E11" s="81">
        <f>E12+E33+E124</f>
        <v>5542.9960000000001</v>
      </c>
      <c r="F11" s="81">
        <f>F12+F33+F124</f>
        <v>1648.21</v>
      </c>
      <c r="G11" s="81">
        <f>G12+G33+G124</f>
        <v>897</v>
      </c>
      <c r="H11" s="81">
        <f>H12+H33+H124</f>
        <v>3917.58</v>
      </c>
      <c r="I11" s="82">
        <f>D11+E11+F11+G11+H11</f>
        <v>17125.529000000002</v>
      </c>
      <c r="J11" s="80">
        <f>J12+J33+J124</f>
        <v>55588.501000000004</v>
      </c>
      <c r="K11" s="81">
        <f>K12+K33+K124</f>
        <v>83697.740999999995</v>
      </c>
      <c r="L11" s="81">
        <f>L12+L33+L124</f>
        <v>55473.88900000001</v>
      </c>
      <c r="M11" s="82">
        <f>C11+I11+J11+K11+L11</f>
        <v>211885.66000000003</v>
      </c>
      <c r="N11" s="204"/>
      <c r="O11" s="206"/>
      <c r="P11" s="183"/>
      <c r="Q11" s="185"/>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row>
    <row r="12" spans="1:91" s="11" customFormat="1" ht="38.25" hidden="1" customHeight="1" x14ac:dyDescent="0.25">
      <c r="A12" s="177" t="s">
        <v>22</v>
      </c>
      <c r="B12" s="178"/>
      <c r="C12" s="54"/>
      <c r="D12" s="74">
        <f>SUM(D15,D17,D20,D22,D24,D26,D29,D31)</f>
        <v>267.13</v>
      </c>
      <c r="E12" s="83">
        <f>SUM(E15,E17,E20,E22,E24,E26,E29,E31)</f>
        <v>0</v>
      </c>
      <c r="F12" s="134">
        <f>SUM(F15,F17,F20,F22,F24,F26,F29,F31)</f>
        <v>495.3</v>
      </c>
      <c r="G12" s="83">
        <f>SUM(G15,G17,G20,G22,G24,G26,G29,G31)</f>
        <v>0</v>
      </c>
      <c r="H12" s="134">
        <f>SUM(H15,H17,H20,H22,H24,H26,H29,H31)</f>
        <v>395.2</v>
      </c>
      <c r="I12" s="135">
        <f>SUM(D12,E12,F12,G12,H12)</f>
        <v>1157.6300000000001</v>
      </c>
      <c r="J12" s="136">
        <f>SUM(J15,J17,J20,J22,J24,J26,J29,J31)</f>
        <v>6084.5</v>
      </c>
      <c r="K12" s="134">
        <f>SUM(K15,K17,K20,K22,K24,K26,K29,K31)</f>
        <v>11793.1</v>
      </c>
      <c r="L12" s="134">
        <f>SUM(L15,L17,L20,L22,L24,L26,L29,L31)</f>
        <v>8050</v>
      </c>
      <c r="M12" s="135">
        <f>I12+J12+K12+L12</f>
        <v>27085.23</v>
      </c>
      <c r="N12" s="55"/>
      <c r="O12" s="56"/>
      <c r="P12" s="57"/>
      <c r="Q12" s="57"/>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row>
    <row r="13" spans="1:91" s="11" customFormat="1" ht="15" hidden="1" customHeight="1" x14ac:dyDescent="0.25">
      <c r="A13" s="186" t="s">
        <v>8</v>
      </c>
      <c r="B13" s="187"/>
      <c r="C13" s="50"/>
      <c r="D13" s="84">
        <f>(D12/D11)*100</f>
        <v>5.2176447138069229</v>
      </c>
      <c r="E13" s="85">
        <f t="shared" ref="E13:M13" si="0">(E12/E11)*100</f>
        <v>0</v>
      </c>
      <c r="F13" s="85">
        <f t="shared" si="0"/>
        <v>30.050782363897806</v>
      </c>
      <c r="G13" s="85">
        <f t="shared" si="0"/>
        <v>0</v>
      </c>
      <c r="H13" s="85">
        <f t="shared" si="0"/>
        <v>10.087860362774977</v>
      </c>
      <c r="I13" s="86">
        <f t="shared" si="0"/>
        <v>6.7596744018827088</v>
      </c>
      <c r="J13" s="84">
        <f t="shared" si="0"/>
        <v>10.945609056808349</v>
      </c>
      <c r="K13" s="85">
        <f t="shared" si="0"/>
        <v>14.090105490421781</v>
      </c>
      <c r="L13" s="85">
        <f t="shared" si="0"/>
        <v>14.511331628471186</v>
      </c>
      <c r="M13" s="86">
        <f t="shared" si="0"/>
        <v>12.782946236191725</v>
      </c>
      <c r="N13" s="51"/>
      <c r="O13" s="52"/>
      <c r="P13" s="53"/>
      <c r="Q13" s="53"/>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row>
    <row r="14" spans="1:91" s="11" customFormat="1" ht="26.25" hidden="1" customHeight="1" x14ac:dyDescent="0.25">
      <c r="A14" s="27"/>
      <c r="B14" s="28" t="s">
        <v>45</v>
      </c>
      <c r="C14" s="29" t="s">
        <v>133</v>
      </c>
      <c r="D14" s="88"/>
      <c r="E14" s="101"/>
      <c r="F14" s="109"/>
      <c r="G14" s="109"/>
      <c r="H14" s="109"/>
      <c r="I14" s="110"/>
      <c r="J14" s="88"/>
      <c r="K14" s="101"/>
      <c r="L14" s="101"/>
      <c r="M14" s="110"/>
      <c r="N14" s="40"/>
      <c r="O14" s="41"/>
      <c r="P14" s="42"/>
      <c r="Q14" s="4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row>
    <row r="15" spans="1:91" s="6" customFormat="1" ht="69" hidden="1" customHeight="1" x14ac:dyDescent="0.25">
      <c r="A15" s="188">
        <v>1</v>
      </c>
      <c r="B15" s="31" t="s">
        <v>174</v>
      </c>
      <c r="C15" s="189" t="s">
        <v>29</v>
      </c>
      <c r="D15" s="90"/>
      <c r="E15" s="91"/>
      <c r="F15" s="91"/>
      <c r="G15" s="91"/>
      <c r="H15" s="91">
        <v>15</v>
      </c>
      <c r="I15" s="133">
        <f>SUM(D15:H15)</f>
        <v>15</v>
      </c>
      <c r="J15" s="91">
        <v>585</v>
      </c>
      <c r="K15" s="91"/>
      <c r="L15" s="91"/>
      <c r="M15" s="116">
        <f>I15+J15+K15+L15</f>
        <v>600</v>
      </c>
      <c r="N15" s="190" t="s">
        <v>268</v>
      </c>
      <c r="O15" s="191" t="s">
        <v>28</v>
      </c>
      <c r="P15" s="216" t="s">
        <v>183</v>
      </c>
      <c r="Q15" s="216" t="s">
        <v>27</v>
      </c>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row>
    <row r="16" spans="1:91" s="6" customFormat="1" ht="15.75" hidden="1" customHeight="1" x14ac:dyDescent="0.25">
      <c r="A16" s="188"/>
      <c r="B16" s="30" t="s">
        <v>9</v>
      </c>
      <c r="C16" s="189"/>
      <c r="D16" s="90"/>
      <c r="E16" s="91"/>
      <c r="F16" s="91"/>
      <c r="G16" s="91"/>
      <c r="H16" s="91">
        <v>15</v>
      </c>
      <c r="I16" s="133">
        <f t="shared" ref="I16:I25" si="1">SUM(D16:H16)</f>
        <v>15</v>
      </c>
      <c r="J16" s="91"/>
      <c r="K16" s="91"/>
      <c r="L16" s="91"/>
      <c r="M16" s="116">
        <f t="shared" ref="M16:M27" si="2">I16+J16+K16+L16</f>
        <v>15</v>
      </c>
      <c r="N16" s="190"/>
      <c r="O16" s="191"/>
      <c r="P16" s="216"/>
      <c r="Q16" s="216"/>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row>
    <row r="17" spans="1:50" s="8" customFormat="1" ht="201" hidden="1" customHeight="1" x14ac:dyDescent="0.2">
      <c r="A17" s="188">
        <v>2</v>
      </c>
      <c r="B17" s="31" t="s">
        <v>88</v>
      </c>
      <c r="C17" s="189" t="s">
        <v>29</v>
      </c>
      <c r="D17" s="90"/>
      <c r="E17" s="91"/>
      <c r="F17" s="106">
        <v>258.8</v>
      </c>
      <c r="G17" s="106"/>
      <c r="H17" s="106">
        <v>380.2</v>
      </c>
      <c r="I17" s="137">
        <f t="shared" si="1"/>
        <v>639</v>
      </c>
      <c r="J17" s="106">
        <v>699.8</v>
      </c>
      <c r="K17" s="106">
        <v>426</v>
      </c>
      <c r="L17" s="106">
        <v>50</v>
      </c>
      <c r="M17" s="119">
        <f t="shared" si="2"/>
        <v>1814.8</v>
      </c>
      <c r="N17" s="217" t="s">
        <v>286</v>
      </c>
      <c r="O17" s="219" t="s">
        <v>82</v>
      </c>
      <c r="P17" s="216" t="s">
        <v>183</v>
      </c>
      <c r="Q17" s="216" t="s">
        <v>30</v>
      </c>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row>
    <row r="18" spans="1:50" s="8" customFormat="1" ht="15" hidden="1" customHeight="1" x14ac:dyDescent="0.2">
      <c r="A18" s="188"/>
      <c r="B18" s="30" t="s">
        <v>9</v>
      </c>
      <c r="C18" s="189"/>
      <c r="D18" s="90"/>
      <c r="E18" s="91"/>
      <c r="F18" s="138"/>
      <c r="G18" s="138"/>
      <c r="H18" s="138"/>
      <c r="I18" s="113">
        <f t="shared" si="1"/>
        <v>0</v>
      </c>
      <c r="J18" s="106"/>
      <c r="K18" s="106"/>
      <c r="L18" s="106">
        <v>50</v>
      </c>
      <c r="M18" s="119">
        <f t="shared" si="2"/>
        <v>50</v>
      </c>
      <c r="N18" s="218"/>
      <c r="O18" s="219"/>
      <c r="P18" s="216"/>
      <c r="Q18" s="216"/>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row>
    <row r="19" spans="1:50" s="4" customFormat="1" ht="26.25" hidden="1" customHeight="1" x14ac:dyDescent="0.25">
      <c r="A19" s="27"/>
      <c r="B19" s="28" t="s">
        <v>46</v>
      </c>
      <c r="C19" s="29" t="s">
        <v>134</v>
      </c>
      <c r="D19" s="88"/>
      <c r="E19" s="101"/>
      <c r="F19" s="101"/>
      <c r="G19" s="101"/>
      <c r="H19" s="101"/>
      <c r="I19" s="110"/>
      <c r="J19" s="88"/>
      <c r="K19" s="101"/>
      <c r="L19" s="101"/>
      <c r="M19" s="117"/>
      <c r="N19" s="40"/>
      <c r="O19" s="41"/>
      <c r="P19" s="42"/>
      <c r="Q19" s="42"/>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row>
    <row r="20" spans="1:50" s="45" customFormat="1" ht="111" hidden="1" customHeight="1" x14ac:dyDescent="0.2">
      <c r="A20" s="188">
        <v>3</v>
      </c>
      <c r="B20" s="48" t="s">
        <v>18</v>
      </c>
      <c r="C20" s="221" t="s">
        <v>32</v>
      </c>
      <c r="D20" s="89">
        <v>54.6</v>
      </c>
      <c r="E20" s="93"/>
      <c r="F20" s="93">
        <v>146.5</v>
      </c>
      <c r="G20" s="93"/>
      <c r="H20" s="93"/>
      <c r="I20" s="112">
        <f t="shared" si="1"/>
        <v>201.1</v>
      </c>
      <c r="J20" s="90"/>
      <c r="K20" s="91"/>
      <c r="L20" s="91"/>
      <c r="M20" s="116">
        <f t="shared" si="2"/>
        <v>201.1</v>
      </c>
      <c r="N20" s="222" t="s">
        <v>278</v>
      </c>
      <c r="O20" s="223" t="s">
        <v>20</v>
      </c>
      <c r="P20" s="224" t="s">
        <v>191</v>
      </c>
      <c r="Q20" s="224" t="s">
        <v>30</v>
      </c>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row>
    <row r="21" spans="1:50" s="45" customFormat="1" ht="12" hidden="1" customHeight="1" x14ac:dyDescent="0.2">
      <c r="A21" s="188"/>
      <c r="B21" s="32" t="s">
        <v>9</v>
      </c>
      <c r="C21" s="221"/>
      <c r="D21" s="89"/>
      <c r="E21" s="93"/>
      <c r="F21" s="93"/>
      <c r="G21" s="93"/>
      <c r="H21" s="93"/>
      <c r="I21" s="112"/>
      <c r="J21" s="89"/>
      <c r="K21" s="93"/>
      <c r="L21" s="93"/>
      <c r="M21" s="116"/>
      <c r="N21" s="222"/>
      <c r="O21" s="223"/>
      <c r="P21" s="224"/>
      <c r="Q21" s="22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row>
    <row r="22" spans="1:50" s="10" customFormat="1" ht="81.75" hidden="1" customHeight="1" x14ac:dyDescent="0.25">
      <c r="A22" s="188">
        <v>4</v>
      </c>
      <c r="B22" s="31" t="s">
        <v>80</v>
      </c>
      <c r="C22" s="189" t="s">
        <v>32</v>
      </c>
      <c r="D22" s="90">
        <v>10</v>
      </c>
      <c r="E22" s="91"/>
      <c r="F22" s="91">
        <v>90</v>
      </c>
      <c r="G22" s="91"/>
      <c r="H22" s="91"/>
      <c r="I22" s="112">
        <f t="shared" si="1"/>
        <v>100</v>
      </c>
      <c r="J22" s="90"/>
      <c r="K22" s="91"/>
      <c r="L22" s="91"/>
      <c r="M22" s="116">
        <f t="shared" si="2"/>
        <v>100</v>
      </c>
      <c r="N22" s="190" t="s">
        <v>273</v>
      </c>
      <c r="O22" s="191" t="s">
        <v>20</v>
      </c>
      <c r="P22" s="216" t="s">
        <v>191</v>
      </c>
      <c r="Q22" s="220" t="s">
        <v>30</v>
      </c>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s="10" customFormat="1" ht="15" hidden="1" customHeight="1" x14ac:dyDescent="0.25">
      <c r="A23" s="188"/>
      <c r="B23" s="30" t="s">
        <v>9</v>
      </c>
      <c r="C23" s="189"/>
      <c r="D23" s="90"/>
      <c r="E23" s="91"/>
      <c r="F23" s="91"/>
      <c r="G23" s="91"/>
      <c r="H23" s="91"/>
      <c r="I23" s="112">
        <f t="shared" si="1"/>
        <v>0</v>
      </c>
      <c r="J23" s="90"/>
      <c r="K23" s="91"/>
      <c r="L23" s="91"/>
      <c r="M23" s="116">
        <f t="shared" si="2"/>
        <v>0</v>
      </c>
      <c r="N23" s="190"/>
      <c r="O23" s="191"/>
      <c r="P23" s="216"/>
      <c r="Q23" s="220"/>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s="10" customFormat="1" ht="96.75" hidden="1" customHeight="1" x14ac:dyDescent="0.25">
      <c r="A24" s="188">
        <v>5</v>
      </c>
      <c r="B24" s="67" t="s">
        <v>192</v>
      </c>
      <c r="C24" s="227" t="s">
        <v>32</v>
      </c>
      <c r="D24" s="95">
        <v>83.63</v>
      </c>
      <c r="E24" s="106"/>
      <c r="F24" s="106"/>
      <c r="G24" s="106"/>
      <c r="H24" s="106"/>
      <c r="I24" s="113">
        <f t="shared" si="1"/>
        <v>83.63</v>
      </c>
      <c r="J24" s="95">
        <v>1646.2</v>
      </c>
      <c r="K24" s="106">
        <v>3329</v>
      </c>
      <c r="L24" s="106">
        <v>8000</v>
      </c>
      <c r="M24" s="119">
        <f t="shared" si="2"/>
        <v>13058.83</v>
      </c>
      <c r="N24" s="228" t="s">
        <v>293</v>
      </c>
      <c r="O24" s="229" t="s">
        <v>12</v>
      </c>
      <c r="P24" s="230" t="s">
        <v>120</v>
      </c>
      <c r="Q24" s="231" t="s">
        <v>30</v>
      </c>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row>
    <row r="25" spans="1:50" s="10" customFormat="1" ht="12" hidden="1" customHeight="1" x14ac:dyDescent="0.25">
      <c r="A25" s="188"/>
      <c r="B25" s="68" t="s">
        <v>9</v>
      </c>
      <c r="C25" s="227"/>
      <c r="D25" s="95">
        <v>82.650999999999996</v>
      </c>
      <c r="E25" s="106"/>
      <c r="F25" s="106"/>
      <c r="G25" s="106"/>
      <c r="H25" s="106"/>
      <c r="I25" s="113">
        <f t="shared" si="1"/>
        <v>82.650999999999996</v>
      </c>
      <c r="J25" s="95">
        <v>330.3</v>
      </c>
      <c r="K25" s="106"/>
      <c r="L25" s="106"/>
      <c r="M25" s="119">
        <f t="shared" si="2"/>
        <v>412.95100000000002</v>
      </c>
      <c r="N25" s="228"/>
      <c r="O25" s="229"/>
      <c r="P25" s="230"/>
      <c r="Q25" s="231"/>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row>
    <row r="26" spans="1:50" s="10" customFormat="1" ht="40.5" hidden="1" customHeight="1" x14ac:dyDescent="0.25">
      <c r="A26" s="225">
        <v>6</v>
      </c>
      <c r="B26" s="31" t="s">
        <v>181</v>
      </c>
      <c r="C26" s="189" t="s">
        <v>32</v>
      </c>
      <c r="D26" s="90">
        <v>10</v>
      </c>
      <c r="E26" s="91"/>
      <c r="F26" s="91"/>
      <c r="G26" s="91"/>
      <c r="H26" s="91"/>
      <c r="I26" s="112">
        <f t="shared" ref="I26:I27" si="3">SUM(D26:H26)</f>
        <v>10</v>
      </c>
      <c r="J26" s="90">
        <v>20.5</v>
      </c>
      <c r="K26" s="91"/>
      <c r="L26" s="91"/>
      <c r="M26" s="116">
        <f t="shared" si="2"/>
        <v>30.5</v>
      </c>
      <c r="N26" s="190" t="s">
        <v>182</v>
      </c>
      <c r="O26" s="191" t="s">
        <v>28</v>
      </c>
      <c r="P26" s="216" t="s">
        <v>65</v>
      </c>
      <c r="Q26" s="216" t="s">
        <v>27</v>
      </c>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row>
    <row r="27" spans="1:50" s="10" customFormat="1" ht="12" hidden="1" customHeight="1" x14ac:dyDescent="0.25">
      <c r="A27" s="226"/>
      <c r="B27" s="30" t="s">
        <v>9</v>
      </c>
      <c r="C27" s="189"/>
      <c r="D27" s="91">
        <v>10</v>
      </c>
      <c r="E27" s="91"/>
      <c r="F27" s="91"/>
      <c r="G27" s="91"/>
      <c r="H27" s="91"/>
      <c r="I27" s="112">
        <f t="shared" si="3"/>
        <v>10</v>
      </c>
      <c r="J27" s="90"/>
      <c r="K27" s="91"/>
      <c r="L27" s="91"/>
      <c r="M27" s="116">
        <f t="shared" si="2"/>
        <v>10</v>
      </c>
      <c r="N27" s="190"/>
      <c r="O27" s="191"/>
      <c r="P27" s="216"/>
      <c r="Q27" s="216"/>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row>
    <row r="28" spans="1:50" s="4" customFormat="1" ht="26.25" hidden="1" customHeight="1" x14ac:dyDescent="0.25">
      <c r="A28" s="27"/>
      <c r="B28" s="28" t="s">
        <v>47</v>
      </c>
      <c r="C28" s="29" t="s">
        <v>135</v>
      </c>
      <c r="D28" s="88"/>
      <c r="E28" s="101"/>
      <c r="F28" s="101"/>
      <c r="G28" s="101"/>
      <c r="H28" s="101"/>
      <c r="I28" s="110"/>
      <c r="J28" s="88"/>
      <c r="K28" s="101"/>
      <c r="L28" s="101"/>
      <c r="M28" s="117"/>
      <c r="N28" s="40"/>
      <c r="O28" s="41"/>
      <c r="P28" s="42"/>
      <c r="Q28" s="42"/>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row>
    <row r="29" spans="1:50" s="46" customFormat="1" ht="58.5" hidden="1" customHeight="1" x14ac:dyDescent="0.2">
      <c r="A29" s="232">
        <v>7</v>
      </c>
      <c r="B29" s="47" t="s">
        <v>208</v>
      </c>
      <c r="C29" s="189" t="s">
        <v>33</v>
      </c>
      <c r="D29" s="92"/>
      <c r="E29" s="103"/>
      <c r="F29" s="103"/>
      <c r="G29" s="103"/>
      <c r="H29" s="103"/>
      <c r="I29" s="112">
        <f t="shared" ref="I29:I32" si="4">SUM(D29:H29)</f>
        <v>0</v>
      </c>
      <c r="J29" s="92">
        <v>22.5</v>
      </c>
      <c r="K29" s="103"/>
      <c r="L29" s="103"/>
      <c r="M29" s="116">
        <f t="shared" ref="M29:M32" si="5">I29+J29+K29+L29</f>
        <v>22.5</v>
      </c>
      <c r="N29" s="234" t="s">
        <v>254</v>
      </c>
      <c r="O29" s="222" t="s">
        <v>184</v>
      </c>
      <c r="P29" s="224" t="s">
        <v>209</v>
      </c>
      <c r="Q29" s="224" t="s">
        <v>27</v>
      </c>
    </row>
    <row r="30" spans="1:50" s="46" customFormat="1" ht="15" hidden="1" customHeight="1" x14ac:dyDescent="0.2">
      <c r="A30" s="233"/>
      <c r="B30" s="32" t="s">
        <v>9</v>
      </c>
      <c r="C30" s="189"/>
      <c r="D30" s="92"/>
      <c r="E30" s="103"/>
      <c r="F30" s="103"/>
      <c r="G30" s="103"/>
      <c r="H30" s="103"/>
      <c r="I30" s="112">
        <f t="shared" si="4"/>
        <v>0</v>
      </c>
      <c r="J30" s="92">
        <v>2.5</v>
      </c>
      <c r="K30" s="103"/>
      <c r="L30" s="103"/>
      <c r="M30" s="116">
        <f t="shared" si="5"/>
        <v>2.5</v>
      </c>
      <c r="N30" s="234"/>
      <c r="O30" s="222"/>
      <c r="P30" s="224"/>
      <c r="Q30" s="224"/>
    </row>
    <row r="31" spans="1:50" s="46" customFormat="1" ht="107.25" hidden="1" customHeight="1" x14ac:dyDescent="0.2">
      <c r="A31" s="188">
        <v>8</v>
      </c>
      <c r="B31" s="67" t="s">
        <v>272</v>
      </c>
      <c r="C31" s="227" t="s">
        <v>33</v>
      </c>
      <c r="D31" s="95">
        <v>108.9</v>
      </c>
      <c r="E31" s="106"/>
      <c r="F31" s="106"/>
      <c r="G31" s="106"/>
      <c r="H31" s="106"/>
      <c r="I31" s="113">
        <f t="shared" si="4"/>
        <v>108.9</v>
      </c>
      <c r="J31" s="95">
        <v>3110.5</v>
      </c>
      <c r="K31" s="106">
        <v>8038.1</v>
      </c>
      <c r="L31" s="106"/>
      <c r="M31" s="119">
        <f t="shared" si="5"/>
        <v>11257.5</v>
      </c>
      <c r="N31" s="228" t="s">
        <v>294</v>
      </c>
      <c r="O31" s="229" t="s">
        <v>82</v>
      </c>
      <c r="P31" s="230" t="s">
        <v>120</v>
      </c>
      <c r="Q31" s="231" t="s">
        <v>30</v>
      </c>
    </row>
    <row r="32" spans="1:50" s="46" customFormat="1" ht="15" hidden="1" customHeight="1" x14ac:dyDescent="0.2">
      <c r="A32" s="188"/>
      <c r="B32" s="68" t="s">
        <v>9</v>
      </c>
      <c r="C32" s="227"/>
      <c r="D32" s="95">
        <v>108.9</v>
      </c>
      <c r="E32" s="106"/>
      <c r="F32" s="106"/>
      <c r="G32" s="106"/>
      <c r="H32" s="106"/>
      <c r="I32" s="113">
        <f t="shared" si="4"/>
        <v>108.9</v>
      </c>
      <c r="J32" s="95">
        <v>164.4</v>
      </c>
      <c r="K32" s="106"/>
      <c r="L32" s="106"/>
      <c r="M32" s="119">
        <f t="shared" si="5"/>
        <v>273.3</v>
      </c>
      <c r="N32" s="228"/>
      <c r="O32" s="229"/>
      <c r="P32" s="230"/>
      <c r="Q32" s="231"/>
    </row>
    <row r="33" spans="1:50" s="6" customFormat="1" ht="39" hidden="1" customHeight="1" x14ac:dyDescent="0.25">
      <c r="A33" s="177" t="s">
        <v>112</v>
      </c>
      <c r="B33" s="178"/>
      <c r="C33" s="54"/>
      <c r="D33" s="74">
        <f>SUM(D36,D38,D40,D42,D44,D46,D48,D50,D52,D54,D56,D58,D60,D62,D64,D66,D68,D70,D72,D74,D77,D79,D81,D83,D86,D88,D90,D92,D94,D96,D99,D101,D103,D105,D108,D110,D112,D114,D116,D118,D120,D122)</f>
        <v>1489.7760000000001</v>
      </c>
      <c r="E33" s="83">
        <f>SUM(E36,E38,E40,E42,E44,E46,E48,E50,E52,E54,E56,E58,E60,E62,E64,E66,E68,E70,E72,E74,E77,E79,E81,E83,E86,E88,E90,E92,E94,E96,E99,E101,E103,E105,E108,E110,E112,E114,E116,E118,E120,E122)</f>
        <v>750</v>
      </c>
      <c r="F33" s="83">
        <f>SUM(F36,F38,F40,F42,F44,F46,F48,F50,F52,F54,F56,F58,F60,F62,F64,F66,F68,F70,F72,F74,F77,F79,F81,F83,F86,F88,F90,F92,F94,F96,F99,F101,F103,F105,F108,F110,F112,F114,F116,F118,F120,F122)</f>
        <v>991.91</v>
      </c>
      <c r="G33" s="83">
        <f>SUM(G36,G38,G40,G42,G44,G46,G48,G50,G52,G54,G56,G58,G60,G62,G64,G66,G68,G70,G72,G74,G77,G79,G81,G83,G86,G88,G90,G92,G94,G96,G99,G101,G103,G105,G108,G110,G112,G114,G116,G118,G120,G122)</f>
        <v>0</v>
      </c>
      <c r="H33" s="83">
        <f>SUM(H36,H38,H40,H42,H44,H46,H48,H50,H52,H54,H56,H58,H60,H62,H64,H66,H68,H70,H72,H74,H77,H79,H81,H83,H86,H88,H90,H92,H94,H96,H99,H101,H103,H105,H108,H110,H112,H114,H116,H118,H120,H122)</f>
        <v>3440.78</v>
      </c>
      <c r="I33" s="75">
        <f>SUM(D33,E33,F33,G33,H33)</f>
        <v>6672.4660000000003</v>
      </c>
      <c r="J33" s="74">
        <f>SUM(J36,J38,J40,J42,J44,J46,J48,J50,J52,J54,J56,J58,J60,J62,J64,J66,J68,J70,J72,J74,J77,J79,J81,J83,J86,J88,J90,J92,J94,J96,J99,J101,J103,J105,J108,J110,J112,J114,J116,J118,J120,J122)</f>
        <v>32124.206000000006</v>
      </c>
      <c r="K33" s="83">
        <f>SUM(K36,K38,K40,K42,K44,K46,K48,K50,K52,K54,K56,K58,K60,K62,K64,K66,K68,K70,K72,K74,K77,K79,K81,K83,K86,K88,K90,K92,K94,K96,K99,K101,K103,K105,K108,K110,K112,K114,K116,K118,K120,K122)</f>
        <v>44923.233999999997</v>
      </c>
      <c r="L33" s="83">
        <f>SUM(L36,L38,L40,L42,L44,L46,L48,L50,L52,L54,L56,L58,L60,L62,L64,L66,L68,L70,L72,L74,L77,L79,L81,L83,L86,L88,L90,L92,L94,L96,L99,L101,L103,L105,L108,L110,L112,L114,L116,L118,L120,L122)</f>
        <v>31995.332000000006</v>
      </c>
      <c r="M33" s="75">
        <f>SUM(I33,J33,K33,L33)</f>
        <v>115715.23800000001</v>
      </c>
      <c r="N33" s="55"/>
      <c r="O33" s="56"/>
      <c r="P33" s="57"/>
      <c r="Q33" s="57"/>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row>
    <row r="34" spans="1:50" s="5" customFormat="1" hidden="1" x14ac:dyDescent="0.2">
      <c r="A34" s="186" t="s">
        <v>8</v>
      </c>
      <c r="B34" s="187"/>
      <c r="C34" s="50"/>
      <c r="D34" s="84">
        <f>(D33/D11)*100</f>
        <v>29.098648115735497</v>
      </c>
      <c r="E34" s="85">
        <f>(E33/E11)*100</f>
        <v>13.53058887287669</v>
      </c>
      <c r="F34" s="85"/>
      <c r="G34" s="85">
        <f t="shared" ref="G34:L34" si="6">(G33/G11)*100</f>
        <v>0</v>
      </c>
      <c r="H34" s="85">
        <f t="shared" si="6"/>
        <v>87.829221100781609</v>
      </c>
      <c r="I34" s="86">
        <f t="shared" si="6"/>
        <v>38.962101550264514</v>
      </c>
      <c r="J34" s="84">
        <f t="shared" si="6"/>
        <v>57.789300704474847</v>
      </c>
      <c r="K34" s="85">
        <f t="shared" si="6"/>
        <v>53.673173807641952</v>
      </c>
      <c r="L34" s="85">
        <f t="shared" si="6"/>
        <v>57.676381765843018</v>
      </c>
      <c r="M34" s="87">
        <f t="shared" ref="M34:M97" si="7">I34+J34+K34+L34</f>
        <v>208.10095782822432</v>
      </c>
      <c r="N34" s="51"/>
      <c r="O34" s="52"/>
      <c r="P34" s="53"/>
      <c r="Q34" s="53"/>
    </row>
    <row r="35" spans="1:50" s="4" customFormat="1" ht="37.5" hidden="1" customHeight="1" x14ac:dyDescent="0.25">
      <c r="A35" s="27"/>
      <c r="B35" s="28" t="s">
        <v>49</v>
      </c>
      <c r="C35" s="29" t="s">
        <v>136</v>
      </c>
      <c r="D35" s="88"/>
      <c r="E35" s="101"/>
      <c r="F35" s="101"/>
      <c r="G35" s="101"/>
      <c r="H35" s="101"/>
      <c r="I35" s="110"/>
      <c r="J35" s="88"/>
      <c r="K35" s="101"/>
      <c r="L35" s="101"/>
      <c r="M35" s="117"/>
      <c r="N35" s="40"/>
      <c r="O35" s="41"/>
      <c r="P35" s="42"/>
      <c r="Q35" s="42"/>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row>
    <row r="36" spans="1:50" s="5" customFormat="1" ht="36.75" hidden="1" customHeight="1" x14ac:dyDescent="0.2">
      <c r="A36" s="235">
        <v>9</v>
      </c>
      <c r="B36" s="31" t="s">
        <v>25</v>
      </c>
      <c r="C36" s="189" t="s">
        <v>34</v>
      </c>
      <c r="D36" s="90"/>
      <c r="E36" s="91"/>
      <c r="F36" s="91"/>
      <c r="G36" s="91"/>
      <c r="H36" s="91"/>
      <c r="I36" s="112">
        <f t="shared" ref="I36:I75" si="8">SUM(D36:H36)</f>
        <v>0</v>
      </c>
      <c r="J36" s="90">
        <v>2561.17</v>
      </c>
      <c r="K36" s="91">
        <v>3841.75</v>
      </c>
      <c r="L36" s="91"/>
      <c r="M36" s="116">
        <f t="shared" si="7"/>
        <v>6402.92</v>
      </c>
      <c r="N36" s="190" t="s">
        <v>90</v>
      </c>
      <c r="O36" s="236" t="s">
        <v>110</v>
      </c>
      <c r="P36" s="216" t="s">
        <v>65</v>
      </c>
      <c r="Q36" s="216" t="s">
        <v>30</v>
      </c>
    </row>
    <row r="37" spans="1:50" s="5" customFormat="1" hidden="1" x14ac:dyDescent="0.2">
      <c r="A37" s="235"/>
      <c r="B37" s="30" t="s">
        <v>9</v>
      </c>
      <c r="C37" s="189"/>
      <c r="D37" s="90"/>
      <c r="E37" s="91"/>
      <c r="F37" s="91"/>
      <c r="G37" s="91"/>
      <c r="H37" s="91"/>
      <c r="I37" s="112">
        <f t="shared" si="8"/>
        <v>0</v>
      </c>
      <c r="J37" s="90">
        <v>284.57</v>
      </c>
      <c r="K37" s="91"/>
      <c r="L37" s="91"/>
      <c r="M37" s="116">
        <f t="shared" si="7"/>
        <v>284.57</v>
      </c>
      <c r="N37" s="190"/>
      <c r="O37" s="236"/>
      <c r="P37" s="216"/>
      <c r="Q37" s="216"/>
    </row>
    <row r="38" spans="1:50" s="6" customFormat="1" ht="159" hidden="1" customHeight="1" x14ac:dyDescent="0.25">
      <c r="A38" s="235">
        <v>10</v>
      </c>
      <c r="B38" s="31" t="s">
        <v>36</v>
      </c>
      <c r="C38" s="189" t="s">
        <v>34</v>
      </c>
      <c r="D38" s="90">
        <v>14</v>
      </c>
      <c r="E38" s="91"/>
      <c r="F38" s="91"/>
      <c r="G38" s="91"/>
      <c r="H38" s="91"/>
      <c r="I38" s="112">
        <f t="shared" si="8"/>
        <v>14</v>
      </c>
      <c r="J38" s="95">
        <v>728.4</v>
      </c>
      <c r="K38" s="106">
        <v>1000</v>
      </c>
      <c r="L38" s="106">
        <v>1657.6</v>
      </c>
      <c r="M38" s="119">
        <f t="shared" si="7"/>
        <v>3400</v>
      </c>
      <c r="N38" s="228" t="s">
        <v>295</v>
      </c>
      <c r="O38" s="229" t="s">
        <v>287</v>
      </c>
      <c r="P38" s="230" t="s">
        <v>65</v>
      </c>
      <c r="Q38" s="230" t="s">
        <v>30</v>
      </c>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row>
    <row r="39" spans="1:50" s="6" customFormat="1" hidden="1" x14ac:dyDescent="0.25">
      <c r="A39" s="235"/>
      <c r="B39" s="30" t="s">
        <v>9</v>
      </c>
      <c r="C39" s="189"/>
      <c r="D39" s="90">
        <v>13.6</v>
      </c>
      <c r="E39" s="91"/>
      <c r="F39" s="91"/>
      <c r="G39" s="91"/>
      <c r="H39" s="91"/>
      <c r="I39" s="112">
        <f t="shared" si="8"/>
        <v>13.6</v>
      </c>
      <c r="J39" s="95">
        <v>64.400000000000006</v>
      </c>
      <c r="K39" s="106"/>
      <c r="L39" s="106"/>
      <c r="M39" s="119">
        <f t="shared" si="7"/>
        <v>78</v>
      </c>
      <c r="N39" s="228"/>
      <c r="O39" s="229"/>
      <c r="P39" s="230"/>
      <c r="Q39" s="230"/>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row>
    <row r="40" spans="1:50" s="10" customFormat="1" ht="94.5" hidden="1" customHeight="1" x14ac:dyDescent="0.25">
      <c r="A40" s="235">
        <v>11</v>
      </c>
      <c r="B40" s="31" t="s">
        <v>125</v>
      </c>
      <c r="C40" s="189" t="s">
        <v>34</v>
      </c>
      <c r="D40" s="90"/>
      <c r="E40" s="91"/>
      <c r="F40" s="91"/>
      <c r="G40" s="91"/>
      <c r="H40" s="91"/>
      <c r="I40" s="112">
        <f t="shared" si="8"/>
        <v>0</v>
      </c>
      <c r="J40" s="90">
        <v>44</v>
      </c>
      <c r="K40" s="91">
        <f>SUM(1130.1+885.453)</f>
        <v>2015.5529999999999</v>
      </c>
      <c r="L40" s="91">
        <v>1130.0999999999999</v>
      </c>
      <c r="M40" s="116">
        <f t="shared" si="7"/>
        <v>3189.6529999999998</v>
      </c>
      <c r="N40" s="190" t="s">
        <v>243</v>
      </c>
      <c r="O40" s="236" t="s">
        <v>109</v>
      </c>
      <c r="P40" s="190" t="s">
        <v>70</v>
      </c>
      <c r="Q40" s="216" t="s">
        <v>30</v>
      </c>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s="10" customFormat="1" hidden="1" x14ac:dyDescent="0.25">
      <c r="A41" s="235"/>
      <c r="B41" s="30" t="s">
        <v>9</v>
      </c>
      <c r="C41" s="189"/>
      <c r="D41" s="90"/>
      <c r="E41" s="91"/>
      <c r="F41" s="91"/>
      <c r="G41" s="91"/>
      <c r="H41" s="91"/>
      <c r="I41" s="112">
        <f t="shared" si="8"/>
        <v>0</v>
      </c>
      <c r="J41" s="90">
        <v>40</v>
      </c>
      <c r="K41" s="91"/>
      <c r="L41" s="91"/>
      <c r="M41" s="116">
        <f t="shared" si="7"/>
        <v>40</v>
      </c>
      <c r="N41" s="190"/>
      <c r="O41" s="236"/>
      <c r="P41" s="190"/>
      <c r="Q41" s="216"/>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s="10" customFormat="1" ht="69" hidden="1" customHeight="1" x14ac:dyDescent="0.25">
      <c r="A42" s="235">
        <v>12</v>
      </c>
      <c r="B42" s="48" t="s">
        <v>201</v>
      </c>
      <c r="C42" s="189" t="s">
        <v>34</v>
      </c>
      <c r="D42" s="89"/>
      <c r="E42" s="93"/>
      <c r="F42" s="93"/>
      <c r="G42" s="93"/>
      <c r="H42" s="93"/>
      <c r="I42" s="112">
        <f t="shared" si="8"/>
        <v>0</v>
      </c>
      <c r="J42" s="89"/>
      <c r="K42" s="93">
        <v>85.4</v>
      </c>
      <c r="L42" s="93">
        <v>3104.3</v>
      </c>
      <c r="M42" s="116">
        <f t="shared" si="7"/>
        <v>3189.7000000000003</v>
      </c>
      <c r="N42" s="237" t="s">
        <v>244</v>
      </c>
      <c r="O42" s="239" t="s">
        <v>77</v>
      </c>
      <c r="P42" s="190" t="s">
        <v>70</v>
      </c>
      <c r="Q42" s="241" t="s">
        <v>27</v>
      </c>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s="10" customFormat="1" ht="15" hidden="1" customHeight="1" x14ac:dyDescent="0.25">
      <c r="A43" s="235"/>
      <c r="B43" s="32" t="s">
        <v>9</v>
      </c>
      <c r="C43" s="189"/>
      <c r="D43" s="89"/>
      <c r="E43" s="93"/>
      <c r="F43" s="93"/>
      <c r="G43" s="93"/>
      <c r="H43" s="93"/>
      <c r="I43" s="112">
        <f t="shared" si="8"/>
        <v>0</v>
      </c>
      <c r="J43" s="89"/>
      <c r="K43" s="93">
        <v>85.4</v>
      </c>
      <c r="L43" s="93"/>
      <c r="M43" s="116">
        <f t="shared" si="7"/>
        <v>85.4</v>
      </c>
      <c r="N43" s="238"/>
      <c r="O43" s="240"/>
      <c r="P43" s="190"/>
      <c r="Q43" s="242"/>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s="5" customFormat="1" ht="101.25" hidden="1" customHeight="1" x14ac:dyDescent="0.2">
      <c r="A44" s="235">
        <v>13</v>
      </c>
      <c r="B44" s="31" t="s">
        <v>279</v>
      </c>
      <c r="C44" s="189" t="s">
        <v>34</v>
      </c>
      <c r="D44" s="90"/>
      <c r="E44" s="91"/>
      <c r="F44" s="91"/>
      <c r="G44" s="91"/>
      <c r="H44" s="91"/>
      <c r="I44" s="112">
        <f t="shared" si="8"/>
        <v>0</v>
      </c>
      <c r="J44" s="90">
        <v>25</v>
      </c>
      <c r="K44" s="91">
        <v>400</v>
      </c>
      <c r="L44" s="91">
        <v>897.5</v>
      </c>
      <c r="M44" s="116">
        <f t="shared" si="7"/>
        <v>1322.5</v>
      </c>
      <c r="N44" s="228" t="s">
        <v>296</v>
      </c>
      <c r="O44" s="236" t="s">
        <v>109</v>
      </c>
      <c r="P44" s="216" t="s">
        <v>120</v>
      </c>
      <c r="Q44" s="220" t="s">
        <v>30</v>
      </c>
    </row>
    <row r="45" spans="1:50" s="5" customFormat="1" hidden="1" x14ac:dyDescent="0.2">
      <c r="A45" s="235"/>
      <c r="B45" s="30" t="s">
        <v>9</v>
      </c>
      <c r="C45" s="189"/>
      <c r="D45" s="90"/>
      <c r="E45" s="91"/>
      <c r="F45" s="91"/>
      <c r="G45" s="91"/>
      <c r="H45" s="91"/>
      <c r="I45" s="112">
        <f t="shared" si="8"/>
        <v>0</v>
      </c>
      <c r="J45" s="90">
        <v>25</v>
      </c>
      <c r="K45" s="91"/>
      <c r="L45" s="91"/>
      <c r="M45" s="116">
        <f t="shared" si="7"/>
        <v>25</v>
      </c>
      <c r="N45" s="228"/>
      <c r="O45" s="236"/>
      <c r="P45" s="216"/>
      <c r="Q45" s="220"/>
    </row>
    <row r="46" spans="1:50" s="6" customFormat="1" ht="141.75" hidden="1" customHeight="1" x14ac:dyDescent="0.25">
      <c r="A46" s="235">
        <v>14</v>
      </c>
      <c r="B46" s="49" t="s">
        <v>126</v>
      </c>
      <c r="C46" s="189" t="s">
        <v>34</v>
      </c>
      <c r="D46" s="90">
        <v>79.400000000000006</v>
      </c>
      <c r="E46" s="93"/>
      <c r="F46" s="93"/>
      <c r="G46" s="93"/>
      <c r="H46" s="93"/>
      <c r="I46" s="112">
        <f t="shared" si="8"/>
        <v>79.400000000000006</v>
      </c>
      <c r="J46" s="89">
        <v>2575.9</v>
      </c>
      <c r="K46" s="93"/>
      <c r="L46" s="93"/>
      <c r="M46" s="116">
        <f t="shared" si="7"/>
        <v>2655.3</v>
      </c>
      <c r="N46" s="243" t="s">
        <v>297</v>
      </c>
      <c r="O46" s="223" t="s">
        <v>28</v>
      </c>
      <c r="P46" s="216" t="s">
        <v>120</v>
      </c>
      <c r="Q46" s="216" t="s">
        <v>30</v>
      </c>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row>
    <row r="47" spans="1:50" s="6" customFormat="1" ht="15" hidden="1" customHeight="1" x14ac:dyDescent="0.25">
      <c r="A47" s="235"/>
      <c r="B47" s="32" t="s">
        <v>9</v>
      </c>
      <c r="C47" s="189"/>
      <c r="D47" s="90">
        <v>72</v>
      </c>
      <c r="E47" s="93"/>
      <c r="F47" s="93"/>
      <c r="G47" s="93"/>
      <c r="H47" s="93"/>
      <c r="I47" s="112">
        <f t="shared" si="8"/>
        <v>72</v>
      </c>
      <c r="J47" s="89"/>
      <c r="K47" s="93"/>
      <c r="L47" s="93"/>
      <c r="M47" s="116">
        <f t="shared" si="7"/>
        <v>72</v>
      </c>
      <c r="N47" s="243"/>
      <c r="O47" s="223"/>
      <c r="P47" s="216"/>
      <c r="Q47" s="216"/>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row>
    <row r="48" spans="1:50" s="6" customFormat="1" ht="125.25" hidden="1" customHeight="1" x14ac:dyDescent="0.25">
      <c r="A48" s="235">
        <v>15</v>
      </c>
      <c r="B48" s="49" t="s">
        <v>229</v>
      </c>
      <c r="C48" s="189" t="s">
        <v>34</v>
      </c>
      <c r="D48" s="93">
        <v>200</v>
      </c>
      <c r="E48" s="93">
        <v>600</v>
      </c>
      <c r="F48" s="93"/>
      <c r="G48" s="93"/>
      <c r="H48" s="93"/>
      <c r="I48" s="112">
        <f t="shared" si="8"/>
        <v>800</v>
      </c>
      <c r="J48" s="89">
        <v>4293</v>
      </c>
      <c r="K48" s="93">
        <v>4975</v>
      </c>
      <c r="L48" s="93">
        <v>2087</v>
      </c>
      <c r="M48" s="116">
        <f t="shared" si="7"/>
        <v>12155</v>
      </c>
      <c r="N48" s="222" t="s">
        <v>242</v>
      </c>
      <c r="O48" s="223" t="s">
        <v>75</v>
      </c>
      <c r="P48" s="216" t="s">
        <v>70</v>
      </c>
      <c r="Q48" s="224" t="s">
        <v>53</v>
      </c>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row>
    <row r="49" spans="1:50" s="6" customFormat="1" ht="15" hidden="1" customHeight="1" x14ac:dyDescent="0.25">
      <c r="A49" s="235"/>
      <c r="B49" s="32" t="s">
        <v>9</v>
      </c>
      <c r="C49" s="189"/>
      <c r="D49" s="89"/>
      <c r="E49" s="93"/>
      <c r="F49" s="93"/>
      <c r="G49" s="93"/>
      <c r="H49" s="93"/>
      <c r="I49" s="112">
        <f t="shared" si="8"/>
        <v>0</v>
      </c>
      <c r="J49" s="89"/>
      <c r="K49" s="93"/>
      <c r="L49" s="93"/>
      <c r="M49" s="116">
        <f t="shared" si="7"/>
        <v>0</v>
      </c>
      <c r="N49" s="222"/>
      <c r="O49" s="223"/>
      <c r="P49" s="216"/>
      <c r="Q49" s="224"/>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spans="1:50" s="6" customFormat="1" ht="222.75" hidden="1" customHeight="1" x14ac:dyDescent="0.25">
      <c r="A50" s="235">
        <v>16</v>
      </c>
      <c r="B50" s="139" t="s">
        <v>290</v>
      </c>
      <c r="C50" s="227" t="s">
        <v>34</v>
      </c>
      <c r="D50" s="140"/>
      <c r="E50" s="141"/>
      <c r="F50" s="141"/>
      <c r="G50" s="141"/>
      <c r="H50" s="141"/>
      <c r="I50" s="113">
        <f t="shared" si="8"/>
        <v>0</v>
      </c>
      <c r="J50" s="140">
        <v>11.1</v>
      </c>
      <c r="K50" s="141">
        <v>338.3</v>
      </c>
      <c r="L50" s="141">
        <v>828.7</v>
      </c>
      <c r="M50" s="119">
        <f>I50+J50+K50+L50</f>
        <v>1178.1000000000001</v>
      </c>
      <c r="N50" s="243" t="s">
        <v>298</v>
      </c>
      <c r="O50" s="244" t="s">
        <v>106</v>
      </c>
      <c r="P50" s="230" t="s">
        <v>70</v>
      </c>
      <c r="Q50" s="224" t="s">
        <v>53</v>
      </c>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spans="1:50" s="6" customFormat="1" ht="15" hidden="1" customHeight="1" x14ac:dyDescent="0.25">
      <c r="A51" s="235"/>
      <c r="B51" s="142" t="s">
        <v>9</v>
      </c>
      <c r="C51" s="227"/>
      <c r="D51" s="140"/>
      <c r="E51" s="141"/>
      <c r="F51" s="141"/>
      <c r="G51" s="141"/>
      <c r="H51" s="141"/>
      <c r="I51" s="113">
        <f t="shared" si="8"/>
        <v>0</v>
      </c>
      <c r="J51" s="140">
        <v>11.1</v>
      </c>
      <c r="K51" s="141">
        <v>32.6</v>
      </c>
      <c r="L51" s="141"/>
      <c r="M51" s="119">
        <f t="shared" si="7"/>
        <v>43.7</v>
      </c>
      <c r="N51" s="243"/>
      <c r="O51" s="244"/>
      <c r="P51" s="230"/>
      <c r="Q51" s="224"/>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row>
    <row r="52" spans="1:50" s="6" customFormat="1" ht="134.25" hidden="1" customHeight="1" x14ac:dyDescent="0.25">
      <c r="A52" s="235">
        <v>17</v>
      </c>
      <c r="B52" s="49" t="s">
        <v>59</v>
      </c>
      <c r="C52" s="189" t="s">
        <v>34</v>
      </c>
      <c r="D52" s="89">
        <v>167.4</v>
      </c>
      <c r="E52" s="93"/>
      <c r="F52" s="93"/>
      <c r="G52" s="93"/>
      <c r="H52" s="93"/>
      <c r="I52" s="112">
        <f t="shared" si="8"/>
        <v>167.4</v>
      </c>
      <c r="J52" s="89">
        <v>747</v>
      </c>
      <c r="K52" s="93">
        <v>1002</v>
      </c>
      <c r="L52" s="93">
        <v>822</v>
      </c>
      <c r="M52" s="116">
        <f t="shared" si="7"/>
        <v>2738.4</v>
      </c>
      <c r="N52" s="222" t="s">
        <v>264</v>
      </c>
      <c r="O52" s="222" t="s">
        <v>106</v>
      </c>
      <c r="P52" s="216" t="s">
        <v>65</v>
      </c>
      <c r="Q52" s="224" t="s">
        <v>53</v>
      </c>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row>
    <row r="53" spans="1:50" s="5" customFormat="1" ht="15.75" hidden="1" customHeight="1" x14ac:dyDescent="0.2">
      <c r="A53" s="235"/>
      <c r="B53" s="32" t="s">
        <v>9</v>
      </c>
      <c r="C53" s="189"/>
      <c r="D53" s="89">
        <v>4.3559999999999999</v>
      </c>
      <c r="E53" s="93"/>
      <c r="F53" s="93"/>
      <c r="G53" s="93"/>
      <c r="H53" s="93"/>
      <c r="I53" s="112">
        <f t="shared" si="8"/>
        <v>4.3559999999999999</v>
      </c>
      <c r="J53" s="89"/>
      <c r="K53" s="93"/>
      <c r="L53" s="93"/>
      <c r="M53" s="116">
        <f t="shared" si="7"/>
        <v>4.3559999999999999</v>
      </c>
      <c r="N53" s="222"/>
      <c r="O53" s="222"/>
      <c r="P53" s="216"/>
      <c r="Q53" s="224"/>
    </row>
    <row r="54" spans="1:50" ht="87" hidden="1" customHeight="1" x14ac:dyDescent="0.25">
      <c r="A54" s="235">
        <v>18</v>
      </c>
      <c r="B54" s="31" t="s">
        <v>256</v>
      </c>
      <c r="C54" s="189" t="s">
        <v>34</v>
      </c>
      <c r="D54" s="90">
        <v>92.7</v>
      </c>
      <c r="E54" s="91">
        <v>150</v>
      </c>
      <c r="F54" s="91"/>
      <c r="G54" s="91"/>
      <c r="H54" s="91"/>
      <c r="I54" s="112">
        <f t="shared" si="8"/>
        <v>242.7</v>
      </c>
      <c r="J54" s="90"/>
      <c r="K54" s="91"/>
      <c r="L54" s="91"/>
      <c r="M54" s="116">
        <f t="shared" si="7"/>
        <v>242.7</v>
      </c>
      <c r="N54" s="190" t="s">
        <v>255</v>
      </c>
      <c r="O54" s="191">
        <v>2017</v>
      </c>
      <c r="P54" s="216" t="s">
        <v>262</v>
      </c>
      <c r="Q54" s="216" t="s">
        <v>27</v>
      </c>
    </row>
    <row r="55" spans="1:50" ht="15" hidden="1" customHeight="1" x14ac:dyDescent="0.25">
      <c r="A55" s="235"/>
      <c r="B55" s="30" t="s">
        <v>9</v>
      </c>
      <c r="C55" s="189"/>
      <c r="D55" s="90">
        <v>12.5</v>
      </c>
      <c r="E55" s="91"/>
      <c r="F55" s="91"/>
      <c r="G55" s="91"/>
      <c r="H55" s="91"/>
      <c r="I55" s="112">
        <f t="shared" si="8"/>
        <v>12.5</v>
      </c>
      <c r="J55" s="90"/>
      <c r="K55" s="91"/>
      <c r="L55" s="91"/>
      <c r="M55" s="116">
        <f t="shared" si="7"/>
        <v>12.5</v>
      </c>
      <c r="N55" s="190"/>
      <c r="O55" s="191"/>
      <c r="P55" s="216"/>
      <c r="Q55" s="216"/>
    </row>
    <row r="56" spans="1:50" s="5" customFormat="1" ht="252.75" hidden="1" customHeight="1" x14ac:dyDescent="0.2">
      <c r="A56" s="235">
        <v>19</v>
      </c>
      <c r="B56" s="139" t="s">
        <v>291</v>
      </c>
      <c r="C56" s="227" t="s">
        <v>34</v>
      </c>
      <c r="D56" s="95"/>
      <c r="E56" s="141"/>
      <c r="F56" s="141"/>
      <c r="G56" s="141"/>
      <c r="H56" s="141"/>
      <c r="I56" s="113">
        <f t="shared" si="8"/>
        <v>0</v>
      </c>
      <c r="J56" s="140">
        <v>11.1</v>
      </c>
      <c r="K56" s="141">
        <v>338.3</v>
      </c>
      <c r="L56" s="141">
        <v>828.7</v>
      </c>
      <c r="M56" s="119">
        <f t="shared" si="7"/>
        <v>1178.1000000000001</v>
      </c>
      <c r="N56" s="243" t="s">
        <v>299</v>
      </c>
      <c r="O56" s="244" t="s">
        <v>106</v>
      </c>
      <c r="P56" s="230" t="s">
        <v>70</v>
      </c>
      <c r="Q56" s="230" t="s">
        <v>30</v>
      </c>
    </row>
    <row r="57" spans="1:50" s="5" customFormat="1" hidden="1" x14ac:dyDescent="0.2">
      <c r="A57" s="235"/>
      <c r="B57" s="142" t="s">
        <v>9</v>
      </c>
      <c r="C57" s="227"/>
      <c r="D57" s="95"/>
      <c r="E57" s="141"/>
      <c r="F57" s="141"/>
      <c r="G57" s="141"/>
      <c r="H57" s="141"/>
      <c r="I57" s="113">
        <f t="shared" si="8"/>
        <v>0</v>
      </c>
      <c r="J57" s="140">
        <v>11.1</v>
      </c>
      <c r="K57" s="141">
        <v>32.6</v>
      </c>
      <c r="L57" s="141"/>
      <c r="M57" s="119">
        <f t="shared" si="7"/>
        <v>43.7</v>
      </c>
      <c r="N57" s="243"/>
      <c r="O57" s="244"/>
      <c r="P57" s="230"/>
      <c r="Q57" s="230"/>
    </row>
    <row r="58" spans="1:50" s="5" customFormat="1" ht="57.75" hidden="1" customHeight="1" x14ac:dyDescent="0.2">
      <c r="A58" s="235">
        <v>20</v>
      </c>
      <c r="B58" s="48" t="s">
        <v>214</v>
      </c>
      <c r="C58" s="189" t="s">
        <v>34</v>
      </c>
      <c r="D58" s="89">
        <v>50</v>
      </c>
      <c r="E58" s="93"/>
      <c r="F58" s="93"/>
      <c r="G58" s="93"/>
      <c r="H58" s="93"/>
      <c r="I58" s="112">
        <f t="shared" si="8"/>
        <v>50</v>
      </c>
      <c r="J58" s="89">
        <v>746</v>
      </c>
      <c r="K58" s="93">
        <v>743</v>
      </c>
      <c r="L58" s="93">
        <v>658</v>
      </c>
      <c r="M58" s="116">
        <f t="shared" si="7"/>
        <v>2197</v>
      </c>
      <c r="N58" s="222" t="s">
        <v>250</v>
      </c>
      <c r="O58" s="223" t="s">
        <v>106</v>
      </c>
      <c r="P58" s="216" t="s">
        <v>65</v>
      </c>
      <c r="Q58" s="216" t="s">
        <v>30</v>
      </c>
    </row>
    <row r="59" spans="1:50" s="5" customFormat="1" hidden="1" x14ac:dyDescent="0.2">
      <c r="A59" s="235"/>
      <c r="B59" s="32" t="s">
        <v>9</v>
      </c>
      <c r="C59" s="189"/>
      <c r="D59" s="89"/>
      <c r="E59" s="93"/>
      <c r="F59" s="93"/>
      <c r="G59" s="93"/>
      <c r="H59" s="93"/>
      <c r="I59" s="112">
        <f t="shared" si="8"/>
        <v>0</v>
      </c>
      <c r="J59" s="89"/>
      <c r="K59" s="93"/>
      <c r="L59" s="93"/>
      <c r="M59" s="116">
        <f t="shared" si="7"/>
        <v>0</v>
      </c>
      <c r="N59" s="222"/>
      <c r="O59" s="223"/>
      <c r="P59" s="216"/>
      <c r="Q59" s="216"/>
    </row>
    <row r="60" spans="1:50" s="6" customFormat="1" ht="57" hidden="1" customHeight="1" x14ac:dyDescent="0.25">
      <c r="A60" s="235">
        <v>21</v>
      </c>
      <c r="B60" s="48" t="s">
        <v>154</v>
      </c>
      <c r="C60" s="189" t="s">
        <v>34</v>
      </c>
      <c r="D60" s="89">
        <v>10</v>
      </c>
      <c r="E60" s="93"/>
      <c r="F60" s="93"/>
      <c r="G60" s="93"/>
      <c r="H60" s="93"/>
      <c r="I60" s="112">
        <f t="shared" si="8"/>
        <v>10</v>
      </c>
      <c r="J60" s="89">
        <v>200</v>
      </c>
      <c r="K60" s="93">
        <v>200</v>
      </c>
      <c r="L60" s="93">
        <v>85</v>
      </c>
      <c r="M60" s="116">
        <f t="shared" si="7"/>
        <v>495</v>
      </c>
      <c r="N60" s="222" t="s">
        <v>228</v>
      </c>
      <c r="O60" s="223" t="s">
        <v>106</v>
      </c>
      <c r="P60" s="216" t="s">
        <v>65</v>
      </c>
      <c r="Q60" s="216" t="s">
        <v>30</v>
      </c>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row>
    <row r="61" spans="1:50" s="4" customFormat="1" hidden="1" x14ac:dyDescent="0.25">
      <c r="A61" s="235"/>
      <c r="B61" s="32" t="s">
        <v>9</v>
      </c>
      <c r="C61" s="189"/>
      <c r="D61" s="89"/>
      <c r="E61" s="93"/>
      <c r="F61" s="93"/>
      <c r="G61" s="93"/>
      <c r="H61" s="93"/>
      <c r="I61" s="112">
        <f t="shared" si="8"/>
        <v>0</v>
      </c>
      <c r="J61" s="89"/>
      <c r="K61" s="93"/>
      <c r="L61" s="93"/>
      <c r="M61" s="116">
        <f t="shared" si="7"/>
        <v>0</v>
      </c>
      <c r="N61" s="222"/>
      <c r="O61" s="223"/>
      <c r="P61" s="216"/>
      <c r="Q61" s="216"/>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row>
    <row r="62" spans="1:50" s="4" customFormat="1" ht="50.25" hidden="1" customHeight="1" x14ac:dyDescent="0.25">
      <c r="A62" s="235">
        <v>22</v>
      </c>
      <c r="B62" s="48" t="s">
        <v>215</v>
      </c>
      <c r="C62" s="189" t="s">
        <v>34</v>
      </c>
      <c r="D62" s="89">
        <v>150</v>
      </c>
      <c r="E62" s="93"/>
      <c r="F62" s="93"/>
      <c r="G62" s="93"/>
      <c r="H62" s="93"/>
      <c r="I62" s="112">
        <f t="shared" si="8"/>
        <v>150</v>
      </c>
      <c r="J62" s="89"/>
      <c r="K62" s="93"/>
      <c r="L62" s="93"/>
      <c r="M62" s="116">
        <f t="shared" si="7"/>
        <v>150</v>
      </c>
      <c r="N62" s="222" t="s">
        <v>216</v>
      </c>
      <c r="O62" s="245">
        <v>2017</v>
      </c>
      <c r="P62" s="216" t="s">
        <v>65</v>
      </c>
      <c r="Q62" s="216" t="s">
        <v>30</v>
      </c>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spans="1:50" s="4" customFormat="1" hidden="1" x14ac:dyDescent="0.25">
      <c r="A63" s="235"/>
      <c r="B63" s="32" t="s">
        <v>9</v>
      </c>
      <c r="C63" s="189"/>
      <c r="D63" s="89"/>
      <c r="E63" s="93"/>
      <c r="F63" s="93"/>
      <c r="G63" s="93"/>
      <c r="H63" s="93"/>
      <c r="I63" s="112">
        <f t="shared" si="8"/>
        <v>0</v>
      </c>
      <c r="J63" s="89"/>
      <c r="K63" s="93"/>
      <c r="L63" s="93"/>
      <c r="M63" s="116">
        <f t="shared" si="7"/>
        <v>0</v>
      </c>
      <c r="N63" s="222"/>
      <c r="O63" s="245"/>
      <c r="P63" s="216"/>
      <c r="Q63" s="216"/>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1:50" s="4" customFormat="1" ht="144" hidden="1" customHeight="1" x14ac:dyDescent="0.25">
      <c r="A64" s="235">
        <v>23</v>
      </c>
      <c r="B64" s="48" t="s">
        <v>17</v>
      </c>
      <c r="C64" s="189" t="s">
        <v>34</v>
      </c>
      <c r="D64" s="89"/>
      <c r="E64" s="93"/>
      <c r="F64" s="93"/>
      <c r="G64" s="93"/>
      <c r="H64" s="93"/>
      <c r="I64" s="112">
        <f t="shared" si="8"/>
        <v>0</v>
      </c>
      <c r="J64" s="89">
        <v>642</v>
      </c>
      <c r="K64" s="93">
        <v>500</v>
      </c>
      <c r="L64" s="93">
        <v>500</v>
      </c>
      <c r="M64" s="116">
        <f t="shared" si="7"/>
        <v>1642</v>
      </c>
      <c r="N64" s="222" t="s">
        <v>251</v>
      </c>
      <c r="O64" s="223" t="s">
        <v>109</v>
      </c>
      <c r="P64" s="216" t="s">
        <v>155</v>
      </c>
      <c r="Q64" s="224" t="s">
        <v>30</v>
      </c>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row>
    <row r="65" spans="1:50" s="4" customFormat="1" hidden="1" x14ac:dyDescent="0.25">
      <c r="A65" s="235"/>
      <c r="B65" s="32" t="s">
        <v>14</v>
      </c>
      <c r="C65" s="189"/>
      <c r="D65" s="89"/>
      <c r="E65" s="93"/>
      <c r="F65" s="93"/>
      <c r="G65" s="93"/>
      <c r="H65" s="93"/>
      <c r="I65" s="112">
        <f t="shared" si="8"/>
        <v>0</v>
      </c>
      <c r="J65" s="89">
        <v>64</v>
      </c>
      <c r="K65" s="93">
        <v>32</v>
      </c>
      <c r="L65" s="93"/>
      <c r="M65" s="116">
        <f t="shared" si="7"/>
        <v>96</v>
      </c>
      <c r="N65" s="222"/>
      <c r="O65" s="223"/>
      <c r="P65" s="216"/>
      <c r="Q65" s="224"/>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row>
    <row r="66" spans="1:50" s="4" customFormat="1" ht="54" hidden="1" customHeight="1" x14ac:dyDescent="0.25">
      <c r="A66" s="235">
        <v>24</v>
      </c>
      <c r="B66" s="48" t="s">
        <v>156</v>
      </c>
      <c r="C66" s="189" t="s">
        <v>34</v>
      </c>
      <c r="D66" s="89"/>
      <c r="E66" s="93"/>
      <c r="F66" s="93"/>
      <c r="G66" s="93"/>
      <c r="H66" s="93"/>
      <c r="I66" s="112">
        <f t="shared" si="8"/>
        <v>0</v>
      </c>
      <c r="J66" s="89">
        <v>31</v>
      </c>
      <c r="K66" s="93">
        <v>190</v>
      </c>
      <c r="L66" s="93">
        <v>170</v>
      </c>
      <c r="M66" s="116">
        <f t="shared" si="7"/>
        <v>391</v>
      </c>
      <c r="N66" s="222" t="s">
        <v>157</v>
      </c>
      <c r="O66" s="223" t="s">
        <v>109</v>
      </c>
      <c r="P66" s="216" t="s">
        <v>65</v>
      </c>
      <c r="Q66" s="224" t="s">
        <v>27</v>
      </c>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spans="1:50" s="4" customFormat="1" hidden="1" x14ac:dyDescent="0.25">
      <c r="A67" s="235"/>
      <c r="B67" s="32" t="s">
        <v>14</v>
      </c>
      <c r="C67" s="189"/>
      <c r="D67" s="89"/>
      <c r="E67" s="93"/>
      <c r="F67" s="93"/>
      <c r="G67" s="93"/>
      <c r="H67" s="93"/>
      <c r="I67" s="112">
        <f t="shared" si="8"/>
        <v>0</v>
      </c>
      <c r="J67" s="89">
        <v>8</v>
      </c>
      <c r="K67" s="93">
        <v>10</v>
      </c>
      <c r="L67" s="93">
        <v>10</v>
      </c>
      <c r="M67" s="116">
        <f t="shared" si="7"/>
        <v>28</v>
      </c>
      <c r="N67" s="222"/>
      <c r="O67" s="223"/>
      <c r="P67" s="216"/>
      <c r="Q67" s="224"/>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spans="1:50" s="4" customFormat="1" ht="94.5" hidden="1" customHeight="1" x14ac:dyDescent="0.25">
      <c r="A68" s="235">
        <v>25</v>
      </c>
      <c r="B68" s="48" t="s">
        <v>158</v>
      </c>
      <c r="C68" s="189" t="s">
        <v>34</v>
      </c>
      <c r="D68" s="89"/>
      <c r="E68" s="93"/>
      <c r="F68" s="93"/>
      <c r="G68" s="93"/>
      <c r="H68" s="93"/>
      <c r="I68" s="112">
        <f t="shared" si="8"/>
        <v>0</v>
      </c>
      <c r="J68" s="89">
        <v>335</v>
      </c>
      <c r="K68" s="93">
        <v>281</v>
      </c>
      <c r="L68" s="93">
        <v>2506</v>
      </c>
      <c r="M68" s="116">
        <f t="shared" si="7"/>
        <v>3122</v>
      </c>
      <c r="N68" s="222" t="s">
        <v>265</v>
      </c>
      <c r="O68" s="223" t="s">
        <v>109</v>
      </c>
      <c r="P68" s="216" t="s">
        <v>65</v>
      </c>
      <c r="Q68" s="224" t="s">
        <v>27</v>
      </c>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0" s="4" customFormat="1" hidden="1" x14ac:dyDescent="0.25">
      <c r="A69" s="235"/>
      <c r="B69" s="32" t="s">
        <v>14</v>
      </c>
      <c r="C69" s="189"/>
      <c r="D69" s="89"/>
      <c r="E69" s="93"/>
      <c r="F69" s="93"/>
      <c r="G69" s="93"/>
      <c r="H69" s="93"/>
      <c r="I69" s="112">
        <f t="shared" si="8"/>
        <v>0</v>
      </c>
      <c r="J69" s="89">
        <v>35</v>
      </c>
      <c r="K69" s="93">
        <v>150</v>
      </c>
      <c r="L69" s="93">
        <v>6</v>
      </c>
      <c r="M69" s="116">
        <f t="shared" si="7"/>
        <v>191</v>
      </c>
      <c r="N69" s="222"/>
      <c r="O69" s="223"/>
      <c r="P69" s="216"/>
      <c r="Q69" s="224"/>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1:50" s="4" customFormat="1" ht="84" hidden="1" customHeight="1" x14ac:dyDescent="0.25">
      <c r="A70" s="235">
        <v>26</v>
      </c>
      <c r="B70" s="31" t="s">
        <v>54</v>
      </c>
      <c r="C70" s="189" t="s">
        <v>34</v>
      </c>
      <c r="D70" s="90"/>
      <c r="E70" s="104"/>
      <c r="F70" s="91"/>
      <c r="G70" s="91"/>
      <c r="H70" s="91"/>
      <c r="I70" s="112">
        <f t="shared" si="8"/>
        <v>0</v>
      </c>
      <c r="J70" s="95">
        <v>0</v>
      </c>
      <c r="K70" s="106">
        <v>0</v>
      </c>
      <c r="L70" s="91">
        <v>551.9</v>
      </c>
      <c r="M70" s="116">
        <f t="shared" si="7"/>
        <v>551.9</v>
      </c>
      <c r="N70" s="190" t="s">
        <v>241</v>
      </c>
      <c r="O70" s="190" t="s">
        <v>109</v>
      </c>
      <c r="P70" s="216" t="s">
        <v>218</v>
      </c>
      <c r="Q70" s="220" t="s">
        <v>30</v>
      </c>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row>
    <row r="71" spans="1:50" s="4" customFormat="1" hidden="1" x14ac:dyDescent="0.25">
      <c r="A71" s="235"/>
      <c r="B71" s="30" t="s">
        <v>9</v>
      </c>
      <c r="C71" s="189"/>
      <c r="D71" s="90"/>
      <c r="E71" s="91"/>
      <c r="F71" s="91"/>
      <c r="G71" s="91"/>
      <c r="H71" s="91"/>
      <c r="I71" s="112">
        <f t="shared" si="8"/>
        <v>0</v>
      </c>
      <c r="J71" s="95">
        <v>0</v>
      </c>
      <c r="K71" s="106">
        <v>0</v>
      </c>
      <c r="L71" s="91">
        <v>7.9</v>
      </c>
      <c r="M71" s="116">
        <f t="shared" si="7"/>
        <v>7.9</v>
      </c>
      <c r="N71" s="190"/>
      <c r="O71" s="190"/>
      <c r="P71" s="216"/>
      <c r="Q71" s="220"/>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spans="1:50" s="4" customFormat="1" ht="84" hidden="1" customHeight="1" x14ac:dyDescent="0.25">
      <c r="A72" s="235">
        <v>27</v>
      </c>
      <c r="B72" s="31" t="s">
        <v>202</v>
      </c>
      <c r="C72" s="189" t="s">
        <v>34</v>
      </c>
      <c r="D72" s="90">
        <v>22.2</v>
      </c>
      <c r="E72" s="91"/>
      <c r="F72" s="91"/>
      <c r="G72" s="91"/>
      <c r="H72" s="91"/>
      <c r="I72" s="112">
        <f t="shared" si="8"/>
        <v>22.2</v>
      </c>
      <c r="J72" s="95">
        <v>0</v>
      </c>
      <c r="K72" s="106">
        <v>0</v>
      </c>
      <c r="L72" s="91">
        <v>903</v>
      </c>
      <c r="M72" s="116">
        <f t="shared" si="7"/>
        <v>925.2</v>
      </c>
      <c r="N72" s="190" t="s">
        <v>240</v>
      </c>
      <c r="O72" s="236" t="s">
        <v>106</v>
      </c>
      <c r="P72" s="216" t="s">
        <v>218</v>
      </c>
      <c r="Q72" s="220" t="s">
        <v>30</v>
      </c>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1:50" s="4" customFormat="1" hidden="1" x14ac:dyDescent="0.25">
      <c r="A73" s="235"/>
      <c r="B73" s="30" t="s">
        <v>9</v>
      </c>
      <c r="C73" s="189"/>
      <c r="D73" s="90">
        <v>0.9</v>
      </c>
      <c r="E73" s="91"/>
      <c r="F73" s="91"/>
      <c r="G73" s="91"/>
      <c r="H73" s="91"/>
      <c r="I73" s="112">
        <f t="shared" si="8"/>
        <v>0.9</v>
      </c>
      <c r="J73" s="95">
        <v>0</v>
      </c>
      <c r="K73" s="106">
        <v>0</v>
      </c>
      <c r="L73" s="91">
        <v>75.8</v>
      </c>
      <c r="M73" s="116">
        <f t="shared" si="7"/>
        <v>76.7</v>
      </c>
      <c r="N73" s="190"/>
      <c r="O73" s="236"/>
      <c r="P73" s="216"/>
      <c r="Q73" s="220"/>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1:50" s="4" customFormat="1" ht="92.25" hidden="1" customHeight="1" x14ac:dyDescent="0.25">
      <c r="A74" s="235">
        <v>28</v>
      </c>
      <c r="B74" s="31" t="s">
        <v>190</v>
      </c>
      <c r="C74" s="189" t="s">
        <v>34</v>
      </c>
      <c r="D74" s="90">
        <v>246.8</v>
      </c>
      <c r="E74" s="91"/>
      <c r="F74" s="91"/>
      <c r="G74" s="91"/>
      <c r="H74" s="91"/>
      <c r="I74" s="112">
        <f t="shared" si="8"/>
        <v>246.8</v>
      </c>
      <c r="J74" s="95">
        <v>291</v>
      </c>
      <c r="K74" s="106">
        <v>291</v>
      </c>
      <c r="L74" s="91">
        <v>659.7</v>
      </c>
      <c r="M74" s="116">
        <f t="shared" si="7"/>
        <v>1488.5</v>
      </c>
      <c r="N74" s="190" t="s">
        <v>239</v>
      </c>
      <c r="O74" s="190" t="s">
        <v>106</v>
      </c>
      <c r="P74" s="216" t="s">
        <v>218</v>
      </c>
      <c r="Q74" s="220" t="s">
        <v>30</v>
      </c>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1:50" s="4" customFormat="1" hidden="1" x14ac:dyDescent="0.25">
      <c r="A75" s="235"/>
      <c r="B75" s="30" t="s">
        <v>9</v>
      </c>
      <c r="C75" s="189"/>
      <c r="D75" s="90">
        <v>38.200000000000003</v>
      </c>
      <c r="E75" s="91"/>
      <c r="F75" s="91"/>
      <c r="G75" s="91"/>
      <c r="H75" s="91"/>
      <c r="I75" s="112">
        <f t="shared" si="8"/>
        <v>38.200000000000003</v>
      </c>
      <c r="J75" s="95">
        <v>25</v>
      </c>
      <c r="K75" s="106">
        <v>14.6</v>
      </c>
      <c r="L75" s="91">
        <v>20.2</v>
      </c>
      <c r="M75" s="116">
        <f t="shared" si="7"/>
        <v>98</v>
      </c>
      <c r="N75" s="190"/>
      <c r="O75" s="190"/>
      <c r="P75" s="216"/>
      <c r="Q75" s="220"/>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row>
    <row r="76" spans="1:50" s="6" customFormat="1" ht="29.25" hidden="1" customHeight="1" x14ac:dyDescent="0.25">
      <c r="A76" s="27"/>
      <c r="B76" s="28" t="s">
        <v>61</v>
      </c>
      <c r="C76" s="29" t="s">
        <v>137</v>
      </c>
      <c r="D76" s="88"/>
      <c r="E76" s="101"/>
      <c r="F76" s="101"/>
      <c r="G76" s="101"/>
      <c r="H76" s="101"/>
      <c r="I76" s="110"/>
      <c r="J76" s="88"/>
      <c r="K76" s="101"/>
      <c r="L76" s="101"/>
      <c r="M76" s="117"/>
      <c r="N76" s="40"/>
      <c r="O76" s="41"/>
      <c r="P76" s="42"/>
      <c r="Q76" s="42"/>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row>
    <row r="77" spans="1:50" s="8" customFormat="1" ht="53.25" hidden="1" customHeight="1" x14ac:dyDescent="0.2">
      <c r="A77" s="188">
        <v>29</v>
      </c>
      <c r="B77" s="43" t="s">
        <v>132</v>
      </c>
      <c r="C77" s="189" t="s">
        <v>35</v>
      </c>
      <c r="D77" s="90"/>
      <c r="E77" s="91"/>
      <c r="F77" s="91"/>
      <c r="G77" s="91"/>
      <c r="H77" s="91">
        <v>108.9</v>
      </c>
      <c r="I77" s="112">
        <f t="shared" ref="I77:I97" si="9">SUM(D77:H77)</f>
        <v>108.9</v>
      </c>
      <c r="J77" s="90">
        <v>180</v>
      </c>
      <c r="K77" s="91">
        <v>45</v>
      </c>
      <c r="L77" s="91">
        <v>45</v>
      </c>
      <c r="M77" s="116">
        <f t="shared" si="7"/>
        <v>378.9</v>
      </c>
      <c r="N77" s="190" t="s">
        <v>91</v>
      </c>
      <c r="O77" s="236" t="s">
        <v>151</v>
      </c>
      <c r="P77" s="216" t="s">
        <v>60</v>
      </c>
      <c r="Q77" s="216" t="s">
        <v>30</v>
      </c>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row>
    <row r="78" spans="1:50" s="8" customFormat="1" ht="15" hidden="1" customHeight="1" x14ac:dyDescent="0.2">
      <c r="A78" s="188"/>
      <c r="B78" s="30" t="s">
        <v>9</v>
      </c>
      <c r="C78" s="189"/>
      <c r="D78" s="90"/>
      <c r="E78" s="91"/>
      <c r="F78" s="91"/>
      <c r="G78" s="91"/>
      <c r="H78" s="91"/>
      <c r="I78" s="112">
        <f t="shared" si="9"/>
        <v>0</v>
      </c>
      <c r="J78" s="90"/>
      <c r="K78" s="91"/>
      <c r="L78" s="91"/>
      <c r="M78" s="116">
        <f t="shared" si="7"/>
        <v>0</v>
      </c>
      <c r="N78" s="190"/>
      <c r="O78" s="236"/>
      <c r="P78" s="216"/>
      <c r="Q78" s="216"/>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row>
    <row r="79" spans="1:50" s="6" customFormat="1" ht="111" hidden="1" customHeight="1" x14ac:dyDescent="0.25">
      <c r="A79" s="188">
        <v>30</v>
      </c>
      <c r="B79" s="143" t="s">
        <v>194</v>
      </c>
      <c r="C79" s="246" t="s">
        <v>35</v>
      </c>
      <c r="D79" s="95">
        <v>34.313000000000002</v>
      </c>
      <c r="E79" s="106"/>
      <c r="F79" s="106"/>
      <c r="G79" s="106"/>
      <c r="H79" s="106"/>
      <c r="I79" s="113">
        <f t="shared" si="9"/>
        <v>34.313000000000002</v>
      </c>
      <c r="J79" s="95">
        <v>600</v>
      </c>
      <c r="K79" s="106">
        <v>691.6</v>
      </c>
      <c r="L79" s="106"/>
      <c r="M79" s="119">
        <f t="shared" si="7"/>
        <v>1325.913</v>
      </c>
      <c r="N79" s="228" t="s">
        <v>300</v>
      </c>
      <c r="O79" s="229" t="s">
        <v>74</v>
      </c>
      <c r="P79" s="230" t="s">
        <v>122</v>
      </c>
      <c r="Q79" s="230" t="s">
        <v>30</v>
      </c>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row>
    <row r="80" spans="1:50" s="6" customFormat="1" ht="15" hidden="1" customHeight="1" x14ac:dyDescent="0.25">
      <c r="A80" s="188"/>
      <c r="B80" s="68" t="s">
        <v>9</v>
      </c>
      <c r="C80" s="247"/>
      <c r="D80" s="95">
        <v>26.312000000000001</v>
      </c>
      <c r="E80" s="106"/>
      <c r="F80" s="106"/>
      <c r="G80" s="106"/>
      <c r="H80" s="106"/>
      <c r="I80" s="113">
        <f t="shared" si="9"/>
        <v>26.312000000000001</v>
      </c>
      <c r="J80" s="95"/>
      <c r="K80" s="106"/>
      <c r="L80" s="106"/>
      <c r="M80" s="119">
        <f t="shared" si="7"/>
        <v>26.312000000000001</v>
      </c>
      <c r="N80" s="228"/>
      <c r="O80" s="229"/>
      <c r="P80" s="230"/>
      <c r="Q80" s="230"/>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row>
    <row r="81" spans="1:50" s="4" customFormat="1" ht="87" hidden="1" customHeight="1" x14ac:dyDescent="0.25">
      <c r="A81" s="188">
        <v>31</v>
      </c>
      <c r="B81" s="143" t="s">
        <v>292</v>
      </c>
      <c r="C81" s="246" t="s">
        <v>35</v>
      </c>
      <c r="D81" s="95"/>
      <c r="E81" s="106"/>
      <c r="F81" s="106"/>
      <c r="G81" s="106"/>
      <c r="H81" s="106"/>
      <c r="I81" s="113">
        <f t="shared" si="9"/>
        <v>0</v>
      </c>
      <c r="J81" s="95">
        <v>35</v>
      </c>
      <c r="K81" s="106">
        <v>72.400000000000006</v>
      </c>
      <c r="L81" s="106">
        <v>72.400000000000006</v>
      </c>
      <c r="M81" s="119">
        <f t="shared" si="7"/>
        <v>179.8</v>
      </c>
      <c r="N81" s="228" t="s">
        <v>301</v>
      </c>
      <c r="O81" s="228" t="s">
        <v>109</v>
      </c>
      <c r="P81" s="230" t="s">
        <v>122</v>
      </c>
      <c r="Q81" s="230" t="s">
        <v>30</v>
      </c>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row>
    <row r="82" spans="1:50" s="6" customFormat="1" ht="18" hidden="1" customHeight="1" x14ac:dyDescent="0.25">
      <c r="A82" s="188"/>
      <c r="B82" s="68" t="s">
        <v>9</v>
      </c>
      <c r="C82" s="247"/>
      <c r="D82" s="95"/>
      <c r="E82" s="106"/>
      <c r="F82" s="106"/>
      <c r="G82" s="106"/>
      <c r="H82" s="106"/>
      <c r="I82" s="113">
        <f t="shared" si="9"/>
        <v>0</v>
      </c>
      <c r="J82" s="95">
        <v>32</v>
      </c>
      <c r="K82" s="106"/>
      <c r="L82" s="106"/>
      <c r="M82" s="119">
        <f t="shared" si="7"/>
        <v>32</v>
      </c>
      <c r="N82" s="228"/>
      <c r="O82" s="228"/>
      <c r="P82" s="230"/>
      <c r="Q82" s="230"/>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row>
    <row r="83" spans="1:50" s="6" customFormat="1" ht="57" hidden="1" customHeight="1" x14ac:dyDescent="0.25">
      <c r="A83" s="188">
        <v>32</v>
      </c>
      <c r="B83" s="69" t="s">
        <v>152</v>
      </c>
      <c r="C83" s="248" t="s">
        <v>35</v>
      </c>
      <c r="D83" s="90"/>
      <c r="E83" s="91"/>
      <c r="F83" s="91"/>
      <c r="G83" s="91"/>
      <c r="H83" s="91">
        <v>25</v>
      </c>
      <c r="I83" s="112">
        <f t="shared" si="9"/>
        <v>25</v>
      </c>
      <c r="J83" s="90"/>
      <c r="K83" s="91"/>
      <c r="L83" s="91"/>
      <c r="M83" s="116">
        <f t="shared" si="7"/>
        <v>25</v>
      </c>
      <c r="N83" s="250" t="s">
        <v>153</v>
      </c>
      <c r="O83" s="250" t="s">
        <v>85</v>
      </c>
      <c r="P83" s="252" t="s">
        <v>60</v>
      </c>
      <c r="Q83" s="252" t="s">
        <v>27</v>
      </c>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row>
    <row r="84" spans="1:50" s="6" customFormat="1" ht="18" hidden="1" customHeight="1" x14ac:dyDescent="0.25">
      <c r="A84" s="188"/>
      <c r="B84" s="70" t="s">
        <v>9</v>
      </c>
      <c r="C84" s="249"/>
      <c r="D84" s="90"/>
      <c r="E84" s="91"/>
      <c r="F84" s="91"/>
      <c r="G84" s="91"/>
      <c r="H84" s="91"/>
      <c r="I84" s="112">
        <f t="shared" si="9"/>
        <v>0</v>
      </c>
      <c r="J84" s="90"/>
      <c r="K84" s="91"/>
      <c r="L84" s="91"/>
      <c r="M84" s="116">
        <f t="shared" si="7"/>
        <v>0</v>
      </c>
      <c r="N84" s="251"/>
      <c r="O84" s="251"/>
      <c r="P84" s="253"/>
      <c r="Q84" s="25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row>
    <row r="85" spans="1:50" s="6" customFormat="1" ht="30" hidden="1" customHeight="1" x14ac:dyDescent="0.25">
      <c r="A85" s="27"/>
      <c r="B85" s="28" t="s">
        <v>50</v>
      </c>
      <c r="C85" s="29" t="s">
        <v>138</v>
      </c>
      <c r="D85" s="88"/>
      <c r="E85" s="101"/>
      <c r="F85" s="101"/>
      <c r="G85" s="101"/>
      <c r="H85" s="101"/>
      <c r="I85" s="110"/>
      <c r="J85" s="88"/>
      <c r="K85" s="101"/>
      <c r="L85" s="101"/>
      <c r="M85" s="117"/>
      <c r="N85" s="40"/>
      <c r="O85" s="41"/>
      <c r="P85" s="42"/>
      <c r="Q85" s="42"/>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row>
    <row r="86" spans="1:50" s="4" customFormat="1" ht="224.25" hidden="1" customHeight="1" x14ac:dyDescent="0.25">
      <c r="A86" s="188">
        <v>33</v>
      </c>
      <c r="B86" s="31" t="s">
        <v>63</v>
      </c>
      <c r="C86" s="189" t="s">
        <v>37</v>
      </c>
      <c r="D86" s="90"/>
      <c r="E86" s="105"/>
      <c r="F86" s="91">
        <v>991.91</v>
      </c>
      <c r="G86" s="91"/>
      <c r="H86" s="91">
        <v>3165.88</v>
      </c>
      <c r="I86" s="112">
        <f t="shared" si="9"/>
        <v>4157.79</v>
      </c>
      <c r="J86" s="90">
        <v>10331.424999999999</v>
      </c>
      <c r="K86" s="91">
        <v>14825.191000000001</v>
      </c>
      <c r="L86" s="91">
        <v>12197.932000000001</v>
      </c>
      <c r="M86" s="116">
        <f t="shared" si="7"/>
        <v>41512.338000000003</v>
      </c>
      <c r="N86" s="190" t="s">
        <v>277</v>
      </c>
      <c r="O86" s="191" t="s">
        <v>263</v>
      </c>
      <c r="P86" s="216" t="s">
        <v>217</v>
      </c>
      <c r="Q86" s="220" t="s">
        <v>30</v>
      </c>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row>
    <row r="87" spans="1:50" s="4" customFormat="1" ht="15" hidden="1" customHeight="1" x14ac:dyDescent="0.25">
      <c r="A87" s="188"/>
      <c r="B87" s="30" t="s">
        <v>9</v>
      </c>
      <c r="C87" s="189"/>
      <c r="D87" s="90"/>
      <c r="E87" s="91"/>
      <c r="F87" s="91"/>
      <c r="G87" s="91"/>
      <c r="H87" s="91">
        <v>673.12</v>
      </c>
      <c r="I87" s="112">
        <f t="shared" si="9"/>
        <v>673.12</v>
      </c>
      <c r="J87" s="90">
        <v>254.1</v>
      </c>
      <c r="K87" s="91"/>
      <c r="L87" s="91"/>
      <c r="M87" s="116">
        <f t="shared" si="7"/>
        <v>927.22</v>
      </c>
      <c r="N87" s="190"/>
      <c r="O87" s="191"/>
      <c r="P87" s="216"/>
      <c r="Q87" s="220"/>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row>
    <row r="88" spans="1:50" s="4" customFormat="1" ht="53.25" hidden="1" customHeight="1" x14ac:dyDescent="0.25">
      <c r="A88" s="188">
        <v>34</v>
      </c>
      <c r="B88" s="31" t="s">
        <v>203</v>
      </c>
      <c r="C88" s="189" t="s">
        <v>37</v>
      </c>
      <c r="D88" s="90"/>
      <c r="E88" s="91"/>
      <c r="F88" s="91"/>
      <c r="G88" s="91"/>
      <c r="H88" s="91"/>
      <c r="I88" s="112">
        <f t="shared" si="9"/>
        <v>0</v>
      </c>
      <c r="J88" s="90">
        <v>313.89999999999998</v>
      </c>
      <c r="K88" s="91">
        <v>275</v>
      </c>
      <c r="L88" s="91">
        <v>275</v>
      </c>
      <c r="M88" s="116">
        <f t="shared" si="7"/>
        <v>863.9</v>
      </c>
      <c r="N88" s="190" t="s">
        <v>160</v>
      </c>
      <c r="O88" s="190" t="s">
        <v>109</v>
      </c>
      <c r="P88" s="216" t="s">
        <v>217</v>
      </c>
      <c r="Q88" s="220" t="s">
        <v>30</v>
      </c>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row>
    <row r="89" spans="1:50" s="4" customFormat="1" ht="15" hidden="1" customHeight="1" x14ac:dyDescent="0.25">
      <c r="A89" s="188"/>
      <c r="B89" s="30" t="s">
        <v>9</v>
      </c>
      <c r="C89" s="189"/>
      <c r="D89" s="90"/>
      <c r="E89" s="91"/>
      <c r="F89" s="91"/>
      <c r="G89" s="91"/>
      <c r="H89" s="91"/>
      <c r="I89" s="112">
        <f t="shared" si="9"/>
        <v>0</v>
      </c>
      <c r="J89" s="90">
        <v>28.9</v>
      </c>
      <c r="K89" s="91">
        <v>15</v>
      </c>
      <c r="L89" s="91">
        <v>15</v>
      </c>
      <c r="M89" s="116">
        <f t="shared" si="7"/>
        <v>58.9</v>
      </c>
      <c r="N89" s="190"/>
      <c r="O89" s="190"/>
      <c r="P89" s="216"/>
      <c r="Q89" s="220"/>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row>
    <row r="90" spans="1:50" s="4" customFormat="1" ht="150" hidden="1" customHeight="1" x14ac:dyDescent="0.25">
      <c r="A90" s="188">
        <v>35</v>
      </c>
      <c r="B90" s="31" t="s">
        <v>159</v>
      </c>
      <c r="C90" s="189" t="s">
        <v>37</v>
      </c>
      <c r="D90" s="90"/>
      <c r="E90" s="91"/>
      <c r="F90" s="91"/>
      <c r="G90" s="91"/>
      <c r="H90" s="91">
        <v>141</v>
      </c>
      <c r="I90" s="112">
        <f t="shared" si="9"/>
        <v>141</v>
      </c>
      <c r="J90" s="90"/>
      <c r="K90" s="91"/>
      <c r="L90" s="91"/>
      <c r="M90" s="116">
        <f t="shared" si="7"/>
        <v>141</v>
      </c>
      <c r="N90" s="190" t="s">
        <v>232</v>
      </c>
      <c r="O90" s="190" t="s">
        <v>85</v>
      </c>
      <c r="P90" s="216" t="s">
        <v>217</v>
      </c>
      <c r="Q90" s="220" t="s">
        <v>27</v>
      </c>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row>
    <row r="91" spans="1:50" s="4" customFormat="1" ht="15" hidden="1" customHeight="1" x14ac:dyDescent="0.25">
      <c r="A91" s="188"/>
      <c r="B91" s="30" t="s">
        <v>9</v>
      </c>
      <c r="C91" s="189"/>
      <c r="D91" s="90"/>
      <c r="E91" s="91"/>
      <c r="F91" s="91"/>
      <c r="G91" s="91"/>
      <c r="H91" s="91"/>
      <c r="I91" s="112">
        <f t="shared" si="9"/>
        <v>0</v>
      </c>
      <c r="J91" s="90"/>
      <c r="K91" s="91"/>
      <c r="L91" s="91"/>
      <c r="M91" s="116">
        <f t="shared" si="7"/>
        <v>0</v>
      </c>
      <c r="N91" s="190"/>
      <c r="O91" s="190"/>
      <c r="P91" s="216"/>
      <c r="Q91" s="220"/>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row>
    <row r="92" spans="1:50" s="4" customFormat="1" ht="78.75" hidden="1" customHeight="1" x14ac:dyDescent="0.25">
      <c r="A92" s="188">
        <v>36</v>
      </c>
      <c r="B92" s="31" t="s">
        <v>283</v>
      </c>
      <c r="C92" s="189" t="s">
        <v>37</v>
      </c>
      <c r="D92" s="90"/>
      <c r="E92" s="91"/>
      <c r="F92" s="91"/>
      <c r="G92" s="91"/>
      <c r="H92" s="91"/>
      <c r="I92" s="112">
        <f t="shared" si="9"/>
        <v>0</v>
      </c>
      <c r="J92" s="90">
        <v>100</v>
      </c>
      <c r="K92" s="91"/>
      <c r="L92" s="91"/>
      <c r="M92" s="116">
        <f t="shared" si="7"/>
        <v>100</v>
      </c>
      <c r="N92" s="190" t="s">
        <v>233</v>
      </c>
      <c r="O92" s="190" t="s">
        <v>184</v>
      </c>
      <c r="P92" s="216" t="s">
        <v>217</v>
      </c>
      <c r="Q92" s="220" t="s">
        <v>27</v>
      </c>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row>
    <row r="93" spans="1:50" s="4" customFormat="1" ht="15" hidden="1" customHeight="1" x14ac:dyDescent="0.25">
      <c r="A93" s="188"/>
      <c r="B93" s="30" t="s">
        <v>9</v>
      </c>
      <c r="C93" s="189"/>
      <c r="D93" s="90"/>
      <c r="E93" s="91"/>
      <c r="F93" s="91"/>
      <c r="G93" s="91"/>
      <c r="H93" s="91"/>
      <c r="I93" s="112">
        <f t="shared" si="9"/>
        <v>0</v>
      </c>
      <c r="J93" s="90"/>
      <c r="K93" s="91"/>
      <c r="L93" s="91"/>
      <c r="M93" s="116">
        <f t="shared" si="7"/>
        <v>0</v>
      </c>
      <c r="N93" s="190"/>
      <c r="O93" s="190"/>
      <c r="P93" s="216"/>
      <c r="Q93" s="220"/>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row>
    <row r="94" spans="1:50" s="4" customFormat="1" ht="39.75" hidden="1" customHeight="1" x14ac:dyDescent="0.25">
      <c r="A94" s="188">
        <v>37</v>
      </c>
      <c r="B94" s="31" t="s">
        <v>161</v>
      </c>
      <c r="C94" s="189" t="s">
        <v>37</v>
      </c>
      <c r="D94" s="90"/>
      <c r="E94" s="91"/>
      <c r="F94" s="91"/>
      <c r="G94" s="91"/>
      <c r="H94" s="91"/>
      <c r="I94" s="112">
        <f t="shared" si="9"/>
        <v>0</v>
      </c>
      <c r="J94" s="90">
        <v>18</v>
      </c>
      <c r="K94" s="91">
        <v>179</v>
      </c>
      <c r="L94" s="91"/>
      <c r="M94" s="116">
        <f t="shared" si="7"/>
        <v>197</v>
      </c>
      <c r="N94" s="190" t="s">
        <v>162</v>
      </c>
      <c r="O94" s="190" t="s">
        <v>110</v>
      </c>
      <c r="P94" s="216" t="s">
        <v>217</v>
      </c>
      <c r="Q94" s="220" t="s">
        <v>27</v>
      </c>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row>
    <row r="95" spans="1:50" s="4" customFormat="1" ht="15" hidden="1" customHeight="1" x14ac:dyDescent="0.25">
      <c r="A95" s="188"/>
      <c r="B95" s="30" t="s">
        <v>9</v>
      </c>
      <c r="C95" s="189"/>
      <c r="D95" s="90"/>
      <c r="E95" s="91"/>
      <c r="F95" s="91"/>
      <c r="G95" s="91"/>
      <c r="H95" s="91"/>
      <c r="I95" s="112">
        <f t="shared" si="9"/>
        <v>0</v>
      </c>
      <c r="J95" s="90"/>
      <c r="K95" s="91"/>
      <c r="L95" s="91"/>
      <c r="M95" s="116">
        <f t="shared" si="7"/>
        <v>0</v>
      </c>
      <c r="N95" s="190"/>
      <c r="O95" s="190"/>
      <c r="P95" s="216"/>
      <c r="Q95" s="220"/>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row>
    <row r="96" spans="1:50" s="4" customFormat="1" ht="96.75" hidden="1" customHeight="1" x14ac:dyDescent="0.25">
      <c r="A96" s="188">
        <v>38</v>
      </c>
      <c r="B96" s="31" t="s">
        <v>195</v>
      </c>
      <c r="C96" s="189" t="s">
        <v>37</v>
      </c>
      <c r="D96" s="90">
        <v>139.46299999999999</v>
      </c>
      <c r="E96" s="91"/>
      <c r="F96" s="91"/>
      <c r="G96" s="91"/>
      <c r="H96" s="91"/>
      <c r="I96" s="112">
        <f t="shared" si="9"/>
        <v>139.46299999999999</v>
      </c>
      <c r="J96" s="91">
        <v>1000.5</v>
      </c>
      <c r="K96" s="91">
        <v>1710</v>
      </c>
      <c r="L96" s="91">
        <v>950</v>
      </c>
      <c r="M96" s="116">
        <f t="shared" si="7"/>
        <v>3799.9629999999997</v>
      </c>
      <c r="N96" s="190" t="s">
        <v>280</v>
      </c>
      <c r="O96" s="256" t="s">
        <v>12</v>
      </c>
      <c r="P96" s="216" t="s">
        <v>111</v>
      </c>
      <c r="Q96" s="220" t="s">
        <v>30</v>
      </c>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row>
    <row r="97" spans="1:50" s="11" customFormat="1" ht="16.5" hidden="1" customHeight="1" x14ac:dyDescent="0.25">
      <c r="A97" s="188"/>
      <c r="B97" s="30" t="s">
        <v>9</v>
      </c>
      <c r="C97" s="189"/>
      <c r="D97" s="90">
        <v>85</v>
      </c>
      <c r="E97" s="91"/>
      <c r="F97" s="91"/>
      <c r="G97" s="91"/>
      <c r="H97" s="91"/>
      <c r="I97" s="112">
        <f t="shared" si="9"/>
        <v>85</v>
      </c>
      <c r="J97" s="90"/>
      <c r="K97" s="91"/>
      <c r="L97" s="91"/>
      <c r="M97" s="116">
        <f t="shared" si="7"/>
        <v>85</v>
      </c>
      <c r="N97" s="190"/>
      <c r="O97" s="256"/>
      <c r="P97" s="216"/>
      <c r="Q97" s="220"/>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s="11" customFormat="1" ht="30" hidden="1" customHeight="1" x14ac:dyDescent="0.25">
      <c r="A98" s="27"/>
      <c r="B98" s="28" t="s">
        <v>51</v>
      </c>
      <c r="C98" s="29" t="s">
        <v>139</v>
      </c>
      <c r="D98" s="88"/>
      <c r="E98" s="101"/>
      <c r="F98" s="101"/>
      <c r="G98" s="101"/>
      <c r="H98" s="101"/>
      <c r="I98" s="110"/>
      <c r="J98" s="88"/>
      <c r="K98" s="101"/>
      <c r="L98" s="101"/>
      <c r="M98" s="117"/>
      <c r="N98" s="40"/>
      <c r="O98" s="41"/>
      <c r="P98" s="42"/>
      <c r="Q98" s="4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s="11" customFormat="1" ht="28.5" hidden="1" customHeight="1" x14ac:dyDescent="0.25">
      <c r="A99" s="235">
        <v>39</v>
      </c>
      <c r="B99" s="31" t="s">
        <v>117</v>
      </c>
      <c r="C99" s="254" t="s">
        <v>139</v>
      </c>
      <c r="D99" s="90">
        <v>20</v>
      </c>
      <c r="E99" s="91"/>
      <c r="F99" s="91"/>
      <c r="G99" s="91"/>
      <c r="H99" s="91"/>
      <c r="I99" s="112">
        <f t="shared" ref="I99:I106" si="10">SUM(D99:H99)</f>
        <v>20</v>
      </c>
      <c r="J99" s="90"/>
      <c r="K99" s="91"/>
      <c r="L99" s="91"/>
      <c r="M99" s="116">
        <f t="shared" ref="M99:M102" si="11">I99+J99+K99+L99</f>
        <v>20</v>
      </c>
      <c r="N99" s="190" t="s">
        <v>92</v>
      </c>
      <c r="O99" s="191">
        <v>2017</v>
      </c>
      <c r="P99" s="216" t="s">
        <v>72</v>
      </c>
      <c r="Q99" s="216" t="s">
        <v>30</v>
      </c>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s="11" customFormat="1" ht="16.5" hidden="1" customHeight="1" x14ac:dyDescent="0.25">
      <c r="A100" s="235"/>
      <c r="B100" s="30" t="s">
        <v>9</v>
      </c>
      <c r="C100" s="255"/>
      <c r="D100" s="90"/>
      <c r="E100" s="91"/>
      <c r="F100" s="91"/>
      <c r="G100" s="91"/>
      <c r="H100" s="91"/>
      <c r="I100" s="112">
        <f t="shared" si="10"/>
        <v>0</v>
      </c>
      <c r="J100" s="90"/>
      <c r="K100" s="91"/>
      <c r="L100" s="91"/>
      <c r="M100" s="116">
        <f t="shared" si="11"/>
        <v>0</v>
      </c>
      <c r="N100" s="190"/>
      <c r="O100" s="191"/>
      <c r="P100" s="216"/>
      <c r="Q100" s="216"/>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s="11" customFormat="1" ht="31.5" hidden="1" customHeight="1" x14ac:dyDescent="0.25">
      <c r="A101" s="235">
        <v>40</v>
      </c>
      <c r="B101" s="31" t="s">
        <v>204</v>
      </c>
      <c r="C101" s="254" t="s">
        <v>139</v>
      </c>
      <c r="D101" s="90">
        <v>28</v>
      </c>
      <c r="E101" s="91"/>
      <c r="F101" s="91"/>
      <c r="G101" s="91"/>
      <c r="H101" s="91"/>
      <c r="I101" s="112">
        <f t="shared" si="10"/>
        <v>28</v>
      </c>
      <c r="J101" s="90"/>
      <c r="K101" s="91"/>
      <c r="L101" s="91"/>
      <c r="M101" s="116">
        <f t="shared" si="11"/>
        <v>28</v>
      </c>
      <c r="N101" s="190" t="s">
        <v>205</v>
      </c>
      <c r="O101" s="191">
        <v>2017</v>
      </c>
      <c r="P101" s="216" t="s">
        <v>72</v>
      </c>
      <c r="Q101" s="216" t="s">
        <v>30</v>
      </c>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s="11" customFormat="1" ht="16.5" hidden="1" customHeight="1" x14ac:dyDescent="0.25">
      <c r="A102" s="235"/>
      <c r="B102" s="30" t="s">
        <v>9</v>
      </c>
      <c r="C102" s="255"/>
      <c r="D102" s="90"/>
      <c r="E102" s="91"/>
      <c r="F102" s="91"/>
      <c r="G102" s="91"/>
      <c r="H102" s="91"/>
      <c r="I102" s="112">
        <f t="shared" si="10"/>
        <v>0</v>
      </c>
      <c r="J102" s="90"/>
      <c r="K102" s="91"/>
      <c r="L102" s="91"/>
      <c r="M102" s="116">
        <f t="shared" si="11"/>
        <v>0</v>
      </c>
      <c r="N102" s="190"/>
      <c r="O102" s="191"/>
      <c r="P102" s="216"/>
      <c r="Q102" s="216"/>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s="11" customFormat="1" ht="27" hidden="1" customHeight="1" x14ac:dyDescent="0.25">
      <c r="A103" s="257">
        <v>41</v>
      </c>
      <c r="B103" s="31" t="s">
        <v>66</v>
      </c>
      <c r="C103" s="254" t="s">
        <v>139</v>
      </c>
      <c r="D103" s="90">
        <v>49.2</v>
      </c>
      <c r="E103" s="91"/>
      <c r="F103" s="91"/>
      <c r="G103" s="91"/>
      <c r="H103" s="91"/>
      <c r="I103" s="112">
        <f t="shared" si="10"/>
        <v>49.2</v>
      </c>
      <c r="J103" s="90"/>
      <c r="K103" s="91"/>
      <c r="L103" s="91"/>
      <c r="M103" s="116">
        <f>I103+J103+K103+L103</f>
        <v>49.2</v>
      </c>
      <c r="N103" s="190" t="s">
        <v>206</v>
      </c>
      <c r="O103" s="191">
        <v>2017</v>
      </c>
      <c r="P103" s="216" t="s">
        <v>72</v>
      </c>
      <c r="Q103" s="216" t="s">
        <v>30</v>
      </c>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s="11" customFormat="1" ht="16.5" hidden="1" customHeight="1" x14ac:dyDescent="0.25">
      <c r="A104" s="257"/>
      <c r="B104" s="30" t="s">
        <v>9</v>
      </c>
      <c r="C104" s="255"/>
      <c r="D104" s="90"/>
      <c r="E104" s="91"/>
      <c r="F104" s="91"/>
      <c r="G104" s="91"/>
      <c r="H104" s="91"/>
      <c r="I104" s="112">
        <f t="shared" si="10"/>
        <v>0</v>
      </c>
      <c r="J104" s="90"/>
      <c r="K104" s="91"/>
      <c r="L104" s="91"/>
      <c r="M104" s="116">
        <f>I104+J104+K104+L104</f>
        <v>0</v>
      </c>
      <c r="N104" s="190"/>
      <c r="O104" s="191"/>
      <c r="P104" s="216"/>
      <c r="Q104" s="216"/>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s="11" customFormat="1" ht="72" hidden="1" customHeight="1" x14ac:dyDescent="0.25">
      <c r="A105" s="235">
        <v>42</v>
      </c>
      <c r="B105" s="31" t="s">
        <v>245</v>
      </c>
      <c r="C105" s="254" t="s">
        <v>139</v>
      </c>
      <c r="D105" s="90"/>
      <c r="E105" s="91"/>
      <c r="F105" s="91"/>
      <c r="G105" s="91"/>
      <c r="H105" s="91"/>
      <c r="I105" s="112">
        <f t="shared" si="10"/>
        <v>0</v>
      </c>
      <c r="J105" s="90">
        <v>17</v>
      </c>
      <c r="K105" s="91">
        <v>83</v>
      </c>
      <c r="L105" s="91"/>
      <c r="M105" s="116">
        <f>I105+J105+K105+L105</f>
        <v>100</v>
      </c>
      <c r="N105" s="228" t="s">
        <v>302</v>
      </c>
      <c r="O105" s="191" t="s">
        <v>110</v>
      </c>
      <c r="P105" s="216" t="s">
        <v>69</v>
      </c>
      <c r="Q105" s="216" t="s">
        <v>30</v>
      </c>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s="11" customFormat="1" ht="16.5" hidden="1" customHeight="1" x14ac:dyDescent="0.25">
      <c r="A106" s="235"/>
      <c r="B106" s="30" t="s">
        <v>9</v>
      </c>
      <c r="C106" s="255"/>
      <c r="D106" s="90"/>
      <c r="E106" s="91"/>
      <c r="F106" s="91"/>
      <c r="G106" s="91"/>
      <c r="H106" s="91"/>
      <c r="I106" s="112">
        <f t="shared" si="10"/>
        <v>0</v>
      </c>
      <c r="J106" s="90">
        <v>15</v>
      </c>
      <c r="K106" s="91"/>
      <c r="L106" s="91"/>
      <c r="M106" s="116">
        <f>I106+J106+K106+L106</f>
        <v>15</v>
      </c>
      <c r="N106" s="228"/>
      <c r="O106" s="191"/>
      <c r="P106" s="216"/>
      <c r="Q106" s="216"/>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s="8" customFormat="1" ht="24.75" hidden="1" customHeight="1" x14ac:dyDescent="0.2">
      <c r="A107" s="27"/>
      <c r="B107" s="28" t="s">
        <v>52</v>
      </c>
      <c r="C107" s="29" t="s">
        <v>140</v>
      </c>
      <c r="D107" s="88"/>
      <c r="E107" s="101"/>
      <c r="F107" s="101"/>
      <c r="G107" s="101"/>
      <c r="H107" s="101"/>
      <c r="I107" s="110"/>
      <c r="J107" s="88"/>
      <c r="K107" s="101"/>
      <c r="L107" s="101"/>
      <c r="M107" s="117"/>
      <c r="N107" s="40"/>
      <c r="O107" s="41"/>
      <c r="P107" s="42"/>
      <c r="Q107" s="42"/>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row>
    <row r="108" spans="1:50" s="8" customFormat="1" ht="162" hidden="1" customHeight="1" x14ac:dyDescent="0.2">
      <c r="A108" s="235">
        <v>43</v>
      </c>
      <c r="B108" s="31" t="s">
        <v>271</v>
      </c>
      <c r="C108" s="189" t="s">
        <v>39</v>
      </c>
      <c r="D108" s="90">
        <v>103.3</v>
      </c>
      <c r="E108" s="91"/>
      <c r="F108" s="91"/>
      <c r="G108" s="91"/>
      <c r="H108" s="91"/>
      <c r="I108" s="112">
        <f t="shared" ref="I108:I111" si="12">SUM(D108:H108)</f>
        <v>103.3</v>
      </c>
      <c r="J108" s="90">
        <v>1500</v>
      </c>
      <c r="K108" s="91">
        <v>3211.7</v>
      </c>
      <c r="L108" s="91">
        <v>1000</v>
      </c>
      <c r="M108" s="116">
        <f t="shared" ref="M108:M171" si="13">I108+J108+K108+L108</f>
        <v>5815</v>
      </c>
      <c r="N108" s="228" t="s">
        <v>303</v>
      </c>
      <c r="O108" s="258" t="s">
        <v>12</v>
      </c>
      <c r="P108" s="216" t="s">
        <v>123</v>
      </c>
      <c r="Q108" s="216" t="s">
        <v>30</v>
      </c>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row>
    <row r="109" spans="1:50" s="8" customFormat="1" hidden="1" x14ac:dyDescent="0.2">
      <c r="A109" s="235"/>
      <c r="B109" s="30" t="s">
        <v>9</v>
      </c>
      <c r="C109" s="189"/>
      <c r="D109" s="90">
        <v>87.8</v>
      </c>
      <c r="E109" s="91"/>
      <c r="F109" s="91"/>
      <c r="G109" s="91"/>
      <c r="H109" s="91"/>
      <c r="I109" s="112">
        <f t="shared" si="12"/>
        <v>87.8</v>
      </c>
      <c r="J109" s="90"/>
      <c r="K109" s="91"/>
      <c r="L109" s="91"/>
      <c r="M109" s="116">
        <f t="shared" si="13"/>
        <v>87.8</v>
      </c>
      <c r="N109" s="228"/>
      <c r="O109" s="258"/>
      <c r="P109" s="216"/>
      <c r="Q109" s="216" t="s">
        <v>30</v>
      </c>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row>
    <row r="110" spans="1:50" s="5" customFormat="1" ht="49.5" hidden="1" customHeight="1" x14ac:dyDescent="0.2">
      <c r="A110" s="232">
        <v>44</v>
      </c>
      <c r="B110" s="31" t="s">
        <v>189</v>
      </c>
      <c r="C110" s="189" t="s">
        <v>39</v>
      </c>
      <c r="D110" s="90">
        <v>50</v>
      </c>
      <c r="E110" s="91"/>
      <c r="F110" s="91"/>
      <c r="G110" s="91"/>
      <c r="H110" s="91"/>
      <c r="I110" s="112">
        <f t="shared" si="12"/>
        <v>50</v>
      </c>
      <c r="J110" s="90">
        <v>166.2</v>
      </c>
      <c r="K110" s="91"/>
      <c r="L110" s="91"/>
      <c r="M110" s="116">
        <f t="shared" si="13"/>
        <v>216.2</v>
      </c>
      <c r="N110" s="250" t="s">
        <v>188</v>
      </c>
      <c r="O110" s="250" t="s">
        <v>28</v>
      </c>
      <c r="P110" s="252" t="s">
        <v>65</v>
      </c>
      <c r="Q110" s="252" t="s">
        <v>30</v>
      </c>
    </row>
    <row r="111" spans="1:50" s="5" customFormat="1" hidden="1" x14ac:dyDescent="0.2">
      <c r="A111" s="233"/>
      <c r="B111" s="30" t="s">
        <v>9</v>
      </c>
      <c r="C111" s="189"/>
      <c r="D111" s="90"/>
      <c r="E111" s="91"/>
      <c r="F111" s="91"/>
      <c r="G111" s="91"/>
      <c r="H111" s="91"/>
      <c r="I111" s="112">
        <f t="shared" si="12"/>
        <v>0</v>
      </c>
      <c r="J111" s="90"/>
      <c r="K111" s="91"/>
      <c r="L111" s="91"/>
      <c r="M111" s="116">
        <f t="shared" si="13"/>
        <v>0</v>
      </c>
      <c r="N111" s="251"/>
      <c r="O111" s="251"/>
      <c r="P111" s="253"/>
      <c r="Q111" s="253"/>
    </row>
    <row r="112" spans="1:50" s="5" customFormat="1" ht="94.5" hidden="1" customHeight="1" x14ac:dyDescent="0.2">
      <c r="A112" s="232">
        <v>45</v>
      </c>
      <c r="B112" s="31" t="s">
        <v>219</v>
      </c>
      <c r="C112" s="189" t="s">
        <v>39</v>
      </c>
      <c r="D112" s="90"/>
      <c r="E112" s="91"/>
      <c r="F112" s="91"/>
      <c r="G112" s="91"/>
      <c r="H112" s="91"/>
      <c r="I112" s="112">
        <f t="shared" ref="I112:I123" si="14">SUM(D112:H112)</f>
        <v>0</v>
      </c>
      <c r="J112" s="90">
        <v>248.9</v>
      </c>
      <c r="K112" s="91"/>
      <c r="L112" s="91"/>
      <c r="M112" s="116">
        <f t="shared" si="13"/>
        <v>248.9</v>
      </c>
      <c r="N112" s="250" t="s">
        <v>225</v>
      </c>
      <c r="O112" s="250" t="s">
        <v>184</v>
      </c>
      <c r="P112" s="252" t="s">
        <v>65</v>
      </c>
      <c r="Q112" s="252" t="s">
        <v>27</v>
      </c>
    </row>
    <row r="113" spans="1:50" s="5" customFormat="1" hidden="1" x14ac:dyDescent="0.2">
      <c r="A113" s="233"/>
      <c r="B113" s="30" t="s">
        <v>9</v>
      </c>
      <c r="C113" s="189"/>
      <c r="D113" s="90"/>
      <c r="E113" s="91"/>
      <c r="F113" s="91"/>
      <c r="G113" s="91"/>
      <c r="H113" s="91"/>
      <c r="I113" s="112">
        <f t="shared" si="14"/>
        <v>0</v>
      </c>
      <c r="J113" s="90"/>
      <c r="K113" s="91"/>
      <c r="L113" s="91"/>
      <c r="M113" s="116">
        <f t="shared" si="13"/>
        <v>0</v>
      </c>
      <c r="N113" s="251"/>
      <c r="O113" s="251"/>
      <c r="P113" s="253"/>
      <c r="Q113" s="253"/>
    </row>
    <row r="114" spans="1:50" s="5" customFormat="1" ht="56.25" hidden="1" customHeight="1" x14ac:dyDescent="0.2">
      <c r="A114" s="235">
        <v>46</v>
      </c>
      <c r="B114" s="31" t="s">
        <v>224</v>
      </c>
      <c r="C114" s="189" t="s">
        <v>39</v>
      </c>
      <c r="D114" s="90"/>
      <c r="E114" s="91"/>
      <c r="F114" s="91"/>
      <c r="G114" s="91"/>
      <c r="H114" s="91"/>
      <c r="I114" s="112">
        <f t="shared" si="14"/>
        <v>0</v>
      </c>
      <c r="J114" s="90">
        <v>150</v>
      </c>
      <c r="K114" s="91"/>
      <c r="L114" s="91"/>
      <c r="M114" s="116">
        <f t="shared" si="13"/>
        <v>150</v>
      </c>
      <c r="N114" s="250" t="s">
        <v>284</v>
      </c>
      <c r="O114" s="250" t="s">
        <v>184</v>
      </c>
      <c r="P114" s="224" t="s">
        <v>212</v>
      </c>
      <c r="Q114" s="252" t="s">
        <v>27</v>
      </c>
    </row>
    <row r="115" spans="1:50" s="5" customFormat="1" hidden="1" x14ac:dyDescent="0.2">
      <c r="A115" s="235"/>
      <c r="B115" s="30" t="s">
        <v>9</v>
      </c>
      <c r="C115" s="189"/>
      <c r="D115" s="90"/>
      <c r="E115" s="91"/>
      <c r="F115" s="91"/>
      <c r="G115" s="91"/>
      <c r="H115" s="91"/>
      <c r="I115" s="112">
        <f t="shared" si="14"/>
        <v>0</v>
      </c>
      <c r="J115" s="90"/>
      <c r="K115" s="91"/>
      <c r="L115" s="91"/>
      <c r="M115" s="116">
        <f t="shared" si="13"/>
        <v>0</v>
      </c>
      <c r="N115" s="251"/>
      <c r="O115" s="251"/>
      <c r="P115" s="224"/>
      <c r="Q115" s="253"/>
    </row>
    <row r="116" spans="1:50" s="5" customFormat="1" ht="31.5" hidden="1" customHeight="1" x14ac:dyDescent="0.2">
      <c r="A116" s="232">
        <v>47</v>
      </c>
      <c r="B116" s="31" t="s">
        <v>177</v>
      </c>
      <c r="C116" s="189" t="s">
        <v>39</v>
      </c>
      <c r="D116" s="94">
        <v>6</v>
      </c>
      <c r="E116" s="91"/>
      <c r="F116" s="91"/>
      <c r="G116" s="91"/>
      <c r="H116" s="91"/>
      <c r="I116" s="112">
        <f t="shared" si="14"/>
        <v>6</v>
      </c>
      <c r="J116" s="91">
        <v>566</v>
      </c>
      <c r="K116" s="91"/>
      <c r="L116" s="91"/>
      <c r="M116" s="116">
        <f t="shared" si="13"/>
        <v>572</v>
      </c>
      <c r="N116" s="190" t="s">
        <v>93</v>
      </c>
      <c r="O116" s="236" t="s">
        <v>28</v>
      </c>
      <c r="P116" s="216" t="s">
        <v>65</v>
      </c>
      <c r="Q116" s="216" t="s">
        <v>30</v>
      </c>
    </row>
    <row r="117" spans="1:50" s="5" customFormat="1" hidden="1" x14ac:dyDescent="0.2">
      <c r="A117" s="233"/>
      <c r="B117" s="30" t="s">
        <v>9</v>
      </c>
      <c r="C117" s="189"/>
      <c r="D117" s="90"/>
      <c r="E117" s="91"/>
      <c r="F117" s="91"/>
      <c r="G117" s="91"/>
      <c r="H117" s="91"/>
      <c r="I117" s="112">
        <f t="shared" si="14"/>
        <v>0</v>
      </c>
      <c r="J117" s="90">
        <v>32</v>
      </c>
      <c r="K117" s="91"/>
      <c r="L117" s="91"/>
      <c r="M117" s="116">
        <f t="shared" si="13"/>
        <v>32</v>
      </c>
      <c r="N117" s="190"/>
      <c r="O117" s="236"/>
      <c r="P117" s="216"/>
      <c r="Q117" s="216"/>
    </row>
    <row r="118" spans="1:50" s="5" customFormat="1" ht="125.25" hidden="1" customHeight="1" x14ac:dyDescent="0.2">
      <c r="A118" s="232">
        <v>48</v>
      </c>
      <c r="B118" s="67" t="s">
        <v>289</v>
      </c>
      <c r="C118" s="189" t="s">
        <v>39</v>
      </c>
      <c r="D118" s="90"/>
      <c r="E118" s="91"/>
      <c r="F118" s="91"/>
      <c r="G118" s="91"/>
      <c r="H118" s="91"/>
      <c r="I118" s="112">
        <f t="shared" si="14"/>
        <v>0</v>
      </c>
      <c r="J118" s="90">
        <v>17.3</v>
      </c>
      <c r="K118" s="91">
        <v>250</v>
      </c>
      <c r="L118" s="91">
        <v>65.5</v>
      </c>
      <c r="M118" s="116">
        <f t="shared" si="13"/>
        <v>332.8</v>
      </c>
      <c r="N118" s="228" t="s">
        <v>304</v>
      </c>
      <c r="O118" s="259" t="s">
        <v>109</v>
      </c>
      <c r="P118" s="216" t="s">
        <v>70</v>
      </c>
      <c r="Q118" s="216" t="s">
        <v>30</v>
      </c>
    </row>
    <row r="119" spans="1:50" s="5" customFormat="1" hidden="1" x14ac:dyDescent="0.2">
      <c r="A119" s="233"/>
      <c r="B119" s="30" t="s">
        <v>9</v>
      </c>
      <c r="C119" s="189"/>
      <c r="D119" s="90"/>
      <c r="E119" s="91"/>
      <c r="F119" s="91"/>
      <c r="G119" s="91"/>
      <c r="H119" s="91"/>
      <c r="I119" s="112">
        <f t="shared" si="14"/>
        <v>0</v>
      </c>
      <c r="J119" s="90">
        <v>15</v>
      </c>
      <c r="K119" s="91"/>
      <c r="L119" s="91"/>
      <c r="M119" s="116">
        <f t="shared" si="13"/>
        <v>15</v>
      </c>
      <c r="N119" s="228"/>
      <c r="O119" s="259"/>
      <c r="P119" s="216"/>
      <c r="Q119" s="216"/>
    </row>
    <row r="120" spans="1:50" s="5" customFormat="1" ht="35.25" hidden="1" customHeight="1" x14ac:dyDescent="0.2">
      <c r="A120" s="235">
        <v>49</v>
      </c>
      <c r="B120" s="31" t="s">
        <v>78</v>
      </c>
      <c r="C120" s="189" t="s">
        <v>39</v>
      </c>
      <c r="D120" s="90"/>
      <c r="E120" s="91"/>
      <c r="F120" s="91"/>
      <c r="G120" s="91"/>
      <c r="H120" s="91"/>
      <c r="I120" s="112">
        <f t="shared" si="14"/>
        <v>0</v>
      </c>
      <c r="J120" s="91">
        <v>135</v>
      </c>
      <c r="K120" s="91"/>
      <c r="L120" s="91"/>
      <c r="M120" s="116">
        <f t="shared" si="13"/>
        <v>135</v>
      </c>
      <c r="N120" s="190" t="s">
        <v>94</v>
      </c>
      <c r="O120" s="191">
        <v>2018</v>
      </c>
      <c r="P120" s="216" t="s">
        <v>65</v>
      </c>
      <c r="Q120" s="216" t="s">
        <v>30</v>
      </c>
    </row>
    <row r="121" spans="1:50" s="5" customFormat="1" hidden="1" x14ac:dyDescent="0.2">
      <c r="A121" s="235"/>
      <c r="B121" s="30" t="s">
        <v>9</v>
      </c>
      <c r="C121" s="189"/>
      <c r="D121" s="90"/>
      <c r="E121" s="91"/>
      <c r="F121" s="91"/>
      <c r="G121" s="91"/>
      <c r="H121" s="91"/>
      <c r="I121" s="112">
        <f t="shared" si="14"/>
        <v>0</v>
      </c>
      <c r="J121" s="90">
        <v>28</v>
      </c>
      <c r="K121" s="91"/>
      <c r="L121" s="91"/>
      <c r="M121" s="116">
        <f t="shared" si="13"/>
        <v>28</v>
      </c>
      <c r="N121" s="190"/>
      <c r="O121" s="191"/>
      <c r="P121" s="216"/>
      <c r="Q121" s="216"/>
    </row>
    <row r="122" spans="1:50" s="5" customFormat="1" ht="149.25" hidden="1" customHeight="1" x14ac:dyDescent="0.2">
      <c r="A122" s="232">
        <v>50</v>
      </c>
      <c r="B122" s="31" t="s">
        <v>246</v>
      </c>
      <c r="C122" s="189" t="s">
        <v>39</v>
      </c>
      <c r="D122" s="90">
        <v>27</v>
      </c>
      <c r="E122" s="91"/>
      <c r="F122" s="91"/>
      <c r="G122" s="91"/>
      <c r="H122" s="91"/>
      <c r="I122" s="112">
        <f t="shared" si="14"/>
        <v>27</v>
      </c>
      <c r="J122" s="91">
        <v>3503.3110000000001</v>
      </c>
      <c r="K122" s="91">
        <f>2335.54+5000+43.5</f>
        <v>7379.04</v>
      </c>
      <c r="L122" s="91"/>
      <c r="M122" s="116">
        <f t="shared" si="13"/>
        <v>10909.351000000001</v>
      </c>
      <c r="N122" s="190" t="s">
        <v>247</v>
      </c>
      <c r="O122" s="236" t="s">
        <v>237</v>
      </c>
      <c r="P122" s="216" t="s">
        <v>266</v>
      </c>
      <c r="Q122" s="220" t="s">
        <v>30</v>
      </c>
    </row>
    <row r="123" spans="1:50" s="5" customFormat="1" hidden="1" x14ac:dyDescent="0.2">
      <c r="A123" s="233"/>
      <c r="B123" s="30" t="s">
        <v>9</v>
      </c>
      <c r="C123" s="189"/>
      <c r="D123" s="90"/>
      <c r="E123" s="91"/>
      <c r="F123" s="91"/>
      <c r="G123" s="91"/>
      <c r="H123" s="91"/>
      <c r="I123" s="112">
        <f t="shared" si="14"/>
        <v>0</v>
      </c>
      <c r="J123" s="90"/>
      <c r="K123" s="91"/>
      <c r="L123" s="91"/>
      <c r="M123" s="116">
        <f t="shared" si="13"/>
        <v>0</v>
      </c>
      <c r="N123" s="190"/>
      <c r="O123" s="236"/>
      <c r="P123" s="216"/>
      <c r="Q123" s="220"/>
    </row>
    <row r="124" spans="1:50" s="6" customFormat="1" ht="27.75" customHeight="1" x14ac:dyDescent="0.25">
      <c r="A124" s="177" t="s">
        <v>23</v>
      </c>
      <c r="B124" s="178"/>
      <c r="C124" s="54"/>
      <c r="D124" s="74">
        <f>SUM(D127,D129,D131,D133,D135,D137,D140,D142,D144,D146,D148,D150,D152,D154,D156,D158,D160,D162,D164,D166,D168,D170,D172,D174,D176,D178,D180,D182,D184,D186,D188,D191,D193,D195,D197,D199,D201,D203,D205,D207,D209,D211,D213,D215,D217,D219,D221,D224,D227,D229,D231,D233)</f>
        <v>3362.837</v>
      </c>
      <c r="E124" s="83">
        <f>SUM(E127,E129,E131,E133,E135,E137,E140,E142,E144,E146,E148,E150,E152,E154,E156,E158,E160,E162,E164,E166,E168,E170,E172,E174,E176,E178,E180,E182,E184,E186,E188,E191,E193,E195,E197,E199,E201,E203,E205,E207,E209,E211,E213,E215,E217,E219,E221,E224,E227,E229,E231,E233)</f>
        <v>4792.9960000000001</v>
      </c>
      <c r="F124" s="83">
        <f t="shared" ref="F124:H124" si="15">SUM(F127,F129,F131,F133,F135,F137,F140,F142,F144,F146,F148,F150,F152,F154,F156,F158,F160,F162,F164,F166,F168,F170,F172,F174,F176,F178,F180,F182,F184,F186,F188,F191,F193,F195,F197,F199,F201,F203,F205,F207,F209,F211,F213,F215,F217,F219,F221,F224,F227,F229,F231,F233)</f>
        <v>161</v>
      </c>
      <c r="G124" s="83">
        <f t="shared" si="15"/>
        <v>897</v>
      </c>
      <c r="H124" s="83">
        <f t="shared" si="15"/>
        <v>81.599999999999994</v>
      </c>
      <c r="I124" s="75">
        <f>D124+E124+F124+G124+H124</f>
        <v>9295.4330000000009</v>
      </c>
      <c r="J124" s="74">
        <f>SUM(J127,J129,J131,J133,J135,J137,J140,J142,J144,J146,J148,J150,J152,J154,J156,J158,J160,J162,J164,J166,J168,J170,J172,J174,J176,J178,J180,J182,J184,J186,J188,J191,J193,J195,J197,J199,J201,J203,J205,J207,J209,J211,J213,J215,J217,J219,J221,J224,J227,J229,J231,J233)</f>
        <v>17379.794999999998</v>
      </c>
      <c r="K124" s="83">
        <f>SUM(K127,K129,K131,K133,K135,K137,K140,K142,K144,K146,K148,K150,K152,K154,K156,K158,K160,K162,K164,K166,K168,K170,K172,K174,K176,K178,K180,K182,K184,K186,K188,K191,K193,K195,K197,K199,K201,K203,K205,K207,K209,K211,K213,K215,K217,K219,K221,K224,K227,K229,K231,K233)</f>
        <v>26981.406999999999</v>
      </c>
      <c r="L124" s="83">
        <f>SUM(L127,L129,L131,L133,L135,L137,L140,L142,L144,L146,L148,L150,L152,L154,L156,L158,L160,L162,L164,L166,L168,L170,L172,L174,L176,L178,L180,L182,L184,L186,L188,L191,L193,L195,L197,L199,L201,L203,L205,L207,L209,L211,L213,L215,L217,L219,L221,L224,L227,L229,L231,L233)</f>
        <v>15428.557000000001</v>
      </c>
      <c r="M124" s="118">
        <f>I124+J124+K124+L124</f>
        <v>69085.191999999995</v>
      </c>
      <c r="N124" s="55"/>
      <c r="O124" s="56"/>
      <c r="P124" s="57"/>
      <c r="Q124" s="57"/>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row>
    <row r="125" spans="1:50" s="5" customFormat="1" ht="14.25" customHeight="1" x14ac:dyDescent="0.2">
      <c r="A125" s="186" t="s">
        <v>8</v>
      </c>
      <c r="B125" s="187"/>
      <c r="C125" s="50"/>
      <c r="D125" s="84">
        <f t="shared" ref="D125:L125" si="16">(D124/D11)*100</f>
        <v>65.683707170457566</v>
      </c>
      <c r="E125" s="85">
        <f t="shared" si="16"/>
        <v>86.469411127123308</v>
      </c>
      <c r="F125" s="85">
        <f t="shared" si="16"/>
        <v>9.7681727449778855</v>
      </c>
      <c r="G125" s="85">
        <f t="shared" si="16"/>
        <v>100</v>
      </c>
      <c r="H125" s="85">
        <f t="shared" si="16"/>
        <v>2.0829185364434162</v>
      </c>
      <c r="I125" s="86">
        <f t="shared" si="16"/>
        <v>54.27822404785276</v>
      </c>
      <c r="J125" s="84">
        <f t="shared" si="16"/>
        <v>31.265090238716812</v>
      </c>
      <c r="K125" s="85">
        <f t="shared" si="16"/>
        <v>32.236720701936271</v>
      </c>
      <c r="L125" s="85">
        <f t="shared" si="16"/>
        <v>27.812286605685781</v>
      </c>
      <c r="M125" s="87">
        <f t="shared" si="13"/>
        <v>145.59232159419162</v>
      </c>
      <c r="N125" s="51"/>
      <c r="O125" s="52"/>
      <c r="P125" s="53"/>
      <c r="Q125" s="53"/>
    </row>
    <row r="126" spans="1:50" s="5" customFormat="1" ht="25.5" hidden="1" x14ac:dyDescent="0.2">
      <c r="A126" s="37"/>
      <c r="B126" s="38" t="s">
        <v>55</v>
      </c>
      <c r="C126" s="39" t="s">
        <v>40</v>
      </c>
      <c r="D126" s="88"/>
      <c r="E126" s="101"/>
      <c r="F126" s="101"/>
      <c r="G126" s="101"/>
      <c r="H126" s="101"/>
      <c r="I126" s="110"/>
      <c r="J126" s="88"/>
      <c r="K126" s="101"/>
      <c r="L126" s="101"/>
      <c r="M126" s="117"/>
      <c r="N126" s="40"/>
      <c r="O126" s="41"/>
      <c r="P126" s="42"/>
      <c r="Q126" s="42"/>
    </row>
    <row r="127" spans="1:50" s="5" customFormat="1" ht="165.75" hidden="1" customHeight="1" x14ac:dyDescent="0.2">
      <c r="A127" s="235">
        <v>51</v>
      </c>
      <c r="B127" s="31" t="s">
        <v>115</v>
      </c>
      <c r="C127" s="189" t="s">
        <v>40</v>
      </c>
      <c r="D127" s="90"/>
      <c r="E127" s="91"/>
      <c r="F127" s="91"/>
      <c r="G127" s="91"/>
      <c r="H127" s="91"/>
      <c r="I127" s="112">
        <f t="shared" ref="I127:I230" si="17">SUM(D127:H127)</f>
        <v>0</v>
      </c>
      <c r="J127" s="90">
        <v>160</v>
      </c>
      <c r="K127" s="91">
        <v>130</v>
      </c>
      <c r="L127" s="91">
        <v>130</v>
      </c>
      <c r="M127" s="116">
        <f t="shared" si="13"/>
        <v>420</v>
      </c>
      <c r="N127" s="190" t="s">
        <v>116</v>
      </c>
      <c r="O127" s="236" t="s">
        <v>109</v>
      </c>
      <c r="P127" s="216" t="s">
        <v>72</v>
      </c>
      <c r="Q127" s="216" t="s">
        <v>30</v>
      </c>
    </row>
    <row r="128" spans="1:50" s="5" customFormat="1" hidden="1" x14ac:dyDescent="0.2">
      <c r="A128" s="235"/>
      <c r="B128" s="30" t="s">
        <v>9</v>
      </c>
      <c r="C128" s="189"/>
      <c r="D128" s="90"/>
      <c r="E128" s="91"/>
      <c r="F128" s="91"/>
      <c r="G128" s="91"/>
      <c r="H128" s="91"/>
      <c r="I128" s="112">
        <f t="shared" si="17"/>
        <v>0</v>
      </c>
      <c r="J128" s="90"/>
      <c r="K128" s="91"/>
      <c r="L128" s="91"/>
      <c r="M128" s="116">
        <f t="shared" si="13"/>
        <v>0</v>
      </c>
      <c r="N128" s="190"/>
      <c r="O128" s="236"/>
      <c r="P128" s="216"/>
      <c r="Q128" s="216"/>
    </row>
    <row r="129" spans="1:50" s="5" customFormat="1" ht="125.25" hidden="1" customHeight="1" x14ac:dyDescent="0.2">
      <c r="A129" s="235">
        <v>52</v>
      </c>
      <c r="B129" s="31" t="s">
        <v>179</v>
      </c>
      <c r="C129" s="189" t="s">
        <v>40</v>
      </c>
      <c r="D129" s="90">
        <v>240.8</v>
      </c>
      <c r="E129" s="91"/>
      <c r="F129" s="91"/>
      <c r="G129" s="91"/>
      <c r="H129" s="91"/>
      <c r="I129" s="112">
        <f t="shared" si="17"/>
        <v>240.8</v>
      </c>
      <c r="J129" s="90"/>
      <c r="K129" s="91"/>
      <c r="L129" s="91"/>
      <c r="M129" s="116">
        <f t="shared" si="13"/>
        <v>240.8</v>
      </c>
      <c r="N129" s="190" t="s">
        <v>285</v>
      </c>
      <c r="O129" s="190" t="s">
        <v>85</v>
      </c>
      <c r="P129" s="216" t="s">
        <v>65</v>
      </c>
      <c r="Q129" s="216" t="s">
        <v>30</v>
      </c>
    </row>
    <row r="130" spans="1:50" s="5" customFormat="1" hidden="1" x14ac:dyDescent="0.2">
      <c r="A130" s="235"/>
      <c r="B130" s="30" t="s">
        <v>9</v>
      </c>
      <c r="C130" s="189"/>
      <c r="D130" s="90"/>
      <c r="E130" s="91"/>
      <c r="F130" s="91"/>
      <c r="G130" s="91"/>
      <c r="H130" s="91"/>
      <c r="I130" s="112">
        <f t="shared" si="17"/>
        <v>0</v>
      </c>
      <c r="J130" s="90"/>
      <c r="K130" s="91"/>
      <c r="L130" s="91"/>
      <c r="M130" s="116">
        <f t="shared" si="13"/>
        <v>0</v>
      </c>
      <c r="N130" s="190"/>
      <c r="O130" s="190"/>
      <c r="P130" s="216"/>
      <c r="Q130" s="216"/>
    </row>
    <row r="131" spans="1:50" s="5" customFormat="1" ht="164.25" hidden="1" customHeight="1" x14ac:dyDescent="0.2">
      <c r="A131" s="235">
        <v>53</v>
      </c>
      <c r="B131" s="31" t="s">
        <v>267</v>
      </c>
      <c r="C131" s="189" t="s">
        <v>40</v>
      </c>
      <c r="D131" s="90">
        <v>57.9</v>
      </c>
      <c r="E131" s="91"/>
      <c r="F131" s="91"/>
      <c r="G131" s="91"/>
      <c r="H131" s="91"/>
      <c r="I131" s="112">
        <f t="shared" ref="I131:I132" si="18">SUM(D131:H131)</f>
        <v>57.9</v>
      </c>
      <c r="J131" s="90">
        <v>800</v>
      </c>
      <c r="K131" s="91"/>
      <c r="L131" s="91"/>
      <c r="M131" s="116">
        <f t="shared" si="13"/>
        <v>857.9</v>
      </c>
      <c r="N131" s="190" t="s">
        <v>274</v>
      </c>
      <c r="O131" s="190" t="s">
        <v>28</v>
      </c>
      <c r="P131" s="216" t="s">
        <v>65</v>
      </c>
      <c r="Q131" s="216" t="s">
        <v>27</v>
      </c>
    </row>
    <row r="132" spans="1:50" s="5" customFormat="1" hidden="1" x14ac:dyDescent="0.2">
      <c r="A132" s="235"/>
      <c r="B132" s="30" t="s">
        <v>9</v>
      </c>
      <c r="C132" s="189"/>
      <c r="D132" s="90">
        <v>38.598999999999997</v>
      </c>
      <c r="E132" s="91"/>
      <c r="F132" s="91"/>
      <c r="G132" s="91"/>
      <c r="H132" s="91"/>
      <c r="I132" s="112">
        <f t="shared" si="18"/>
        <v>38.598999999999997</v>
      </c>
      <c r="J132" s="90"/>
      <c r="K132" s="91"/>
      <c r="L132" s="91"/>
      <c r="M132" s="116">
        <f t="shared" si="13"/>
        <v>38.598999999999997</v>
      </c>
      <c r="N132" s="190"/>
      <c r="O132" s="190"/>
      <c r="P132" s="216"/>
      <c r="Q132" s="216"/>
    </row>
    <row r="133" spans="1:50" ht="51" hidden="1" customHeight="1" x14ac:dyDescent="0.25">
      <c r="A133" s="235">
        <v>54</v>
      </c>
      <c r="B133" s="31" t="s">
        <v>248</v>
      </c>
      <c r="C133" s="189" t="s">
        <v>40</v>
      </c>
      <c r="D133" s="90"/>
      <c r="E133" s="91"/>
      <c r="F133" s="91"/>
      <c r="G133" s="91"/>
      <c r="H133" s="91"/>
      <c r="I133" s="112">
        <f t="shared" ref="I133:I138" si="19">SUM(D133:H133)</f>
        <v>0</v>
      </c>
      <c r="J133" s="90">
        <v>17</v>
      </c>
      <c r="K133" s="91">
        <v>153.80000000000001</v>
      </c>
      <c r="L133" s="91"/>
      <c r="M133" s="116">
        <f t="shared" si="13"/>
        <v>170.8</v>
      </c>
      <c r="N133" s="190" t="s">
        <v>196</v>
      </c>
      <c r="O133" s="191" t="s">
        <v>110</v>
      </c>
      <c r="P133" s="216" t="s">
        <v>69</v>
      </c>
      <c r="Q133" s="216" t="s">
        <v>30</v>
      </c>
    </row>
    <row r="134" spans="1:50" ht="15" hidden="1" customHeight="1" x14ac:dyDescent="0.25">
      <c r="A134" s="235"/>
      <c r="B134" s="30" t="s">
        <v>9</v>
      </c>
      <c r="C134" s="189"/>
      <c r="D134" s="90"/>
      <c r="E134" s="91"/>
      <c r="F134" s="91"/>
      <c r="G134" s="91"/>
      <c r="H134" s="91"/>
      <c r="I134" s="112">
        <f t="shared" si="19"/>
        <v>0</v>
      </c>
      <c r="J134" s="90">
        <v>15</v>
      </c>
      <c r="K134" s="91"/>
      <c r="L134" s="91"/>
      <c r="M134" s="116">
        <f t="shared" si="13"/>
        <v>15</v>
      </c>
      <c r="N134" s="190"/>
      <c r="O134" s="191"/>
      <c r="P134" s="216"/>
      <c r="Q134" s="216"/>
    </row>
    <row r="135" spans="1:50" s="6" customFormat="1" ht="234" hidden="1" customHeight="1" x14ac:dyDescent="0.25">
      <c r="A135" s="235">
        <v>55</v>
      </c>
      <c r="B135" s="31" t="s">
        <v>101</v>
      </c>
      <c r="C135" s="189" t="s">
        <v>40</v>
      </c>
      <c r="D135" s="90">
        <f>SUM(203.5+4.9+75)</f>
        <v>283.39999999999998</v>
      </c>
      <c r="E135" s="91"/>
      <c r="F135" s="91"/>
      <c r="G135" s="91"/>
      <c r="H135" s="91"/>
      <c r="I135" s="112">
        <f t="shared" si="19"/>
        <v>283.39999999999998</v>
      </c>
      <c r="J135" s="90">
        <f>SUM(274.983+168.69)</f>
        <v>443.673</v>
      </c>
      <c r="K135" s="91">
        <v>84.356999999999999</v>
      </c>
      <c r="L135" s="91">
        <v>84.356999999999999</v>
      </c>
      <c r="M135" s="116">
        <f t="shared" si="13"/>
        <v>895.78699999999992</v>
      </c>
      <c r="N135" s="190" t="s">
        <v>270</v>
      </c>
      <c r="O135" s="191" t="s">
        <v>12</v>
      </c>
      <c r="P135" s="216" t="s">
        <v>269</v>
      </c>
      <c r="Q135" s="216" t="s">
        <v>30</v>
      </c>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row>
    <row r="136" spans="1:50" s="5" customFormat="1" ht="15" hidden="1" customHeight="1" x14ac:dyDescent="0.2">
      <c r="A136" s="235"/>
      <c r="B136" s="30" t="s">
        <v>9</v>
      </c>
      <c r="C136" s="189"/>
      <c r="D136" s="90"/>
      <c r="E136" s="91"/>
      <c r="F136" s="91"/>
      <c r="G136" s="91"/>
      <c r="H136" s="91"/>
      <c r="I136" s="112">
        <f t="shared" si="19"/>
        <v>0</v>
      </c>
      <c r="J136" s="90"/>
      <c r="K136" s="91"/>
      <c r="L136" s="91"/>
      <c r="M136" s="116">
        <f t="shared" si="13"/>
        <v>0</v>
      </c>
      <c r="N136" s="190"/>
      <c r="O136" s="191"/>
      <c r="P136" s="216"/>
      <c r="Q136" s="216"/>
    </row>
    <row r="137" spans="1:50" s="5" customFormat="1" ht="248.25" hidden="1" customHeight="1" x14ac:dyDescent="0.2">
      <c r="A137" s="235">
        <v>56</v>
      </c>
      <c r="B137" s="31" t="s">
        <v>257</v>
      </c>
      <c r="C137" s="189" t="s">
        <v>40</v>
      </c>
      <c r="D137" s="90">
        <v>200</v>
      </c>
      <c r="E137" s="104"/>
      <c r="F137" s="91"/>
      <c r="G137" s="91"/>
      <c r="H137" s="91"/>
      <c r="I137" s="112">
        <f t="shared" si="19"/>
        <v>200</v>
      </c>
      <c r="J137" s="90">
        <v>293</v>
      </c>
      <c r="K137" s="91"/>
      <c r="L137" s="91"/>
      <c r="M137" s="116">
        <f t="shared" si="13"/>
        <v>493</v>
      </c>
      <c r="N137" s="190" t="s">
        <v>275</v>
      </c>
      <c r="O137" s="191" t="s">
        <v>28</v>
      </c>
      <c r="P137" s="216" t="s">
        <v>213</v>
      </c>
      <c r="Q137" s="216" t="s">
        <v>30</v>
      </c>
    </row>
    <row r="138" spans="1:50" s="5" customFormat="1" ht="15" hidden="1" customHeight="1" x14ac:dyDescent="0.2">
      <c r="A138" s="235"/>
      <c r="B138" s="30" t="s">
        <v>9</v>
      </c>
      <c r="C138" s="189"/>
      <c r="D138" s="90"/>
      <c r="E138" s="91"/>
      <c r="F138" s="91"/>
      <c r="G138" s="91"/>
      <c r="H138" s="91"/>
      <c r="I138" s="112">
        <f t="shared" si="19"/>
        <v>0</v>
      </c>
      <c r="J138" s="90"/>
      <c r="K138" s="91"/>
      <c r="L138" s="91"/>
      <c r="M138" s="116">
        <f t="shared" si="13"/>
        <v>0</v>
      </c>
      <c r="N138" s="190"/>
      <c r="O138" s="191"/>
      <c r="P138" s="216"/>
      <c r="Q138" s="216"/>
    </row>
    <row r="139" spans="1:50" s="8" customFormat="1" ht="26.25" customHeight="1" x14ac:dyDescent="0.2">
      <c r="A139" s="37"/>
      <c r="B139" s="38" t="s">
        <v>236</v>
      </c>
      <c r="C139" s="39" t="s">
        <v>26</v>
      </c>
      <c r="D139" s="88"/>
      <c r="E139" s="101"/>
      <c r="F139" s="101"/>
      <c r="G139" s="101"/>
      <c r="H139" s="101"/>
      <c r="I139" s="110"/>
      <c r="J139" s="88"/>
      <c r="K139" s="101"/>
      <c r="L139" s="101"/>
      <c r="M139" s="117"/>
      <c r="N139" s="40"/>
      <c r="O139" s="41"/>
      <c r="P139" s="42"/>
      <c r="Q139" s="42"/>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row>
    <row r="140" spans="1:50" s="11" customFormat="1" ht="51.75" hidden="1" customHeight="1" x14ac:dyDescent="0.25">
      <c r="A140" s="235">
        <v>57</v>
      </c>
      <c r="B140" s="49" t="s">
        <v>222</v>
      </c>
      <c r="C140" s="189" t="s">
        <v>26</v>
      </c>
      <c r="D140" s="89"/>
      <c r="E140" s="93"/>
      <c r="F140" s="93"/>
      <c r="G140" s="93"/>
      <c r="H140" s="93"/>
      <c r="I140" s="112">
        <f t="shared" ref="I140:I153" si="20">SUM(D140:H140)</f>
        <v>0</v>
      </c>
      <c r="J140" s="89">
        <v>100</v>
      </c>
      <c r="K140" s="93">
        <v>200</v>
      </c>
      <c r="L140" s="93"/>
      <c r="M140" s="116">
        <f t="shared" si="13"/>
        <v>300</v>
      </c>
      <c r="N140" s="222" t="s">
        <v>223</v>
      </c>
      <c r="O140" s="222" t="s">
        <v>110</v>
      </c>
      <c r="P140" s="224" t="s">
        <v>212</v>
      </c>
      <c r="Q140" s="224" t="s">
        <v>30</v>
      </c>
      <c r="R140" s="3"/>
      <c r="S140" s="3"/>
      <c r="T140" s="13"/>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row>
    <row r="141" spans="1:50" s="11" customFormat="1" ht="15" hidden="1" customHeight="1" x14ac:dyDescent="0.25">
      <c r="A141" s="235"/>
      <c r="B141" s="32" t="s">
        <v>9</v>
      </c>
      <c r="C141" s="189"/>
      <c r="D141" s="89"/>
      <c r="E141" s="93"/>
      <c r="F141" s="93"/>
      <c r="G141" s="93"/>
      <c r="H141" s="93"/>
      <c r="I141" s="112">
        <f t="shared" si="20"/>
        <v>0</v>
      </c>
      <c r="J141" s="89"/>
      <c r="K141" s="93"/>
      <c r="L141" s="93"/>
      <c r="M141" s="116">
        <f t="shared" si="13"/>
        <v>0</v>
      </c>
      <c r="N141" s="222"/>
      <c r="O141" s="222"/>
      <c r="P141" s="224"/>
      <c r="Q141" s="224"/>
      <c r="R141" s="3"/>
      <c r="S141" s="3"/>
      <c r="T141" s="13"/>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row>
    <row r="142" spans="1:50" s="11" customFormat="1" ht="78.75" hidden="1" customHeight="1" x14ac:dyDescent="0.25">
      <c r="A142" s="235">
        <v>58</v>
      </c>
      <c r="B142" s="31" t="s">
        <v>64</v>
      </c>
      <c r="C142" s="189" t="s">
        <v>26</v>
      </c>
      <c r="D142" s="90"/>
      <c r="E142" s="91"/>
      <c r="F142" s="91"/>
      <c r="G142" s="91"/>
      <c r="H142" s="91"/>
      <c r="I142" s="112">
        <f t="shared" si="20"/>
        <v>0</v>
      </c>
      <c r="J142" s="90">
        <v>37</v>
      </c>
      <c r="K142" s="91"/>
      <c r="L142" s="91"/>
      <c r="M142" s="116">
        <f t="shared" si="13"/>
        <v>37</v>
      </c>
      <c r="N142" s="190" t="s">
        <v>95</v>
      </c>
      <c r="O142" s="190" t="s">
        <v>184</v>
      </c>
      <c r="P142" s="216" t="s">
        <v>65</v>
      </c>
      <c r="Q142" s="216" t="s">
        <v>30</v>
      </c>
      <c r="R142" s="3"/>
      <c r="S142" s="3"/>
      <c r="T142" s="13"/>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row>
    <row r="143" spans="1:50" s="11" customFormat="1" ht="15" hidden="1" customHeight="1" x14ac:dyDescent="0.25">
      <c r="A143" s="235"/>
      <c r="B143" s="30" t="s">
        <v>9</v>
      </c>
      <c r="C143" s="189"/>
      <c r="D143" s="90"/>
      <c r="E143" s="91"/>
      <c r="F143" s="91"/>
      <c r="G143" s="91"/>
      <c r="H143" s="91"/>
      <c r="I143" s="112">
        <f t="shared" si="20"/>
        <v>0</v>
      </c>
      <c r="J143" s="90"/>
      <c r="K143" s="91"/>
      <c r="L143" s="91"/>
      <c r="M143" s="116">
        <f t="shared" si="13"/>
        <v>0</v>
      </c>
      <c r="N143" s="190"/>
      <c r="O143" s="190"/>
      <c r="P143" s="216"/>
      <c r="Q143" s="216"/>
      <c r="R143" s="3"/>
      <c r="S143" s="3"/>
      <c r="T143" s="13"/>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row>
    <row r="144" spans="1:50" s="11" customFormat="1" ht="98.25" hidden="1" customHeight="1" x14ac:dyDescent="0.25">
      <c r="A144" s="235">
        <v>59</v>
      </c>
      <c r="B144" s="31" t="s">
        <v>145</v>
      </c>
      <c r="C144" s="189" t="s">
        <v>26</v>
      </c>
      <c r="D144" s="90"/>
      <c r="E144" s="91"/>
      <c r="F144" s="91"/>
      <c r="G144" s="91"/>
      <c r="H144" s="91"/>
      <c r="I144" s="112">
        <f t="shared" si="20"/>
        <v>0</v>
      </c>
      <c r="J144" s="90">
        <v>400</v>
      </c>
      <c r="K144" s="91">
        <v>400</v>
      </c>
      <c r="L144" s="91"/>
      <c r="M144" s="116">
        <f t="shared" si="13"/>
        <v>800</v>
      </c>
      <c r="N144" s="190" t="s">
        <v>146</v>
      </c>
      <c r="O144" s="190" t="s">
        <v>110</v>
      </c>
      <c r="P144" s="216" t="s">
        <v>113</v>
      </c>
      <c r="Q144" s="216" t="s">
        <v>27</v>
      </c>
      <c r="R144" s="3"/>
      <c r="S144" s="3"/>
      <c r="T144" s="13"/>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row>
    <row r="145" spans="1:50" s="11" customFormat="1" ht="15" hidden="1" customHeight="1" x14ac:dyDescent="0.25">
      <c r="A145" s="235"/>
      <c r="B145" s="30" t="s">
        <v>9</v>
      </c>
      <c r="C145" s="189"/>
      <c r="D145" s="90"/>
      <c r="E145" s="91"/>
      <c r="F145" s="91"/>
      <c r="G145" s="91"/>
      <c r="H145" s="91"/>
      <c r="I145" s="112">
        <f t="shared" si="20"/>
        <v>0</v>
      </c>
      <c r="J145" s="90"/>
      <c r="K145" s="91"/>
      <c r="L145" s="91"/>
      <c r="M145" s="116">
        <f t="shared" si="13"/>
        <v>0</v>
      </c>
      <c r="N145" s="190"/>
      <c r="O145" s="190"/>
      <c r="P145" s="216"/>
      <c r="Q145" s="216"/>
      <c r="R145" s="3"/>
      <c r="S145" s="3"/>
      <c r="T145" s="13"/>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row>
    <row r="146" spans="1:50" s="11" customFormat="1" ht="99" hidden="1" customHeight="1" x14ac:dyDescent="0.25">
      <c r="A146" s="235">
        <v>60</v>
      </c>
      <c r="B146" s="31" t="s">
        <v>79</v>
      </c>
      <c r="C146" s="189" t="s">
        <v>26</v>
      </c>
      <c r="D146" s="90"/>
      <c r="E146" s="91"/>
      <c r="F146" s="91"/>
      <c r="G146" s="91"/>
      <c r="H146" s="91"/>
      <c r="I146" s="112">
        <f t="shared" si="20"/>
        <v>0</v>
      </c>
      <c r="J146" s="90">
        <v>26.4</v>
      </c>
      <c r="K146" s="114">
        <v>800</v>
      </c>
      <c r="L146" s="91"/>
      <c r="M146" s="116">
        <f t="shared" si="13"/>
        <v>826.4</v>
      </c>
      <c r="N146" s="190" t="s">
        <v>149</v>
      </c>
      <c r="O146" s="190" t="s">
        <v>110</v>
      </c>
      <c r="P146" s="216" t="s">
        <v>65</v>
      </c>
      <c r="Q146" s="216" t="s">
        <v>30</v>
      </c>
      <c r="R146" s="3"/>
      <c r="S146" s="3"/>
      <c r="T146" s="13"/>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row>
    <row r="147" spans="1:50" s="11" customFormat="1" ht="15" hidden="1" customHeight="1" x14ac:dyDescent="0.25">
      <c r="A147" s="235"/>
      <c r="B147" s="30" t="s">
        <v>9</v>
      </c>
      <c r="C147" s="189"/>
      <c r="D147" s="90"/>
      <c r="E147" s="91"/>
      <c r="F147" s="91"/>
      <c r="G147" s="91"/>
      <c r="H147" s="91"/>
      <c r="I147" s="112">
        <f t="shared" si="20"/>
        <v>0</v>
      </c>
      <c r="J147" s="90">
        <v>24</v>
      </c>
      <c r="K147" s="114"/>
      <c r="L147" s="91"/>
      <c r="M147" s="116">
        <f t="shared" si="13"/>
        <v>24</v>
      </c>
      <c r="N147" s="190"/>
      <c r="O147" s="190"/>
      <c r="P147" s="216"/>
      <c r="Q147" s="216"/>
      <c r="R147" s="3"/>
      <c r="S147" s="3"/>
      <c r="T147" s="13"/>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row>
    <row r="148" spans="1:50" s="11" customFormat="1" ht="102" hidden="1" customHeight="1" x14ac:dyDescent="0.25">
      <c r="A148" s="235">
        <v>61</v>
      </c>
      <c r="B148" s="31" t="s">
        <v>99</v>
      </c>
      <c r="C148" s="189" t="s">
        <v>26</v>
      </c>
      <c r="D148" s="90">
        <v>49</v>
      </c>
      <c r="E148" s="91"/>
      <c r="F148" s="91"/>
      <c r="G148" s="91"/>
      <c r="H148" s="91"/>
      <c r="I148" s="112">
        <f t="shared" si="20"/>
        <v>49</v>
      </c>
      <c r="J148" s="91">
        <v>800</v>
      </c>
      <c r="K148" s="91"/>
      <c r="L148" s="91"/>
      <c r="M148" s="116">
        <f>I148+J148+K148+L148</f>
        <v>849</v>
      </c>
      <c r="N148" s="190" t="s">
        <v>149</v>
      </c>
      <c r="O148" s="250" t="s">
        <v>28</v>
      </c>
      <c r="P148" s="216" t="s">
        <v>65</v>
      </c>
      <c r="Q148" s="252" t="s">
        <v>30</v>
      </c>
      <c r="R148" s="3"/>
      <c r="S148" s="3"/>
      <c r="T148" s="13"/>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row>
    <row r="149" spans="1:50" s="11" customFormat="1" ht="15" hidden="1" customHeight="1" x14ac:dyDescent="0.25">
      <c r="A149" s="235"/>
      <c r="B149" s="34" t="s">
        <v>9</v>
      </c>
      <c r="C149" s="189"/>
      <c r="D149" s="90">
        <v>42</v>
      </c>
      <c r="E149" s="91"/>
      <c r="F149" s="91"/>
      <c r="G149" s="91"/>
      <c r="H149" s="91"/>
      <c r="I149" s="112">
        <f t="shared" si="20"/>
        <v>42</v>
      </c>
      <c r="J149" s="90"/>
      <c r="K149" s="91"/>
      <c r="L149" s="91"/>
      <c r="M149" s="116">
        <f t="shared" si="13"/>
        <v>42</v>
      </c>
      <c r="N149" s="190"/>
      <c r="O149" s="251"/>
      <c r="P149" s="216"/>
      <c r="Q149" s="253"/>
      <c r="R149" s="3"/>
      <c r="S149" s="3"/>
      <c r="T149" s="13"/>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row>
    <row r="150" spans="1:50" s="11" customFormat="1" ht="104.25" hidden="1" customHeight="1" x14ac:dyDescent="0.25">
      <c r="A150" s="235">
        <v>62</v>
      </c>
      <c r="B150" s="31" t="s">
        <v>100</v>
      </c>
      <c r="C150" s="189" t="s">
        <v>26</v>
      </c>
      <c r="D150" s="90">
        <v>42.5</v>
      </c>
      <c r="E150" s="91">
        <v>175</v>
      </c>
      <c r="F150" s="91"/>
      <c r="G150" s="91"/>
      <c r="H150" s="91"/>
      <c r="I150" s="112">
        <f t="shared" si="20"/>
        <v>217.5</v>
      </c>
      <c r="J150" s="90">
        <v>760</v>
      </c>
      <c r="K150" s="91"/>
      <c r="L150" s="91"/>
      <c r="M150" s="116">
        <f t="shared" si="13"/>
        <v>977.5</v>
      </c>
      <c r="N150" s="190" t="s">
        <v>149</v>
      </c>
      <c r="O150" s="250" t="s">
        <v>28</v>
      </c>
      <c r="P150" s="216" t="s">
        <v>65</v>
      </c>
      <c r="Q150" s="252" t="s">
        <v>30</v>
      </c>
      <c r="R150" s="3"/>
      <c r="S150" s="3"/>
      <c r="T150" s="13"/>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row>
    <row r="151" spans="1:50" s="11" customFormat="1" ht="15" hidden="1" customHeight="1" x14ac:dyDescent="0.25">
      <c r="A151" s="235"/>
      <c r="B151" s="30" t="s">
        <v>9</v>
      </c>
      <c r="C151" s="189"/>
      <c r="D151" s="90">
        <v>33.573</v>
      </c>
      <c r="E151" s="91"/>
      <c r="F151" s="91"/>
      <c r="G151" s="91"/>
      <c r="H151" s="91"/>
      <c r="I151" s="112">
        <f t="shared" si="20"/>
        <v>33.573</v>
      </c>
      <c r="J151" s="90"/>
      <c r="K151" s="91"/>
      <c r="L151" s="91"/>
      <c r="M151" s="116">
        <f t="shared" si="13"/>
        <v>33.573</v>
      </c>
      <c r="N151" s="190"/>
      <c r="O151" s="251"/>
      <c r="P151" s="216"/>
      <c r="Q151" s="253"/>
      <c r="R151" s="3"/>
      <c r="S151" s="3"/>
      <c r="T151" s="13"/>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row>
    <row r="152" spans="1:50" s="6" customFormat="1" ht="111.75" hidden="1" customHeight="1" x14ac:dyDescent="0.25">
      <c r="A152" s="235">
        <v>63</v>
      </c>
      <c r="B152" s="31" t="s">
        <v>102</v>
      </c>
      <c r="C152" s="189" t="s">
        <v>26</v>
      </c>
      <c r="D152" s="90"/>
      <c r="E152" s="91"/>
      <c r="F152" s="91"/>
      <c r="G152" s="91"/>
      <c r="H152" s="91"/>
      <c r="I152" s="112">
        <f t="shared" si="20"/>
        <v>0</v>
      </c>
      <c r="J152" s="90"/>
      <c r="K152" s="91">
        <v>26.4</v>
      </c>
      <c r="L152" s="91">
        <v>800</v>
      </c>
      <c r="M152" s="116">
        <f t="shared" si="13"/>
        <v>826.4</v>
      </c>
      <c r="N152" s="190" t="s">
        <v>149</v>
      </c>
      <c r="O152" s="190" t="s">
        <v>77</v>
      </c>
      <c r="P152" s="216" t="s">
        <v>65</v>
      </c>
      <c r="Q152" s="216" t="s">
        <v>30</v>
      </c>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row>
    <row r="153" spans="1:50" s="6" customFormat="1" ht="15" hidden="1" customHeight="1" x14ac:dyDescent="0.25">
      <c r="A153" s="235"/>
      <c r="B153" s="30" t="s">
        <v>9</v>
      </c>
      <c r="C153" s="189"/>
      <c r="D153" s="90"/>
      <c r="E153" s="91"/>
      <c r="F153" s="91"/>
      <c r="G153" s="91"/>
      <c r="H153" s="91"/>
      <c r="I153" s="112">
        <f t="shared" si="20"/>
        <v>0</v>
      </c>
      <c r="J153" s="90"/>
      <c r="K153" s="91">
        <v>24</v>
      </c>
      <c r="L153" s="91"/>
      <c r="M153" s="116">
        <f t="shared" si="13"/>
        <v>24</v>
      </c>
      <c r="N153" s="190"/>
      <c r="O153" s="190"/>
      <c r="P153" s="216"/>
      <c r="Q153" s="216"/>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row>
    <row r="154" spans="1:50" s="6" customFormat="1" ht="89.25" hidden="1" customHeight="1" x14ac:dyDescent="0.25">
      <c r="A154" s="235">
        <v>64</v>
      </c>
      <c r="B154" s="31" t="s">
        <v>281</v>
      </c>
      <c r="C154" s="189" t="s">
        <v>26</v>
      </c>
      <c r="D154" s="90">
        <v>82</v>
      </c>
      <c r="E154" s="91"/>
      <c r="F154" s="91"/>
      <c r="G154" s="91"/>
      <c r="H154" s="91"/>
      <c r="I154" s="112">
        <f t="shared" si="17"/>
        <v>82</v>
      </c>
      <c r="J154" s="95">
        <v>233.1</v>
      </c>
      <c r="K154" s="106">
        <v>543.70000000000005</v>
      </c>
      <c r="L154" s="106"/>
      <c r="M154" s="119">
        <f t="shared" si="13"/>
        <v>858.80000000000007</v>
      </c>
      <c r="N154" s="228" t="s">
        <v>305</v>
      </c>
      <c r="O154" s="229" t="s">
        <v>74</v>
      </c>
      <c r="P154" s="228" t="s">
        <v>70</v>
      </c>
      <c r="Q154" s="216" t="s">
        <v>30</v>
      </c>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row>
    <row r="155" spans="1:50" s="6" customFormat="1" ht="12.75" hidden="1" customHeight="1" x14ac:dyDescent="0.25">
      <c r="A155" s="235"/>
      <c r="B155" s="30" t="s">
        <v>14</v>
      </c>
      <c r="C155" s="189"/>
      <c r="D155" s="90">
        <v>75</v>
      </c>
      <c r="E155" s="91"/>
      <c r="F155" s="91"/>
      <c r="G155" s="91"/>
      <c r="H155" s="91"/>
      <c r="I155" s="112">
        <f t="shared" si="17"/>
        <v>75</v>
      </c>
      <c r="J155" s="95"/>
      <c r="K155" s="106"/>
      <c r="L155" s="106"/>
      <c r="M155" s="119">
        <f t="shared" si="13"/>
        <v>75</v>
      </c>
      <c r="N155" s="228"/>
      <c r="O155" s="229"/>
      <c r="P155" s="228"/>
      <c r="Q155" s="216"/>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row>
    <row r="156" spans="1:50" s="6" customFormat="1" ht="182.25" hidden="1" customHeight="1" x14ac:dyDescent="0.25">
      <c r="A156" s="235">
        <v>65</v>
      </c>
      <c r="B156" s="31" t="s">
        <v>197</v>
      </c>
      <c r="C156" s="189" t="s">
        <v>26</v>
      </c>
      <c r="D156" s="90">
        <v>54.7</v>
      </c>
      <c r="E156" s="91"/>
      <c r="F156" s="91">
        <v>122.7</v>
      </c>
      <c r="G156" s="91"/>
      <c r="H156" s="91"/>
      <c r="I156" s="112">
        <f t="shared" si="17"/>
        <v>177.4</v>
      </c>
      <c r="J156" s="91">
        <v>544.29999999999995</v>
      </c>
      <c r="K156" s="91"/>
      <c r="L156" s="91"/>
      <c r="M156" s="116">
        <f t="shared" si="13"/>
        <v>721.69999999999993</v>
      </c>
      <c r="N156" s="228" t="s">
        <v>306</v>
      </c>
      <c r="O156" s="190" t="s">
        <v>28</v>
      </c>
      <c r="P156" s="190" t="s">
        <v>83</v>
      </c>
      <c r="Q156" s="216" t="s">
        <v>30</v>
      </c>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row>
    <row r="157" spans="1:50" s="6" customFormat="1" ht="15" hidden="1" customHeight="1" x14ac:dyDescent="0.25">
      <c r="A157" s="235"/>
      <c r="B157" s="30" t="s">
        <v>9</v>
      </c>
      <c r="C157" s="189"/>
      <c r="D157" s="90">
        <v>31</v>
      </c>
      <c r="E157" s="91"/>
      <c r="F157" s="91"/>
      <c r="G157" s="91"/>
      <c r="H157" s="91"/>
      <c r="I157" s="112">
        <f t="shared" si="17"/>
        <v>31</v>
      </c>
      <c r="J157" s="90"/>
      <c r="K157" s="91"/>
      <c r="L157" s="91"/>
      <c r="M157" s="116">
        <f t="shared" si="13"/>
        <v>31</v>
      </c>
      <c r="N157" s="228"/>
      <c r="O157" s="190"/>
      <c r="P157" s="190"/>
      <c r="Q157" s="216"/>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row>
    <row r="158" spans="1:50" s="6" customFormat="1" ht="150" hidden="1" customHeight="1" x14ac:dyDescent="0.25">
      <c r="A158" s="235">
        <v>66</v>
      </c>
      <c r="B158" s="31" t="s">
        <v>198</v>
      </c>
      <c r="C158" s="189" t="s">
        <v>26</v>
      </c>
      <c r="D158" s="90">
        <v>15.1</v>
      </c>
      <c r="E158" s="91"/>
      <c r="F158" s="91">
        <v>15.8</v>
      </c>
      <c r="G158" s="91"/>
      <c r="H158" s="91"/>
      <c r="I158" s="112">
        <f t="shared" ref="I158:I159" si="21">SUM(D158:H158)</f>
        <v>30.9</v>
      </c>
      <c r="J158" s="91">
        <v>62.1</v>
      </c>
      <c r="K158" s="91"/>
      <c r="L158" s="91"/>
      <c r="M158" s="116">
        <f t="shared" si="13"/>
        <v>93</v>
      </c>
      <c r="N158" s="228" t="s">
        <v>307</v>
      </c>
      <c r="O158" s="190" t="s">
        <v>28</v>
      </c>
      <c r="P158" s="190" t="s">
        <v>83</v>
      </c>
      <c r="Q158" s="216" t="s">
        <v>30</v>
      </c>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row>
    <row r="159" spans="1:50" s="6" customFormat="1" ht="15" hidden="1" customHeight="1" x14ac:dyDescent="0.25">
      <c r="A159" s="235"/>
      <c r="B159" s="30" t="s">
        <v>9</v>
      </c>
      <c r="C159" s="189"/>
      <c r="D159" s="90">
        <v>9</v>
      </c>
      <c r="E159" s="91"/>
      <c r="F159" s="91"/>
      <c r="G159" s="91"/>
      <c r="H159" s="91"/>
      <c r="I159" s="112">
        <f t="shared" si="21"/>
        <v>9</v>
      </c>
      <c r="J159" s="90"/>
      <c r="K159" s="91"/>
      <c r="L159" s="91"/>
      <c r="M159" s="116">
        <f t="shared" si="13"/>
        <v>9</v>
      </c>
      <c r="N159" s="228"/>
      <c r="O159" s="190"/>
      <c r="P159" s="190"/>
      <c r="Q159" s="216"/>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row>
    <row r="160" spans="1:50" s="3" customFormat="1" ht="213" customHeight="1" x14ac:dyDescent="0.25">
      <c r="A160" s="257">
        <v>67</v>
      </c>
      <c r="B160" s="33" t="s">
        <v>314</v>
      </c>
      <c r="C160" s="260" t="s">
        <v>26</v>
      </c>
      <c r="D160" s="146">
        <f>D161</f>
        <v>19</v>
      </c>
      <c r="E160" s="147"/>
      <c r="F160" s="147"/>
      <c r="G160" s="147"/>
      <c r="H160" s="147"/>
      <c r="I160" s="148">
        <f>I161</f>
        <v>19</v>
      </c>
      <c r="J160" s="146">
        <f>J161+1500</f>
        <v>1576</v>
      </c>
      <c r="K160" s="147">
        <v>6000</v>
      </c>
      <c r="L160" s="147"/>
      <c r="M160" s="149">
        <f t="shared" si="13"/>
        <v>7595</v>
      </c>
      <c r="N160" s="267" t="s">
        <v>316</v>
      </c>
      <c r="O160" s="268" t="s">
        <v>319</v>
      </c>
      <c r="P160" s="269" t="s">
        <v>113</v>
      </c>
      <c r="Q160" s="270" t="s">
        <v>30</v>
      </c>
    </row>
    <row r="161" spans="1:17" s="3" customFormat="1" ht="15" customHeight="1" x14ac:dyDescent="0.25">
      <c r="A161" s="257"/>
      <c r="B161" s="34" t="s">
        <v>9</v>
      </c>
      <c r="C161" s="260"/>
      <c r="D161" s="146">
        <v>19</v>
      </c>
      <c r="E161" s="147"/>
      <c r="F161" s="147"/>
      <c r="G161" s="147"/>
      <c r="H161" s="147"/>
      <c r="I161" s="148">
        <f t="shared" si="17"/>
        <v>19</v>
      </c>
      <c r="J161" s="146">
        <v>76</v>
      </c>
      <c r="K161" s="147"/>
      <c r="L161" s="147"/>
      <c r="M161" s="149">
        <f t="shared" si="13"/>
        <v>95</v>
      </c>
      <c r="N161" s="267"/>
      <c r="O161" s="268"/>
      <c r="P161" s="269"/>
      <c r="Q161" s="270"/>
    </row>
    <row r="162" spans="1:17" s="3" customFormat="1" ht="72" hidden="1" customHeight="1" x14ac:dyDescent="0.25">
      <c r="A162" s="257">
        <v>68</v>
      </c>
      <c r="B162" s="33" t="s">
        <v>107</v>
      </c>
      <c r="C162" s="260" t="s">
        <v>26</v>
      </c>
      <c r="D162" s="146">
        <v>10</v>
      </c>
      <c r="E162" s="147"/>
      <c r="F162" s="147"/>
      <c r="G162" s="147"/>
      <c r="H162" s="147"/>
      <c r="I162" s="148">
        <f t="shared" si="17"/>
        <v>10</v>
      </c>
      <c r="J162" s="146">
        <v>263.5</v>
      </c>
      <c r="K162" s="150">
        <v>1000</v>
      </c>
      <c r="L162" s="147">
        <v>2000</v>
      </c>
      <c r="M162" s="149">
        <f t="shared" si="13"/>
        <v>3273.5</v>
      </c>
      <c r="N162" s="261" t="s">
        <v>259</v>
      </c>
      <c r="O162" s="263" t="s">
        <v>106</v>
      </c>
      <c r="P162" s="185" t="s">
        <v>258</v>
      </c>
      <c r="Q162" s="265" t="s">
        <v>30</v>
      </c>
    </row>
    <row r="163" spans="1:17" s="3" customFormat="1" ht="15" hidden="1" customHeight="1" x14ac:dyDescent="0.25">
      <c r="A163" s="257"/>
      <c r="B163" s="34" t="s">
        <v>9</v>
      </c>
      <c r="C163" s="260"/>
      <c r="D163" s="146"/>
      <c r="E163" s="147"/>
      <c r="F163" s="147"/>
      <c r="G163" s="147"/>
      <c r="H163" s="147"/>
      <c r="I163" s="148">
        <f t="shared" si="17"/>
        <v>0</v>
      </c>
      <c r="J163" s="146">
        <v>254.1</v>
      </c>
      <c r="K163" s="150"/>
      <c r="L163" s="147"/>
      <c r="M163" s="149">
        <f t="shared" si="13"/>
        <v>254.1</v>
      </c>
      <c r="N163" s="262"/>
      <c r="O163" s="264"/>
      <c r="P163" s="185"/>
      <c r="Q163" s="266"/>
    </row>
    <row r="164" spans="1:17" s="3" customFormat="1" ht="147.75" hidden="1" customHeight="1" x14ac:dyDescent="0.25">
      <c r="A164" s="257">
        <v>69</v>
      </c>
      <c r="B164" s="151" t="s">
        <v>199</v>
      </c>
      <c r="C164" s="260" t="s">
        <v>26</v>
      </c>
      <c r="D164" s="146">
        <v>8</v>
      </c>
      <c r="E164" s="147"/>
      <c r="F164" s="147"/>
      <c r="G164" s="147"/>
      <c r="H164" s="147"/>
      <c r="I164" s="148">
        <f t="shared" ref="I164:I165" si="22">SUM(D164:H164)</f>
        <v>8</v>
      </c>
      <c r="J164" s="147">
        <v>532</v>
      </c>
      <c r="K164" s="147">
        <v>662.7</v>
      </c>
      <c r="L164" s="147">
        <v>200</v>
      </c>
      <c r="M164" s="149">
        <f t="shared" si="13"/>
        <v>1402.7</v>
      </c>
      <c r="N164" s="271" t="s">
        <v>308</v>
      </c>
      <c r="O164" s="273" t="s">
        <v>106</v>
      </c>
      <c r="P164" s="269" t="s">
        <v>119</v>
      </c>
      <c r="Q164" s="275" t="s">
        <v>30</v>
      </c>
    </row>
    <row r="165" spans="1:17" s="3" customFormat="1" ht="25.5" hidden="1" customHeight="1" x14ac:dyDescent="0.25">
      <c r="A165" s="257"/>
      <c r="B165" s="152" t="s">
        <v>9</v>
      </c>
      <c r="C165" s="260"/>
      <c r="D165" s="146">
        <v>8</v>
      </c>
      <c r="E165" s="147"/>
      <c r="F165" s="147"/>
      <c r="G165" s="147"/>
      <c r="H165" s="147"/>
      <c r="I165" s="148">
        <f t="shared" si="22"/>
        <v>8</v>
      </c>
      <c r="J165" s="146">
        <v>42</v>
      </c>
      <c r="K165" s="147"/>
      <c r="L165" s="147"/>
      <c r="M165" s="149">
        <f t="shared" si="13"/>
        <v>50</v>
      </c>
      <c r="N165" s="272"/>
      <c r="O165" s="274"/>
      <c r="P165" s="269"/>
      <c r="Q165" s="276"/>
    </row>
    <row r="166" spans="1:17" s="3" customFormat="1" ht="111" hidden="1" customHeight="1" x14ac:dyDescent="0.25">
      <c r="A166" s="257">
        <v>70</v>
      </c>
      <c r="B166" s="33" t="s">
        <v>200</v>
      </c>
      <c r="C166" s="260" t="s">
        <v>26</v>
      </c>
      <c r="D166" s="96">
        <v>52</v>
      </c>
      <c r="E166" s="102"/>
      <c r="F166" s="102"/>
      <c r="G166" s="102"/>
      <c r="H166" s="102"/>
      <c r="I166" s="111">
        <f t="shared" si="17"/>
        <v>52</v>
      </c>
      <c r="J166" s="96">
        <f>SUM(2530.9+21.475)</f>
        <v>2552.375</v>
      </c>
      <c r="K166" s="102"/>
      <c r="L166" s="102"/>
      <c r="M166" s="153">
        <f t="shared" si="13"/>
        <v>2604.375</v>
      </c>
      <c r="N166" s="267" t="s">
        <v>309</v>
      </c>
      <c r="O166" s="268" t="s">
        <v>74</v>
      </c>
      <c r="P166" s="185" t="s">
        <v>70</v>
      </c>
      <c r="Q166" s="185" t="s">
        <v>30</v>
      </c>
    </row>
    <row r="167" spans="1:17" s="3" customFormat="1" ht="14.25" hidden="1" customHeight="1" x14ac:dyDescent="0.25">
      <c r="A167" s="257"/>
      <c r="B167" s="34" t="s">
        <v>9</v>
      </c>
      <c r="C167" s="260"/>
      <c r="D167" s="96">
        <v>45</v>
      </c>
      <c r="E167" s="102"/>
      <c r="F167" s="102"/>
      <c r="G167" s="102"/>
      <c r="H167" s="102"/>
      <c r="I167" s="111">
        <f t="shared" si="17"/>
        <v>45</v>
      </c>
      <c r="J167" s="96"/>
      <c r="K167" s="102"/>
      <c r="L167" s="102"/>
      <c r="M167" s="153">
        <f t="shared" si="13"/>
        <v>45</v>
      </c>
      <c r="N167" s="267"/>
      <c r="O167" s="268"/>
      <c r="P167" s="185"/>
      <c r="Q167" s="185"/>
    </row>
    <row r="168" spans="1:17" s="3" customFormat="1" ht="102.75" customHeight="1" x14ac:dyDescent="0.25">
      <c r="A168" s="257">
        <v>71</v>
      </c>
      <c r="B168" s="33" t="s">
        <v>127</v>
      </c>
      <c r="C168" s="260" t="s">
        <v>26</v>
      </c>
      <c r="D168" s="146">
        <f>D169</f>
        <v>39.840000000000003</v>
      </c>
      <c r="E168" s="147"/>
      <c r="F168" s="147"/>
      <c r="G168" s="147"/>
      <c r="H168" s="147"/>
      <c r="I168" s="148">
        <f t="shared" ref="I168:I183" si="23">SUM(D168:H168)</f>
        <v>39.840000000000003</v>
      </c>
      <c r="J168" s="146">
        <f>J169+1345.5</f>
        <v>1405.26</v>
      </c>
      <c r="K168" s="147">
        <f>5381.8</f>
        <v>5381.8</v>
      </c>
      <c r="L168" s="147"/>
      <c r="M168" s="149">
        <f t="shared" si="13"/>
        <v>6826.9</v>
      </c>
      <c r="N168" s="267" t="s">
        <v>315</v>
      </c>
      <c r="O168" s="268" t="s">
        <v>82</v>
      </c>
      <c r="P168" s="185" t="s">
        <v>119</v>
      </c>
      <c r="Q168" s="256" t="s">
        <v>30</v>
      </c>
    </row>
    <row r="169" spans="1:17" s="3" customFormat="1" ht="19.5" customHeight="1" x14ac:dyDescent="0.25">
      <c r="A169" s="257"/>
      <c r="B169" s="34" t="s">
        <v>9</v>
      </c>
      <c r="C169" s="260"/>
      <c r="D169" s="146">
        <v>39.840000000000003</v>
      </c>
      <c r="E169" s="147"/>
      <c r="F169" s="147"/>
      <c r="G169" s="147"/>
      <c r="H169" s="147"/>
      <c r="I169" s="148">
        <f t="shared" si="23"/>
        <v>39.840000000000003</v>
      </c>
      <c r="J169" s="146">
        <v>59.76</v>
      </c>
      <c r="K169" s="147"/>
      <c r="L169" s="147"/>
      <c r="M169" s="149">
        <f t="shared" si="13"/>
        <v>99.6</v>
      </c>
      <c r="N169" s="267"/>
      <c r="O169" s="268"/>
      <c r="P169" s="185"/>
      <c r="Q169" s="256"/>
    </row>
    <row r="170" spans="1:17" s="3" customFormat="1" ht="140.25" hidden="1" customHeight="1" x14ac:dyDescent="0.25">
      <c r="A170" s="257">
        <v>72</v>
      </c>
      <c r="B170" s="33" t="s">
        <v>238</v>
      </c>
      <c r="C170" s="260" t="s">
        <v>26</v>
      </c>
      <c r="D170" s="96"/>
      <c r="E170" s="102"/>
      <c r="F170" s="102"/>
      <c r="G170" s="102"/>
      <c r="H170" s="102"/>
      <c r="I170" s="111">
        <f t="shared" si="23"/>
        <v>0</v>
      </c>
      <c r="J170" s="96">
        <v>119.5</v>
      </c>
      <c r="K170" s="102">
        <v>3059.2</v>
      </c>
      <c r="L170" s="102">
        <v>4268.5</v>
      </c>
      <c r="M170" s="153">
        <f t="shared" si="13"/>
        <v>7447.2</v>
      </c>
      <c r="N170" s="256" t="s">
        <v>96</v>
      </c>
      <c r="O170" s="277" t="s">
        <v>109</v>
      </c>
      <c r="P170" s="185" t="s">
        <v>65</v>
      </c>
      <c r="Q170" s="185" t="s">
        <v>30</v>
      </c>
    </row>
    <row r="171" spans="1:17" s="3" customFormat="1" ht="12.75" hidden="1" customHeight="1" x14ac:dyDescent="0.25">
      <c r="A171" s="257"/>
      <c r="B171" s="34" t="s">
        <v>9</v>
      </c>
      <c r="C171" s="260"/>
      <c r="D171" s="96"/>
      <c r="E171" s="102"/>
      <c r="F171" s="102"/>
      <c r="G171" s="102"/>
      <c r="H171" s="102"/>
      <c r="I171" s="111">
        <f t="shared" si="23"/>
        <v>0</v>
      </c>
      <c r="J171" s="96">
        <v>110</v>
      </c>
      <c r="K171" s="102">
        <v>213.4</v>
      </c>
      <c r="L171" s="102"/>
      <c r="M171" s="153">
        <f t="shared" si="13"/>
        <v>323.39999999999998</v>
      </c>
      <c r="N171" s="256"/>
      <c r="O171" s="277"/>
      <c r="P171" s="185"/>
      <c r="Q171" s="185"/>
    </row>
    <row r="172" spans="1:17" s="3" customFormat="1" ht="150.75" hidden="1" customHeight="1" x14ac:dyDescent="0.25">
      <c r="A172" s="257">
        <v>73</v>
      </c>
      <c r="B172" s="33" t="s">
        <v>67</v>
      </c>
      <c r="C172" s="260" t="s">
        <v>26</v>
      </c>
      <c r="D172" s="96"/>
      <c r="E172" s="102"/>
      <c r="F172" s="102"/>
      <c r="G172" s="102"/>
      <c r="H172" s="102"/>
      <c r="I172" s="111">
        <f t="shared" si="23"/>
        <v>0</v>
      </c>
      <c r="J172" s="96">
        <v>40</v>
      </c>
      <c r="K172" s="102">
        <v>140</v>
      </c>
      <c r="L172" s="102"/>
      <c r="M172" s="153">
        <f t="shared" ref="M172:M232" si="24">I172+J172+K172+L172</f>
        <v>180</v>
      </c>
      <c r="N172" s="256" t="s">
        <v>68</v>
      </c>
      <c r="O172" s="256" t="s">
        <v>110</v>
      </c>
      <c r="P172" s="185" t="s">
        <v>65</v>
      </c>
      <c r="Q172" s="185" t="s">
        <v>30</v>
      </c>
    </row>
    <row r="173" spans="1:17" s="3" customFormat="1" ht="12.75" hidden="1" customHeight="1" x14ac:dyDescent="0.25">
      <c r="A173" s="257"/>
      <c r="B173" s="34" t="s">
        <v>9</v>
      </c>
      <c r="C173" s="260"/>
      <c r="D173" s="96"/>
      <c r="E173" s="102"/>
      <c r="F173" s="102"/>
      <c r="G173" s="102"/>
      <c r="H173" s="102"/>
      <c r="I173" s="111">
        <f t="shared" si="23"/>
        <v>0</v>
      </c>
      <c r="J173" s="96"/>
      <c r="K173" s="102"/>
      <c r="L173" s="102"/>
      <c r="M173" s="153">
        <f t="shared" si="24"/>
        <v>0</v>
      </c>
      <c r="N173" s="256"/>
      <c r="O173" s="256"/>
      <c r="P173" s="185"/>
      <c r="Q173" s="185"/>
    </row>
    <row r="174" spans="1:17" s="3" customFormat="1" ht="64.5" hidden="1" customHeight="1" x14ac:dyDescent="0.25">
      <c r="A174" s="257">
        <v>74</v>
      </c>
      <c r="B174" s="33" t="s">
        <v>86</v>
      </c>
      <c r="C174" s="260" t="s">
        <v>26</v>
      </c>
      <c r="D174" s="96"/>
      <c r="E174" s="102"/>
      <c r="F174" s="102"/>
      <c r="G174" s="102"/>
      <c r="H174" s="102"/>
      <c r="I174" s="111">
        <f t="shared" si="23"/>
        <v>0</v>
      </c>
      <c r="J174" s="96">
        <v>60</v>
      </c>
      <c r="K174" s="102"/>
      <c r="L174" s="102"/>
      <c r="M174" s="153">
        <f t="shared" si="24"/>
        <v>60</v>
      </c>
      <c r="N174" s="256" t="s">
        <v>84</v>
      </c>
      <c r="O174" s="256" t="s">
        <v>184</v>
      </c>
      <c r="P174" s="185" t="s">
        <v>65</v>
      </c>
      <c r="Q174" s="185" t="s">
        <v>30</v>
      </c>
    </row>
    <row r="175" spans="1:17" s="3" customFormat="1" ht="12.75" hidden="1" customHeight="1" x14ac:dyDescent="0.25">
      <c r="A175" s="257"/>
      <c r="B175" s="34" t="s">
        <v>9</v>
      </c>
      <c r="C175" s="260"/>
      <c r="D175" s="96"/>
      <c r="E175" s="102"/>
      <c r="F175" s="102"/>
      <c r="G175" s="102"/>
      <c r="H175" s="102"/>
      <c r="I175" s="111">
        <f t="shared" si="23"/>
        <v>0</v>
      </c>
      <c r="J175" s="96"/>
      <c r="K175" s="102"/>
      <c r="L175" s="102"/>
      <c r="M175" s="153">
        <f t="shared" si="24"/>
        <v>0</v>
      </c>
      <c r="N175" s="256"/>
      <c r="O175" s="256"/>
      <c r="P175" s="185"/>
      <c r="Q175" s="185"/>
    </row>
    <row r="176" spans="1:17" s="3" customFormat="1" ht="43.5" hidden="1" customHeight="1" x14ac:dyDescent="0.25">
      <c r="A176" s="257">
        <v>75</v>
      </c>
      <c r="B176" s="33" t="s">
        <v>71</v>
      </c>
      <c r="C176" s="260" t="s">
        <v>26</v>
      </c>
      <c r="D176" s="96"/>
      <c r="E176" s="102"/>
      <c r="F176" s="102"/>
      <c r="G176" s="102"/>
      <c r="H176" s="102"/>
      <c r="I176" s="111">
        <f t="shared" si="23"/>
        <v>0</v>
      </c>
      <c r="J176" s="96">
        <v>97.21</v>
      </c>
      <c r="K176" s="102"/>
      <c r="L176" s="102"/>
      <c r="M176" s="153">
        <f t="shared" si="24"/>
        <v>97.21</v>
      </c>
      <c r="N176" s="256" t="s">
        <v>185</v>
      </c>
      <c r="O176" s="256" t="s">
        <v>184</v>
      </c>
      <c r="P176" s="185" t="s">
        <v>65</v>
      </c>
      <c r="Q176" s="185" t="s">
        <v>30</v>
      </c>
    </row>
    <row r="177" spans="1:17" s="3" customFormat="1" ht="12.75" hidden="1" customHeight="1" x14ac:dyDescent="0.25">
      <c r="A177" s="257"/>
      <c r="B177" s="34" t="s">
        <v>9</v>
      </c>
      <c r="C177" s="260"/>
      <c r="D177" s="96"/>
      <c r="E177" s="102"/>
      <c r="F177" s="102"/>
      <c r="G177" s="102"/>
      <c r="H177" s="102"/>
      <c r="I177" s="111">
        <f t="shared" si="23"/>
        <v>0</v>
      </c>
      <c r="J177" s="96">
        <v>28</v>
      </c>
      <c r="K177" s="102"/>
      <c r="L177" s="102"/>
      <c r="M177" s="153">
        <f t="shared" si="24"/>
        <v>28</v>
      </c>
      <c r="N177" s="256"/>
      <c r="O177" s="256"/>
      <c r="P177" s="185"/>
      <c r="Q177" s="185"/>
    </row>
    <row r="178" spans="1:17" s="3" customFormat="1" ht="41.25" hidden="1" customHeight="1" x14ac:dyDescent="0.25">
      <c r="A178" s="257">
        <v>76</v>
      </c>
      <c r="B178" s="33" t="s">
        <v>226</v>
      </c>
      <c r="C178" s="260" t="s">
        <v>26</v>
      </c>
      <c r="D178" s="96"/>
      <c r="E178" s="102"/>
      <c r="F178" s="102"/>
      <c r="G178" s="102"/>
      <c r="H178" s="102"/>
      <c r="I178" s="111">
        <f t="shared" si="23"/>
        <v>0</v>
      </c>
      <c r="J178" s="96">
        <v>99.106999999999999</v>
      </c>
      <c r="K178" s="102">
        <v>800</v>
      </c>
      <c r="L178" s="102"/>
      <c r="M178" s="153">
        <f t="shared" si="24"/>
        <v>899.10699999999997</v>
      </c>
      <c r="N178" s="256" t="s">
        <v>227</v>
      </c>
      <c r="O178" s="256" t="s">
        <v>110</v>
      </c>
      <c r="P178" s="185" t="s">
        <v>65</v>
      </c>
      <c r="Q178" s="185" t="s">
        <v>27</v>
      </c>
    </row>
    <row r="179" spans="1:17" s="3" customFormat="1" ht="12.75" hidden="1" customHeight="1" x14ac:dyDescent="0.25">
      <c r="A179" s="257"/>
      <c r="B179" s="34" t="s">
        <v>9</v>
      </c>
      <c r="C179" s="260"/>
      <c r="D179" s="96"/>
      <c r="E179" s="102"/>
      <c r="F179" s="102"/>
      <c r="G179" s="102"/>
      <c r="H179" s="102"/>
      <c r="I179" s="111">
        <f t="shared" si="23"/>
        <v>0</v>
      </c>
      <c r="J179" s="96">
        <v>90.906999999999996</v>
      </c>
      <c r="K179" s="102"/>
      <c r="L179" s="102"/>
      <c r="M179" s="153">
        <f t="shared" si="24"/>
        <v>90.906999999999996</v>
      </c>
      <c r="N179" s="256"/>
      <c r="O179" s="256"/>
      <c r="P179" s="185"/>
      <c r="Q179" s="185"/>
    </row>
    <row r="180" spans="1:17" s="3" customFormat="1" ht="83.25" hidden="1" customHeight="1" x14ac:dyDescent="0.25">
      <c r="A180" s="257">
        <v>77</v>
      </c>
      <c r="B180" s="33" t="s">
        <v>150</v>
      </c>
      <c r="C180" s="260" t="s">
        <v>26</v>
      </c>
      <c r="D180" s="96">
        <v>40.9</v>
      </c>
      <c r="E180" s="102"/>
      <c r="F180" s="102"/>
      <c r="G180" s="102"/>
      <c r="H180" s="102"/>
      <c r="I180" s="111">
        <f t="shared" si="23"/>
        <v>40.9</v>
      </c>
      <c r="J180" s="96">
        <v>281.75</v>
      </c>
      <c r="K180" s="102">
        <v>281.75</v>
      </c>
      <c r="L180" s="102"/>
      <c r="M180" s="153">
        <f t="shared" si="24"/>
        <v>604.4</v>
      </c>
      <c r="N180" s="256" t="s">
        <v>207</v>
      </c>
      <c r="O180" s="256" t="s">
        <v>82</v>
      </c>
      <c r="P180" s="185" t="s">
        <v>276</v>
      </c>
      <c r="Q180" s="185" t="s">
        <v>30</v>
      </c>
    </row>
    <row r="181" spans="1:17" s="3" customFormat="1" ht="16.5" hidden="1" customHeight="1" x14ac:dyDescent="0.25">
      <c r="A181" s="257"/>
      <c r="B181" s="34" t="s">
        <v>9</v>
      </c>
      <c r="C181" s="260"/>
      <c r="D181" s="96"/>
      <c r="E181" s="102"/>
      <c r="F181" s="102"/>
      <c r="G181" s="102"/>
      <c r="H181" s="102"/>
      <c r="I181" s="111">
        <f t="shared" si="23"/>
        <v>0</v>
      </c>
      <c r="J181" s="96"/>
      <c r="K181" s="102"/>
      <c r="L181" s="102"/>
      <c r="M181" s="153">
        <f t="shared" si="24"/>
        <v>0</v>
      </c>
      <c r="N181" s="256"/>
      <c r="O181" s="256"/>
      <c r="P181" s="185"/>
      <c r="Q181" s="185"/>
    </row>
    <row r="182" spans="1:17" s="3" customFormat="1" ht="96.75" hidden="1" customHeight="1" x14ac:dyDescent="0.25">
      <c r="A182" s="257">
        <v>78</v>
      </c>
      <c r="B182" s="33" t="s">
        <v>147</v>
      </c>
      <c r="C182" s="260" t="s">
        <v>26</v>
      </c>
      <c r="D182" s="96"/>
      <c r="E182" s="102"/>
      <c r="F182" s="102"/>
      <c r="G182" s="102"/>
      <c r="H182" s="102"/>
      <c r="I182" s="111">
        <f t="shared" si="23"/>
        <v>0</v>
      </c>
      <c r="J182" s="96">
        <v>800</v>
      </c>
      <c r="K182" s="102"/>
      <c r="L182" s="102"/>
      <c r="M182" s="153">
        <f t="shared" si="24"/>
        <v>800</v>
      </c>
      <c r="N182" s="256" t="s">
        <v>148</v>
      </c>
      <c r="O182" s="256" t="s">
        <v>184</v>
      </c>
      <c r="P182" s="185" t="s">
        <v>113</v>
      </c>
      <c r="Q182" s="185" t="s">
        <v>27</v>
      </c>
    </row>
    <row r="183" spans="1:17" s="3" customFormat="1" ht="16.5" hidden="1" customHeight="1" x14ac:dyDescent="0.25">
      <c r="A183" s="257"/>
      <c r="B183" s="34" t="s">
        <v>9</v>
      </c>
      <c r="C183" s="260"/>
      <c r="D183" s="96"/>
      <c r="E183" s="102"/>
      <c r="F183" s="102"/>
      <c r="G183" s="102"/>
      <c r="H183" s="102"/>
      <c r="I183" s="111">
        <f t="shared" si="23"/>
        <v>0</v>
      </c>
      <c r="J183" s="96">
        <v>26</v>
      </c>
      <c r="K183" s="102"/>
      <c r="L183" s="102"/>
      <c r="M183" s="153">
        <f t="shared" si="24"/>
        <v>26</v>
      </c>
      <c r="N183" s="256"/>
      <c r="O183" s="256"/>
      <c r="P183" s="185"/>
      <c r="Q183" s="185"/>
    </row>
    <row r="184" spans="1:17" s="3" customFormat="1" ht="38.25" hidden="1" customHeight="1" x14ac:dyDescent="0.25">
      <c r="A184" s="257">
        <v>79</v>
      </c>
      <c r="B184" s="33" t="s">
        <v>180</v>
      </c>
      <c r="C184" s="260" t="s">
        <v>26</v>
      </c>
      <c r="D184" s="96">
        <v>61.375</v>
      </c>
      <c r="E184" s="102"/>
      <c r="F184" s="102"/>
      <c r="G184" s="102">
        <v>897</v>
      </c>
      <c r="H184" s="102"/>
      <c r="I184" s="111">
        <f>SUM(D184:H184)</f>
        <v>958.375</v>
      </c>
      <c r="J184" s="96"/>
      <c r="K184" s="102"/>
      <c r="L184" s="102"/>
      <c r="M184" s="153">
        <f>I184+J184+K184+L184</f>
        <v>958.375</v>
      </c>
      <c r="N184" s="256" t="s">
        <v>186</v>
      </c>
      <c r="O184" s="256" t="s">
        <v>85</v>
      </c>
      <c r="P184" s="185" t="s">
        <v>65</v>
      </c>
      <c r="Q184" s="185" t="s">
        <v>27</v>
      </c>
    </row>
    <row r="185" spans="1:17" s="3" customFormat="1" ht="16.5" hidden="1" customHeight="1" x14ac:dyDescent="0.25">
      <c r="A185" s="257"/>
      <c r="B185" s="34" t="s">
        <v>9</v>
      </c>
      <c r="C185" s="260"/>
      <c r="D185" s="96">
        <v>50</v>
      </c>
      <c r="E185" s="102"/>
      <c r="F185" s="102"/>
      <c r="G185" s="102"/>
      <c r="H185" s="102"/>
      <c r="I185" s="111">
        <f>SUM(D185:H185)</f>
        <v>50</v>
      </c>
      <c r="J185" s="96"/>
      <c r="K185" s="102"/>
      <c r="L185" s="102"/>
      <c r="M185" s="153">
        <f>I185+J185+K185+L185</f>
        <v>50</v>
      </c>
      <c r="N185" s="256"/>
      <c r="O185" s="256"/>
      <c r="P185" s="185"/>
      <c r="Q185" s="185"/>
    </row>
    <row r="186" spans="1:17" s="3" customFormat="1" ht="55.5" hidden="1" customHeight="1" x14ac:dyDescent="0.25">
      <c r="A186" s="257">
        <v>80</v>
      </c>
      <c r="B186" s="33" t="s">
        <v>210</v>
      </c>
      <c r="C186" s="260" t="s">
        <v>26</v>
      </c>
      <c r="D186" s="96"/>
      <c r="E186" s="102"/>
      <c r="F186" s="102"/>
      <c r="G186" s="102"/>
      <c r="H186" s="102"/>
      <c r="I186" s="111">
        <f>SUM(D186:H186)</f>
        <v>0</v>
      </c>
      <c r="J186" s="96">
        <v>15</v>
      </c>
      <c r="K186" s="102"/>
      <c r="L186" s="102"/>
      <c r="M186" s="153">
        <f>I186+J186+K186+L186</f>
        <v>15</v>
      </c>
      <c r="N186" s="256" t="s">
        <v>211</v>
      </c>
      <c r="O186" s="256" t="s">
        <v>184</v>
      </c>
      <c r="P186" s="185" t="s">
        <v>72</v>
      </c>
      <c r="Q186" s="185" t="s">
        <v>27</v>
      </c>
    </row>
    <row r="187" spans="1:17" s="3" customFormat="1" ht="16.5" hidden="1" customHeight="1" x14ac:dyDescent="0.25">
      <c r="A187" s="257"/>
      <c r="B187" s="34" t="s">
        <v>9</v>
      </c>
      <c r="C187" s="260"/>
      <c r="D187" s="96"/>
      <c r="E187" s="102"/>
      <c r="F187" s="102"/>
      <c r="G187" s="102"/>
      <c r="H187" s="102"/>
      <c r="I187" s="111">
        <f>SUM(D187:H187)</f>
        <v>0</v>
      </c>
      <c r="J187" s="96"/>
      <c r="K187" s="102"/>
      <c r="L187" s="102"/>
      <c r="M187" s="153">
        <f>I187+J187+K187+L187</f>
        <v>0</v>
      </c>
      <c r="N187" s="256"/>
      <c r="O187" s="256"/>
      <c r="P187" s="185"/>
      <c r="Q187" s="185"/>
    </row>
    <row r="188" spans="1:17" s="3" customFormat="1" ht="33.75" hidden="1" customHeight="1" x14ac:dyDescent="0.25">
      <c r="A188" s="257">
        <v>81</v>
      </c>
      <c r="B188" s="33" t="s">
        <v>15</v>
      </c>
      <c r="C188" s="260" t="s">
        <v>26</v>
      </c>
      <c r="D188" s="96"/>
      <c r="E188" s="102"/>
      <c r="F188" s="102"/>
      <c r="G188" s="102"/>
      <c r="H188" s="102"/>
      <c r="I188" s="111">
        <f t="shared" ref="I188:I189" si="25">SUM(D188:H188)</f>
        <v>0</v>
      </c>
      <c r="J188" s="102">
        <v>70</v>
      </c>
      <c r="K188" s="102">
        <v>2000</v>
      </c>
      <c r="L188" s="102">
        <v>1500</v>
      </c>
      <c r="M188" s="153">
        <f t="shared" ref="M188:M189" si="26">I188+J188+K188+L188</f>
        <v>3570</v>
      </c>
      <c r="N188" s="256" t="s">
        <v>97</v>
      </c>
      <c r="O188" s="277" t="s">
        <v>109</v>
      </c>
      <c r="P188" s="185" t="s">
        <v>65</v>
      </c>
      <c r="Q188" s="185" t="s">
        <v>30</v>
      </c>
    </row>
    <row r="189" spans="1:17" s="3" customFormat="1" ht="16.5" hidden="1" customHeight="1" x14ac:dyDescent="0.25">
      <c r="A189" s="257"/>
      <c r="B189" s="34" t="s">
        <v>9</v>
      </c>
      <c r="C189" s="260"/>
      <c r="D189" s="96"/>
      <c r="E189" s="102"/>
      <c r="F189" s="102"/>
      <c r="G189" s="102"/>
      <c r="H189" s="102"/>
      <c r="I189" s="111">
        <f t="shared" si="25"/>
        <v>0</v>
      </c>
      <c r="J189" s="96">
        <v>70</v>
      </c>
      <c r="K189" s="102"/>
      <c r="L189" s="102"/>
      <c r="M189" s="153">
        <f t="shared" si="26"/>
        <v>70</v>
      </c>
      <c r="N189" s="256"/>
      <c r="O189" s="277"/>
      <c r="P189" s="185"/>
      <c r="Q189" s="185"/>
    </row>
    <row r="190" spans="1:17" s="3" customFormat="1" ht="30.75" hidden="1" customHeight="1" x14ac:dyDescent="0.25">
      <c r="A190" s="154"/>
      <c r="B190" s="155" t="s">
        <v>56</v>
      </c>
      <c r="C190" s="156" t="s">
        <v>38</v>
      </c>
      <c r="D190" s="157"/>
      <c r="E190" s="158"/>
      <c r="F190" s="158"/>
      <c r="G190" s="158"/>
      <c r="H190" s="158"/>
      <c r="I190" s="111"/>
      <c r="J190" s="157"/>
      <c r="K190" s="158"/>
      <c r="L190" s="158"/>
      <c r="M190" s="153"/>
      <c r="N190" s="144"/>
      <c r="O190" s="159"/>
      <c r="P190" s="145"/>
      <c r="Q190" s="145"/>
    </row>
    <row r="191" spans="1:17" s="3" customFormat="1" ht="65.25" hidden="1" customHeight="1" x14ac:dyDescent="0.25">
      <c r="A191" s="278">
        <v>82</v>
      </c>
      <c r="B191" s="33" t="s">
        <v>175</v>
      </c>
      <c r="C191" s="260" t="s">
        <v>38</v>
      </c>
      <c r="D191" s="96">
        <v>1609.5219999999999</v>
      </c>
      <c r="E191" s="102">
        <v>4248.5259999999998</v>
      </c>
      <c r="F191" s="102"/>
      <c r="G191" s="102"/>
      <c r="H191" s="102"/>
      <c r="I191" s="111">
        <f t="shared" si="17"/>
        <v>5858.0479999999998</v>
      </c>
      <c r="J191" s="96"/>
      <c r="K191" s="102"/>
      <c r="L191" s="102"/>
      <c r="M191" s="153">
        <f t="shared" si="24"/>
        <v>5858.0479999999998</v>
      </c>
      <c r="N191" s="256" t="s">
        <v>176</v>
      </c>
      <c r="O191" s="277" t="s">
        <v>19</v>
      </c>
      <c r="P191" s="185" t="s">
        <v>65</v>
      </c>
      <c r="Q191" s="185" t="s">
        <v>30</v>
      </c>
    </row>
    <row r="192" spans="1:17" s="3" customFormat="1" ht="15" hidden="1" customHeight="1" x14ac:dyDescent="0.25">
      <c r="A192" s="278"/>
      <c r="B192" s="34" t="s">
        <v>9</v>
      </c>
      <c r="C192" s="260"/>
      <c r="D192" s="96"/>
      <c r="E192" s="102"/>
      <c r="F192" s="102"/>
      <c r="G192" s="102"/>
      <c r="H192" s="102"/>
      <c r="I192" s="111">
        <f t="shared" si="17"/>
        <v>0</v>
      </c>
      <c r="J192" s="96"/>
      <c r="K192" s="102"/>
      <c r="L192" s="102"/>
      <c r="M192" s="153">
        <f t="shared" si="24"/>
        <v>0</v>
      </c>
      <c r="N192" s="256"/>
      <c r="O192" s="277"/>
      <c r="P192" s="185"/>
      <c r="Q192" s="185"/>
    </row>
    <row r="193" spans="1:17" s="3" customFormat="1" ht="39.75" hidden="1" customHeight="1" x14ac:dyDescent="0.25">
      <c r="A193" s="278">
        <v>83</v>
      </c>
      <c r="B193" s="33" t="s">
        <v>16</v>
      </c>
      <c r="C193" s="260" t="s">
        <v>38</v>
      </c>
      <c r="D193" s="96"/>
      <c r="E193" s="102"/>
      <c r="F193" s="102"/>
      <c r="G193" s="102"/>
      <c r="H193" s="102"/>
      <c r="I193" s="111">
        <f t="shared" si="17"/>
        <v>0</v>
      </c>
      <c r="J193" s="96">
        <v>426.9</v>
      </c>
      <c r="K193" s="102"/>
      <c r="L193" s="102"/>
      <c r="M193" s="153">
        <f t="shared" si="24"/>
        <v>426.9</v>
      </c>
      <c r="N193" s="256" t="s">
        <v>98</v>
      </c>
      <c r="O193" s="259">
        <v>2018</v>
      </c>
      <c r="P193" s="185" t="s">
        <v>65</v>
      </c>
      <c r="Q193" s="185" t="s">
        <v>30</v>
      </c>
    </row>
    <row r="194" spans="1:17" s="3" customFormat="1" ht="15" hidden="1" customHeight="1" x14ac:dyDescent="0.25">
      <c r="A194" s="278"/>
      <c r="B194" s="34" t="s">
        <v>14</v>
      </c>
      <c r="C194" s="260"/>
      <c r="D194" s="96"/>
      <c r="E194" s="102"/>
      <c r="F194" s="102"/>
      <c r="G194" s="102"/>
      <c r="H194" s="102"/>
      <c r="I194" s="111">
        <f t="shared" si="17"/>
        <v>0</v>
      </c>
      <c r="J194" s="96">
        <v>42.7</v>
      </c>
      <c r="K194" s="102"/>
      <c r="L194" s="102"/>
      <c r="M194" s="153">
        <f t="shared" si="24"/>
        <v>42.7</v>
      </c>
      <c r="N194" s="256"/>
      <c r="O194" s="259"/>
      <c r="P194" s="185"/>
      <c r="Q194" s="185"/>
    </row>
    <row r="195" spans="1:17" s="3" customFormat="1" ht="97.5" hidden="1" customHeight="1" x14ac:dyDescent="0.25">
      <c r="A195" s="280">
        <v>84</v>
      </c>
      <c r="B195" s="33" t="s">
        <v>114</v>
      </c>
      <c r="C195" s="260" t="s">
        <v>38</v>
      </c>
      <c r="D195" s="96"/>
      <c r="E195" s="102"/>
      <c r="F195" s="102"/>
      <c r="G195" s="102"/>
      <c r="H195" s="102"/>
      <c r="I195" s="111">
        <f>SUM(D195:H195)</f>
        <v>0</v>
      </c>
      <c r="J195" s="96">
        <v>125</v>
      </c>
      <c r="K195" s="102">
        <v>225</v>
      </c>
      <c r="L195" s="102">
        <v>26.6</v>
      </c>
      <c r="M195" s="153">
        <f>I195+J195+K195+L195</f>
        <v>376.6</v>
      </c>
      <c r="N195" s="256" t="s">
        <v>260</v>
      </c>
      <c r="O195" s="259" t="s">
        <v>109</v>
      </c>
      <c r="P195" s="185" t="s">
        <v>178</v>
      </c>
      <c r="Q195" s="279" t="s">
        <v>30</v>
      </c>
    </row>
    <row r="196" spans="1:17" s="3" customFormat="1" ht="18" hidden="1" customHeight="1" x14ac:dyDescent="0.25">
      <c r="A196" s="281"/>
      <c r="B196" s="34" t="s">
        <v>9</v>
      </c>
      <c r="C196" s="260"/>
      <c r="D196" s="96"/>
      <c r="E196" s="102"/>
      <c r="F196" s="102"/>
      <c r="G196" s="102"/>
      <c r="H196" s="102"/>
      <c r="I196" s="111">
        <f>SUM(D196:H196)</f>
        <v>0</v>
      </c>
      <c r="J196" s="96"/>
      <c r="K196" s="102"/>
      <c r="L196" s="102"/>
      <c r="M196" s="153">
        <f>I196+J196+K196+L196</f>
        <v>0</v>
      </c>
      <c r="N196" s="256"/>
      <c r="O196" s="259"/>
      <c r="P196" s="185"/>
      <c r="Q196" s="279"/>
    </row>
    <row r="197" spans="1:17" s="3" customFormat="1" ht="70.5" hidden="1" customHeight="1" x14ac:dyDescent="0.25">
      <c r="A197" s="278">
        <v>85</v>
      </c>
      <c r="B197" s="33" t="s">
        <v>108</v>
      </c>
      <c r="C197" s="260" t="s">
        <v>38</v>
      </c>
      <c r="D197" s="96"/>
      <c r="E197" s="102"/>
      <c r="F197" s="102"/>
      <c r="G197" s="102"/>
      <c r="H197" s="102"/>
      <c r="I197" s="111">
        <f t="shared" ref="I197:I198" si="27">SUM(D197:H197)</f>
        <v>0</v>
      </c>
      <c r="J197" s="96">
        <v>92.2</v>
      </c>
      <c r="K197" s="102"/>
      <c r="L197" s="102"/>
      <c r="M197" s="153">
        <f t="shared" si="24"/>
        <v>92.2</v>
      </c>
      <c r="N197" s="256" t="s">
        <v>261</v>
      </c>
      <c r="O197" s="259">
        <v>2018</v>
      </c>
      <c r="P197" s="185" t="s">
        <v>65</v>
      </c>
      <c r="Q197" s="185" t="s">
        <v>30</v>
      </c>
    </row>
    <row r="198" spans="1:17" s="160" customFormat="1" ht="13.5" hidden="1" customHeight="1" x14ac:dyDescent="0.2">
      <c r="A198" s="278"/>
      <c r="B198" s="34" t="s">
        <v>14</v>
      </c>
      <c r="C198" s="260"/>
      <c r="D198" s="96"/>
      <c r="E198" s="102"/>
      <c r="F198" s="102"/>
      <c r="G198" s="102"/>
      <c r="H198" s="102"/>
      <c r="I198" s="111">
        <f t="shared" si="27"/>
        <v>0</v>
      </c>
      <c r="J198" s="96">
        <v>15</v>
      </c>
      <c r="K198" s="102"/>
      <c r="L198" s="102"/>
      <c r="M198" s="153">
        <f t="shared" si="24"/>
        <v>15</v>
      </c>
      <c r="N198" s="256"/>
      <c r="O198" s="259"/>
      <c r="P198" s="185"/>
      <c r="Q198" s="185"/>
    </row>
    <row r="199" spans="1:17" s="160" customFormat="1" ht="151.5" hidden="1" customHeight="1" x14ac:dyDescent="0.2">
      <c r="A199" s="278">
        <v>86</v>
      </c>
      <c r="B199" s="33" t="s">
        <v>166</v>
      </c>
      <c r="C199" s="260" t="s">
        <v>38</v>
      </c>
      <c r="D199" s="96">
        <v>80</v>
      </c>
      <c r="E199" s="102"/>
      <c r="F199" s="102"/>
      <c r="G199" s="102"/>
      <c r="H199" s="102"/>
      <c r="I199" s="111">
        <f t="shared" ref="I199:I218" si="28">SUM(D199:H199)</f>
        <v>80</v>
      </c>
      <c r="J199" s="96">
        <v>300</v>
      </c>
      <c r="K199" s="102">
        <v>2000</v>
      </c>
      <c r="L199" s="102">
        <v>5000</v>
      </c>
      <c r="M199" s="153">
        <f t="shared" si="24"/>
        <v>7380</v>
      </c>
      <c r="N199" s="256" t="s">
        <v>167</v>
      </c>
      <c r="O199" s="277" t="s">
        <v>168</v>
      </c>
      <c r="P199" s="185" t="s">
        <v>165</v>
      </c>
      <c r="Q199" s="279" t="s">
        <v>30</v>
      </c>
    </row>
    <row r="200" spans="1:17" s="160" customFormat="1" ht="13.5" hidden="1" customHeight="1" x14ac:dyDescent="0.2">
      <c r="A200" s="278"/>
      <c r="B200" s="34" t="s">
        <v>9</v>
      </c>
      <c r="C200" s="260"/>
      <c r="D200" s="96"/>
      <c r="E200" s="102"/>
      <c r="F200" s="102"/>
      <c r="G200" s="102"/>
      <c r="H200" s="102"/>
      <c r="I200" s="111">
        <f t="shared" si="28"/>
        <v>0</v>
      </c>
      <c r="J200" s="96">
        <v>300</v>
      </c>
      <c r="K200" s="102"/>
      <c r="L200" s="102"/>
      <c r="M200" s="153">
        <f t="shared" si="24"/>
        <v>300</v>
      </c>
      <c r="N200" s="256"/>
      <c r="O200" s="277"/>
      <c r="P200" s="185"/>
      <c r="Q200" s="279"/>
    </row>
    <row r="201" spans="1:17" s="160" customFormat="1" ht="62.25" hidden="1" customHeight="1" x14ac:dyDescent="0.2">
      <c r="A201" s="280">
        <v>87</v>
      </c>
      <c r="B201" s="33" t="s">
        <v>170</v>
      </c>
      <c r="C201" s="260" t="s">
        <v>38</v>
      </c>
      <c r="D201" s="96">
        <v>88.1</v>
      </c>
      <c r="E201" s="102"/>
      <c r="F201" s="102"/>
      <c r="G201" s="102"/>
      <c r="H201" s="102">
        <v>81.599999999999994</v>
      </c>
      <c r="I201" s="111">
        <f t="shared" si="28"/>
        <v>169.7</v>
      </c>
      <c r="J201" s="96"/>
      <c r="K201" s="102"/>
      <c r="L201" s="102"/>
      <c r="M201" s="153">
        <f t="shared" si="24"/>
        <v>169.7</v>
      </c>
      <c r="N201" s="256" t="s">
        <v>234</v>
      </c>
      <c r="O201" s="282">
        <v>2017</v>
      </c>
      <c r="P201" s="185" t="s">
        <v>169</v>
      </c>
      <c r="Q201" s="279" t="s">
        <v>27</v>
      </c>
    </row>
    <row r="202" spans="1:17" s="160" customFormat="1" ht="13.5" hidden="1" customHeight="1" x14ac:dyDescent="0.2">
      <c r="A202" s="281"/>
      <c r="B202" s="34" t="s">
        <v>9</v>
      </c>
      <c r="C202" s="260"/>
      <c r="D202" s="96"/>
      <c r="E202" s="102"/>
      <c r="F202" s="102"/>
      <c r="G202" s="102"/>
      <c r="H202" s="102"/>
      <c r="I202" s="111">
        <f t="shared" si="28"/>
        <v>0</v>
      </c>
      <c r="J202" s="96"/>
      <c r="K202" s="102"/>
      <c r="L202" s="102"/>
      <c r="M202" s="153">
        <f t="shared" si="24"/>
        <v>0</v>
      </c>
      <c r="N202" s="256"/>
      <c r="O202" s="282"/>
      <c r="P202" s="185"/>
      <c r="Q202" s="279"/>
    </row>
    <row r="203" spans="1:17" s="160" customFormat="1" ht="67.5" hidden="1" customHeight="1" x14ac:dyDescent="0.2">
      <c r="A203" s="278">
        <v>88</v>
      </c>
      <c r="B203" s="33" t="s">
        <v>171</v>
      </c>
      <c r="C203" s="260" t="s">
        <v>38</v>
      </c>
      <c r="D203" s="96"/>
      <c r="E203" s="102"/>
      <c r="F203" s="102"/>
      <c r="G203" s="102"/>
      <c r="H203" s="102"/>
      <c r="I203" s="111">
        <f t="shared" si="28"/>
        <v>0</v>
      </c>
      <c r="J203" s="96">
        <v>23</v>
      </c>
      <c r="K203" s="102"/>
      <c r="L203" s="102"/>
      <c r="M203" s="153">
        <f t="shared" si="24"/>
        <v>23</v>
      </c>
      <c r="N203" s="256" t="s">
        <v>235</v>
      </c>
      <c r="O203" s="282">
        <v>2018</v>
      </c>
      <c r="P203" s="185" t="s">
        <v>169</v>
      </c>
      <c r="Q203" s="279" t="s">
        <v>27</v>
      </c>
    </row>
    <row r="204" spans="1:17" s="160" customFormat="1" ht="13.5" hidden="1" customHeight="1" x14ac:dyDescent="0.2">
      <c r="A204" s="278"/>
      <c r="B204" s="34" t="s">
        <v>9</v>
      </c>
      <c r="C204" s="260"/>
      <c r="D204" s="96"/>
      <c r="E204" s="102"/>
      <c r="F204" s="102"/>
      <c r="G204" s="102"/>
      <c r="H204" s="102"/>
      <c r="I204" s="111">
        <f t="shared" si="28"/>
        <v>0</v>
      </c>
      <c r="J204" s="96"/>
      <c r="K204" s="102"/>
      <c r="L204" s="102"/>
      <c r="M204" s="153">
        <f t="shared" si="24"/>
        <v>0</v>
      </c>
      <c r="N204" s="256"/>
      <c r="O204" s="282"/>
      <c r="P204" s="185"/>
      <c r="Q204" s="279"/>
    </row>
    <row r="205" spans="1:17" s="160" customFormat="1" ht="42.75" hidden="1" customHeight="1" x14ac:dyDescent="0.2">
      <c r="A205" s="278">
        <v>89</v>
      </c>
      <c r="B205" s="33" t="s">
        <v>172</v>
      </c>
      <c r="C205" s="260" t="s">
        <v>38</v>
      </c>
      <c r="D205" s="96"/>
      <c r="E205" s="102"/>
      <c r="F205" s="102"/>
      <c r="G205" s="102"/>
      <c r="H205" s="102"/>
      <c r="I205" s="111">
        <f t="shared" si="28"/>
        <v>0</v>
      </c>
      <c r="J205" s="96">
        <v>26</v>
      </c>
      <c r="K205" s="102"/>
      <c r="L205" s="102"/>
      <c r="M205" s="153">
        <f t="shared" si="24"/>
        <v>26</v>
      </c>
      <c r="N205" s="256" t="s">
        <v>173</v>
      </c>
      <c r="O205" s="282">
        <v>2018</v>
      </c>
      <c r="P205" s="185" t="s">
        <v>169</v>
      </c>
      <c r="Q205" s="279" t="s">
        <v>27</v>
      </c>
    </row>
    <row r="206" spans="1:17" s="160" customFormat="1" ht="13.5" hidden="1" customHeight="1" x14ac:dyDescent="0.2">
      <c r="A206" s="278"/>
      <c r="B206" s="34" t="s">
        <v>9</v>
      </c>
      <c r="C206" s="260"/>
      <c r="D206" s="96"/>
      <c r="E206" s="102"/>
      <c r="F206" s="102"/>
      <c r="G206" s="102"/>
      <c r="H206" s="102"/>
      <c r="I206" s="111">
        <f t="shared" si="28"/>
        <v>0</v>
      </c>
      <c r="J206" s="96"/>
      <c r="K206" s="102"/>
      <c r="L206" s="102"/>
      <c r="M206" s="153">
        <f t="shared" si="24"/>
        <v>0</v>
      </c>
      <c r="N206" s="256"/>
      <c r="O206" s="282"/>
      <c r="P206" s="185"/>
      <c r="Q206" s="279"/>
    </row>
    <row r="207" spans="1:17" s="160" customFormat="1" ht="144.75" hidden="1" customHeight="1" x14ac:dyDescent="0.2">
      <c r="A207" s="280">
        <v>90</v>
      </c>
      <c r="B207" s="33" t="s">
        <v>81</v>
      </c>
      <c r="C207" s="260" t="s">
        <v>38</v>
      </c>
      <c r="D207" s="96">
        <f>SUM(5.8+2.5)</f>
        <v>8.3000000000000007</v>
      </c>
      <c r="E207" s="102"/>
      <c r="F207" s="102">
        <v>22.5</v>
      </c>
      <c r="G207" s="102"/>
      <c r="H207" s="102"/>
      <c r="I207" s="148">
        <f t="shared" si="28"/>
        <v>30.8</v>
      </c>
      <c r="J207" s="146">
        <v>80</v>
      </c>
      <c r="K207" s="147">
        <v>36.6</v>
      </c>
      <c r="L207" s="147"/>
      <c r="M207" s="149">
        <f t="shared" si="24"/>
        <v>147.4</v>
      </c>
      <c r="N207" s="267" t="s">
        <v>288</v>
      </c>
      <c r="O207" s="283" t="s">
        <v>82</v>
      </c>
      <c r="P207" s="269" t="s">
        <v>121</v>
      </c>
      <c r="Q207" s="269" t="s">
        <v>30</v>
      </c>
    </row>
    <row r="208" spans="1:17" s="160" customFormat="1" ht="13.5" hidden="1" customHeight="1" x14ac:dyDescent="0.2">
      <c r="A208" s="281"/>
      <c r="B208" s="34" t="s">
        <v>14</v>
      </c>
      <c r="C208" s="260"/>
      <c r="D208" s="96">
        <v>5</v>
      </c>
      <c r="E208" s="102"/>
      <c r="F208" s="102"/>
      <c r="G208" s="102"/>
      <c r="H208" s="102"/>
      <c r="I208" s="148">
        <f t="shared" si="28"/>
        <v>5</v>
      </c>
      <c r="J208" s="146"/>
      <c r="K208" s="147"/>
      <c r="L208" s="147"/>
      <c r="M208" s="149">
        <f t="shared" si="24"/>
        <v>5</v>
      </c>
      <c r="N208" s="267"/>
      <c r="O208" s="283"/>
      <c r="P208" s="269"/>
      <c r="Q208" s="269"/>
    </row>
    <row r="209" spans="1:50" s="160" customFormat="1" ht="254.25" hidden="1" customHeight="1" x14ac:dyDescent="0.2">
      <c r="A209" s="278">
        <v>91</v>
      </c>
      <c r="B209" s="161" t="s">
        <v>41</v>
      </c>
      <c r="C209" s="260" t="s">
        <v>38</v>
      </c>
      <c r="D209" s="96">
        <v>37.1</v>
      </c>
      <c r="E209" s="102"/>
      <c r="F209" s="102"/>
      <c r="G209" s="102"/>
      <c r="H209" s="102"/>
      <c r="I209" s="111">
        <f t="shared" si="28"/>
        <v>37.1</v>
      </c>
      <c r="J209" s="96"/>
      <c r="K209" s="102"/>
      <c r="L209" s="102"/>
      <c r="M209" s="153">
        <f t="shared" si="24"/>
        <v>37.1</v>
      </c>
      <c r="N209" s="256" t="s">
        <v>220</v>
      </c>
      <c r="O209" s="259" t="s">
        <v>11</v>
      </c>
      <c r="P209" s="185" t="s">
        <v>221</v>
      </c>
      <c r="Q209" s="185" t="s">
        <v>30</v>
      </c>
    </row>
    <row r="210" spans="1:50" s="160" customFormat="1" ht="13.5" hidden="1" customHeight="1" x14ac:dyDescent="0.2">
      <c r="A210" s="278"/>
      <c r="B210" s="34" t="s">
        <v>9</v>
      </c>
      <c r="C210" s="260"/>
      <c r="D210" s="96"/>
      <c r="E210" s="102"/>
      <c r="F210" s="102"/>
      <c r="G210" s="102"/>
      <c r="H210" s="102"/>
      <c r="I210" s="111">
        <f t="shared" si="28"/>
        <v>0</v>
      </c>
      <c r="J210" s="96"/>
      <c r="K210" s="102"/>
      <c r="L210" s="102"/>
      <c r="M210" s="153">
        <f t="shared" si="24"/>
        <v>0</v>
      </c>
      <c r="N210" s="256"/>
      <c r="O210" s="259"/>
      <c r="P210" s="185"/>
      <c r="Q210" s="185"/>
    </row>
    <row r="211" spans="1:50" s="160" customFormat="1" ht="33.75" hidden="1" customHeight="1" x14ac:dyDescent="0.2">
      <c r="A211" s="278">
        <v>92</v>
      </c>
      <c r="B211" s="35" t="s">
        <v>103</v>
      </c>
      <c r="C211" s="260" t="s">
        <v>38</v>
      </c>
      <c r="D211" s="97"/>
      <c r="E211" s="107"/>
      <c r="F211" s="107"/>
      <c r="G211" s="107"/>
      <c r="H211" s="107"/>
      <c r="I211" s="111">
        <f t="shared" si="28"/>
        <v>0</v>
      </c>
      <c r="J211" s="97">
        <v>249</v>
      </c>
      <c r="K211" s="107">
        <v>249</v>
      </c>
      <c r="L211" s="107"/>
      <c r="M211" s="153">
        <f t="shared" si="24"/>
        <v>498</v>
      </c>
      <c r="N211" s="234" t="s">
        <v>104</v>
      </c>
      <c r="O211" s="285" t="s">
        <v>110</v>
      </c>
      <c r="P211" s="284" t="s">
        <v>65</v>
      </c>
      <c r="Q211" s="284" t="s">
        <v>30</v>
      </c>
    </row>
    <row r="212" spans="1:50" s="160" customFormat="1" ht="13.5" hidden="1" customHeight="1" x14ac:dyDescent="0.2">
      <c r="A212" s="278"/>
      <c r="B212" s="36" t="s">
        <v>9</v>
      </c>
      <c r="C212" s="260"/>
      <c r="D212" s="97"/>
      <c r="E212" s="107"/>
      <c r="F212" s="107"/>
      <c r="G212" s="107"/>
      <c r="H212" s="107"/>
      <c r="I212" s="111">
        <f t="shared" si="28"/>
        <v>0</v>
      </c>
      <c r="J212" s="97"/>
      <c r="K212" s="107"/>
      <c r="L212" s="107"/>
      <c r="M212" s="153">
        <f t="shared" si="24"/>
        <v>0</v>
      </c>
      <c r="N212" s="234"/>
      <c r="O212" s="285"/>
      <c r="P212" s="284"/>
      <c r="Q212" s="284"/>
    </row>
    <row r="213" spans="1:50" s="160" customFormat="1" ht="35.25" hidden="1" customHeight="1" x14ac:dyDescent="0.2">
      <c r="A213" s="280">
        <v>93</v>
      </c>
      <c r="B213" s="35" t="s">
        <v>131</v>
      </c>
      <c r="C213" s="260" t="s">
        <v>38</v>
      </c>
      <c r="D213" s="97"/>
      <c r="E213" s="107"/>
      <c r="F213" s="107"/>
      <c r="G213" s="107"/>
      <c r="H213" s="107"/>
      <c r="I213" s="111">
        <f t="shared" si="28"/>
        <v>0</v>
      </c>
      <c r="J213" s="97">
        <v>93.8</v>
      </c>
      <c r="K213" s="107"/>
      <c r="L213" s="107"/>
      <c r="M213" s="153">
        <f t="shared" si="24"/>
        <v>93.8</v>
      </c>
      <c r="N213" s="234" t="s">
        <v>89</v>
      </c>
      <c r="O213" s="234" t="s">
        <v>184</v>
      </c>
      <c r="P213" s="284" t="s">
        <v>62</v>
      </c>
      <c r="Q213" s="284" t="s">
        <v>30</v>
      </c>
    </row>
    <row r="214" spans="1:50" s="160" customFormat="1" ht="13.5" hidden="1" customHeight="1" x14ac:dyDescent="0.2">
      <c r="A214" s="281"/>
      <c r="B214" s="36" t="s">
        <v>9</v>
      </c>
      <c r="C214" s="260"/>
      <c r="D214" s="97"/>
      <c r="E214" s="107"/>
      <c r="F214" s="107"/>
      <c r="G214" s="107"/>
      <c r="H214" s="107"/>
      <c r="I214" s="111">
        <f t="shared" si="28"/>
        <v>0</v>
      </c>
      <c r="J214" s="97">
        <v>15</v>
      </c>
      <c r="K214" s="107"/>
      <c r="L214" s="107"/>
      <c r="M214" s="153">
        <f t="shared" si="24"/>
        <v>15</v>
      </c>
      <c r="N214" s="234"/>
      <c r="O214" s="234"/>
      <c r="P214" s="284"/>
      <c r="Q214" s="284"/>
    </row>
    <row r="215" spans="1:50" s="160" customFormat="1" ht="30" hidden="1" customHeight="1" x14ac:dyDescent="0.2">
      <c r="A215" s="278">
        <v>94</v>
      </c>
      <c r="B215" s="162" t="s">
        <v>130</v>
      </c>
      <c r="C215" s="260" t="s">
        <v>38</v>
      </c>
      <c r="D215" s="97"/>
      <c r="E215" s="107"/>
      <c r="F215" s="107"/>
      <c r="G215" s="107"/>
      <c r="H215" s="107"/>
      <c r="I215" s="111">
        <f t="shared" si="28"/>
        <v>0</v>
      </c>
      <c r="J215" s="107">
        <v>32.200000000000003</v>
      </c>
      <c r="K215" s="107">
        <v>300</v>
      </c>
      <c r="L215" s="107"/>
      <c r="M215" s="153">
        <f t="shared" si="24"/>
        <v>332.2</v>
      </c>
      <c r="N215" s="234" t="s">
        <v>105</v>
      </c>
      <c r="O215" s="234" t="s">
        <v>110</v>
      </c>
      <c r="P215" s="284" t="s">
        <v>65</v>
      </c>
      <c r="Q215" s="284" t="s">
        <v>30</v>
      </c>
    </row>
    <row r="216" spans="1:50" s="160" customFormat="1" ht="13.5" hidden="1" customHeight="1" x14ac:dyDescent="0.2">
      <c r="A216" s="278"/>
      <c r="B216" s="36" t="s">
        <v>9</v>
      </c>
      <c r="C216" s="260"/>
      <c r="D216" s="97"/>
      <c r="E216" s="107"/>
      <c r="F216" s="107"/>
      <c r="G216" s="107"/>
      <c r="H216" s="107"/>
      <c r="I216" s="111">
        <f t="shared" si="28"/>
        <v>0</v>
      </c>
      <c r="J216" s="97">
        <v>25.7</v>
      </c>
      <c r="K216" s="107"/>
      <c r="L216" s="107"/>
      <c r="M216" s="153">
        <f t="shared" si="24"/>
        <v>25.7</v>
      </c>
      <c r="N216" s="234"/>
      <c r="O216" s="234"/>
      <c r="P216" s="284"/>
      <c r="Q216" s="284"/>
    </row>
    <row r="217" spans="1:50" s="160" customFormat="1" ht="90.75" hidden="1" customHeight="1" x14ac:dyDescent="0.2">
      <c r="A217" s="278">
        <v>95</v>
      </c>
      <c r="B217" s="35" t="s">
        <v>193</v>
      </c>
      <c r="C217" s="260" t="s">
        <v>38</v>
      </c>
      <c r="D217" s="97">
        <v>55.9</v>
      </c>
      <c r="E217" s="107"/>
      <c r="F217" s="107"/>
      <c r="G217" s="107"/>
      <c r="H217" s="107"/>
      <c r="I217" s="111">
        <f t="shared" si="28"/>
        <v>55.9</v>
      </c>
      <c r="J217" s="97">
        <v>5</v>
      </c>
      <c r="K217" s="107">
        <v>75</v>
      </c>
      <c r="L217" s="107">
        <v>75</v>
      </c>
      <c r="M217" s="153">
        <f t="shared" si="24"/>
        <v>210.9</v>
      </c>
      <c r="N217" s="286" t="s">
        <v>310</v>
      </c>
      <c r="O217" s="234" t="s">
        <v>106</v>
      </c>
      <c r="P217" s="284" t="s">
        <v>70</v>
      </c>
      <c r="Q217" s="284" t="s">
        <v>30</v>
      </c>
    </row>
    <row r="218" spans="1:50" s="160" customFormat="1" ht="13.5" hidden="1" customHeight="1" x14ac:dyDescent="0.2">
      <c r="A218" s="278"/>
      <c r="B218" s="36" t="s">
        <v>9</v>
      </c>
      <c r="C218" s="260"/>
      <c r="D218" s="97"/>
      <c r="E218" s="107"/>
      <c r="F218" s="107"/>
      <c r="G218" s="107"/>
      <c r="H218" s="107"/>
      <c r="I218" s="111">
        <f t="shared" si="28"/>
        <v>0</v>
      </c>
      <c r="J218" s="97">
        <v>5</v>
      </c>
      <c r="K218" s="107"/>
      <c r="L218" s="107"/>
      <c r="M218" s="153">
        <f t="shared" si="24"/>
        <v>5</v>
      </c>
      <c r="N218" s="286"/>
      <c r="O218" s="234"/>
      <c r="P218" s="284"/>
      <c r="Q218" s="284"/>
    </row>
    <row r="219" spans="1:50" s="160" customFormat="1" ht="238.5" customHeight="1" x14ac:dyDescent="0.2">
      <c r="A219" s="280">
        <v>96</v>
      </c>
      <c r="B219" s="33" t="s">
        <v>124</v>
      </c>
      <c r="C219" s="260" t="s">
        <v>38</v>
      </c>
      <c r="D219" s="96">
        <v>54</v>
      </c>
      <c r="E219" s="102">
        <f>369.47</f>
        <v>369.47</v>
      </c>
      <c r="F219" s="102"/>
      <c r="G219" s="102"/>
      <c r="H219" s="102"/>
      <c r="I219" s="111">
        <f>SUM(D219:H219)</f>
        <v>423.47</v>
      </c>
      <c r="J219" s="96">
        <f>1749.42</f>
        <v>1749.42</v>
      </c>
      <c r="K219" s="102"/>
      <c r="L219" s="102"/>
      <c r="M219" s="153">
        <f t="shared" si="24"/>
        <v>2172.8900000000003</v>
      </c>
      <c r="N219" s="256" t="s">
        <v>318</v>
      </c>
      <c r="O219" s="277" t="s">
        <v>31</v>
      </c>
      <c r="P219" s="185" t="s">
        <v>249</v>
      </c>
      <c r="Q219" s="185" t="s">
        <v>30</v>
      </c>
    </row>
    <row r="220" spans="1:50" s="160" customFormat="1" ht="13.5" customHeight="1" x14ac:dyDescent="0.2">
      <c r="A220" s="281"/>
      <c r="B220" s="34" t="s">
        <v>9</v>
      </c>
      <c r="C220" s="260"/>
      <c r="D220" s="96"/>
      <c r="E220" s="102"/>
      <c r="F220" s="102"/>
      <c r="G220" s="102"/>
      <c r="H220" s="102"/>
      <c r="I220" s="111">
        <f t="shared" ref="I220" si="29">SUM(D220:H220)</f>
        <v>0</v>
      </c>
      <c r="J220" s="96"/>
      <c r="K220" s="102"/>
      <c r="L220" s="102"/>
      <c r="M220" s="153">
        <f t="shared" si="24"/>
        <v>0</v>
      </c>
      <c r="N220" s="256"/>
      <c r="O220" s="277"/>
      <c r="P220" s="185"/>
      <c r="Q220" s="185"/>
    </row>
    <row r="221" spans="1:50" s="160" customFormat="1" ht="235.5" customHeight="1" x14ac:dyDescent="0.2">
      <c r="A221" s="278">
        <v>97</v>
      </c>
      <c r="B221" s="33" t="s">
        <v>118</v>
      </c>
      <c r="C221" s="260" t="s">
        <v>38</v>
      </c>
      <c r="D221" s="96">
        <f>D222</f>
        <v>39.9</v>
      </c>
      <c r="E221" s="102"/>
      <c r="F221" s="102"/>
      <c r="G221" s="102"/>
      <c r="H221" s="102"/>
      <c r="I221" s="111">
        <f>SUM(D221:H221)</f>
        <v>39.9</v>
      </c>
      <c r="J221" s="96">
        <f>487.8</f>
        <v>487.8</v>
      </c>
      <c r="K221" s="102">
        <f>325.3</f>
        <v>325.3</v>
      </c>
      <c r="L221" s="102"/>
      <c r="M221" s="153">
        <f>I221+J221+K221+L221</f>
        <v>853</v>
      </c>
      <c r="N221" s="256" t="s">
        <v>317</v>
      </c>
      <c r="O221" s="256" t="s">
        <v>82</v>
      </c>
      <c r="P221" s="185" t="s">
        <v>249</v>
      </c>
      <c r="Q221" s="279" t="s">
        <v>30</v>
      </c>
    </row>
    <row r="222" spans="1:50" s="160" customFormat="1" ht="13.5" customHeight="1" x14ac:dyDescent="0.2">
      <c r="A222" s="278"/>
      <c r="B222" s="34" t="s">
        <v>9</v>
      </c>
      <c r="C222" s="260"/>
      <c r="D222" s="96">
        <v>39.9</v>
      </c>
      <c r="E222" s="102"/>
      <c r="F222" s="102"/>
      <c r="G222" s="102"/>
      <c r="H222" s="102"/>
      <c r="I222" s="111">
        <f t="shared" ref="I222" si="30">SUM(D222:H222)</f>
        <v>39.9</v>
      </c>
      <c r="J222" s="96"/>
      <c r="K222" s="102"/>
      <c r="L222" s="102"/>
      <c r="M222" s="153">
        <f t="shared" si="24"/>
        <v>39.9</v>
      </c>
      <c r="N222" s="256"/>
      <c r="O222" s="256"/>
      <c r="P222" s="185"/>
      <c r="Q222" s="279"/>
    </row>
    <row r="223" spans="1:50" s="5" customFormat="1" ht="27" hidden="1" customHeight="1" x14ac:dyDescent="0.2">
      <c r="A223" s="37"/>
      <c r="B223" s="38" t="s">
        <v>48</v>
      </c>
      <c r="C223" s="39" t="s">
        <v>141</v>
      </c>
      <c r="D223" s="88"/>
      <c r="E223" s="101"/>
      <c r="F223" s="101"/>
      <c r="G223" s="101"/>
      <c r="H223" s="101"/>
      <c r="I223" s="110"/>
      <c r="J223" s="88"/>
      <c r="K223" s="101"/>
      <c r="L223" s="101"/>
      <c r="M223" s="117"/>
      <c r="N223" s="40"/>
      <c r="O223" s="41"/>
      <c r="P223" s="42"/>
      <c r="Q223" s="42"/>
    </row>
    <row r="224" spans="1:50" s="6" customFormat="1" ht="101.25" hidden="1" customHeight="1" x14ac:dyDescent="0.25">
      <c r="A224" s="235">
        <v>98</v>
      </c>
      <c r="B224" s="31" t="s">
        <v>87</v>
      </c>
      <c r="C224" s="189" t="s">
        <v>141</v>
      </c>
      <c r="D224" s="90">
        <v>37</v>
      </c>
      <c r="E224" s="91"/>
      <c r="F224" s="91"/>
      <c r="G224" s="91"/>
      <c r="H224" s="91"/>
      <c r="I224" s="112">
        <f t="shared" si="17"/>
        <v>37</v>
      </c>
      <c r="J224" s="90">
        <v>100</v>
      </c>
      <c r="K224" s="91">
        <v>70</v>
      </c>
      <c r="L224" s="91">
        <v>50</v>
      </c>
      <c r="M224" s="116">
        <f t="shared" si="24"/>
        <v>257</v>
      </c>
      <c r="N224" s="190" t="s">
        <v>252</v>
      </c>
      <c r="O224" s="191" t="s">
        <v>12</v>
      </c>
      <c r="P224" s="216" t="s">
        <v>73</v>
      </c>
      <c r="Q224" s="216" t="s">
        <v>30</v>
      </c>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row>
    <row r="225" spans="1:254" s="5" customFormat="1" ht="17.25" hidden="1" customHeight="1" x14ac:dyDescent="0.2">
      <c r="A225" s="235"/>
      <c r="B225" s="30" t="s">
        <v>9</v>
      </c>
      <c r="C225" s="189"/>
      <c r="D225" s="90"/>
      <c r="E225" s="91"/>
      <c r="F225" s="91"/>
      <c r="G225" s="91"/>
      <c r="H225" s="91"/>
      <c r="I225" s="112">
        <f t="shared" si="17"/>
        <v>0</v>
      </c>
      <c r="J225" s="90"/>
      <c r="K225" s="91"/>
      <c r="L225" s="91"/>
      <c r="M225" s="116">
        <f t="shared" si="24"/>
        <v>0</v>
      </c>
      <c r="N225" s="190"/>
      <c r="O225" s="191"/>
      <c r="P225" s="216"/>
      <c r="Q225" s="216"/>
    </row>
    <row r="226" spans="1:254" s="5" customFormat="1" ht="27" hidden="1" customHeight="1" x14ac:dyDescent="0.2">
      <c r="A226" s="37"/>
      <c r="B226" s="38" t="s">
        <v>57</v>
      </c>
      <c r="C226" s="39" t="s">
        <v>42</v>
      </c>
      <c r="D226" s="88"/>
      <c r="E226" s="101"/>
      <c r="F226" s="101"/>
      <c r="G226" s="101"/>
      <c r="H226" s="101"/>
      <c r="I226" s="110"/>
      <c r="J226" s="88"/>
      <c r="K226" s="101"/>
      <c r="L226" s="101"/>
      <c r="M226" s="117"/>
      <c r="N226" s="40"/>
      <c r="O226" s="41"/>
      <c r="P226" s="42"/>
      <c r="Q226" s="42"/>
    </row>
    <row r="227" spans="1:254" ht="66.75" hidden="1" customHeight="1" x14ac:dyDescent="0.25">
      <c r="A227" s="188">
        <v>99</v>
      </c>
      <c r="B227" s="31" t="s">
        <v>128</v>
      </c>
      <c r="C227" s="189" t="s">
        <v>42</v>
      </c>
      <c r="D227" s="90"/>
      <c r="E227" s="91"/>
      <c r="F227" s="91"/>
      <c r="G227" s="91"/>
      <c r="H227" s="91"/>
      <c r="I227" s="112">
        <f t="shared" si="17"/>
        <v>0</v>
      </c>
      <c r="J227" s="91">
        <v>83.2</v>
      </c>
      <c r="K227" s="106">
        <v>512.29999999999995</v>
      </c>
      <c r="L227" s="106">
        <v>730.9</v>
      </c>
      <c r="M227" s="119">
        <f t="shared" si="24"/>
        <v>1326.4</v>
      </c>
      <c r="N227" s="228" t="s">
        <v>311</v>
      </c>
      <c r="O227" s="236" t="s">
        <v>109</v>
      </c>
      <c r="P227" s="216" t="s">
        <v>76</v>
      </c>
      <c r="Q227" s="216" t="s">
        <v>30</v>
      </c>
    </row>
    <row r="228" spans="1:254" hidden="1" x14ac:dyDescent="0.25">
      <c r="A228" s="188"/>
      <c r="B228" s="30" t="s">
        <v>9</v>
      </c>
      <c r="C228" s="189"/>
      <c r="D228" s="90"/>
      <c r="E228" s="91"/>
      <c r="F228" s="91"/>
      <c r="G228" s="91"/>
      <c r="H228" s="91"/>
      <c r="I228" s="112">
        <f t="shared" si="17"/>
        <v>0</v>
      </c>
      <c r="J228" s="90">
        <v>83.2</v>
      </c>
      <c r="K228" s="106"/>
      <c r="L228" s="106"/>
      <c r="M228" s="119">
        <f t="shared" si="24"/>
        <v>83.2</v>
      </c>
      <c r="N228" s="228"/>
      <c r="O228" s="236"/>
      <c r="P228" s="216"/>
      <c r="Q228" s="216"/>
    </row>
    <row r="229" spans="1:254" ht="66" hidden="1" customHeight="1" x14ac:dyDescent="0.25">
      <c r="A229" s="188">
        <v>100</v>
      </c>
      <c r="B229" s="31" t="s">
        <v>129</v>
      </c>
      <c r="C229" s="189" t="s">
        <v>42</v>
      </c>
      <c r="D229" s="89"/>
      <c r="E229" s="93"/>
      <c r="F229" s="93"/>
      <c r="G229" s="93"/>
      <c r="H229" s="93"/>
      <c r="I229" s="112">
        <f t="shared" si="17"/>
        <v>0</v>
      </c>
      <c r="J229" s="89"/>
      <c r="K229" s="141">
        <v>23</v>
      </c>
      <c r="L229" s="141">
        <v>63.2</v>
      </c>
      <c r="M229" s="119">
        <f t="shared" si="24"/>
        <v>86.2</v>
      </c>
      <c r="N229" s="243" t="s">
        <v>312</v>
      </c>
      <c r="O229" s="236" t="s">
        <v>77</v>
      </c>
      <c r="P229" s="216" t="s">
        <v>76</v>
      </c>
      <c r="Q229" s="216" t="s">
        <v>30</v>
      </c>
    </row>
    <row r="230" spans="1:254" hidden="1" x14ac:dyDescent="0.25">
      <c r="A230" s="188"/>
      <c r="B230" s="32" t="s">
        <v>14</v>
      </c>
      <c r="C230" s="189"/>
      <c r="D230" s="89"/>
      <c r="E230" s="93"/>
      <c r="F230" s="93"/>
      <c r="G230" s="93"/>
      <c r="H230" s="93"/>
      <c r="I230" s="112">
        <f t="shared" si="17"/>
        <v>0</v>
      </c>
      <c r="J230" s="89"/>
      <c r="K230" s="141">
        <v>23</v>
      </c>
      <c r="L230" s="141"/>
      <c r="M230" s="119">
        <f t="shared" si="24"/>
        <v>23</v>
      </c>
      <c r="N230" s="243"/>
      <c r="O230" s="236"/>
      <c r="P230" s="216"/>
      <c r="Q230" s="216"/>
    </row>
    <row r="231" spans="1:254" s="6" customFormat="1" ht="68.25" hidden="1" customHeight="1" x14ac:dyDescent="0.25">
      <c r="A231" s="188">
        <v>101</v>
      </c>
      <c r="B231" s="48" t="s">
        <v>282</v>
      </c>
      <c r="C231" s="189" t="s">
        <v>42</v>
      </c>
      <c r="D231" s="89">
        <v>80.5</v>
      </c>
      <c r="E231" s="93"/>
      <c r="F231" s="93"/>
      <c r="G231" s="93"/>
      <c r="H231" s="93"/>
      <c r="I231" s="112">
        <f t="shared" ref="I231:I232" si="31">SUM(D231:H231)</f>
        <v>80.5</v>
      </c>
      <c r="J231" s="89">
        <v>918</v>
      </c>
      <c r="K231" s="141">
        <v>1501.5</v>
      </c>
      <c r="L231" s="141">
        <v>500</v>
      </c>
      <c r="M231" s="119">
        <f>I231+J231+K231+L231</f>
        <v>3000</v>
      </c>
      <c r="N231" s="243" t="s">
        <v>313</v>
      </c>
      <c r="O231" s="288" t="s">
        <v>106</v>
      </c>
      <c r="P231" s="216" t="s">
        <v>69</v>
      </c>
      <c r="Q231" s="216" t="s">
        <v>30</v>
      </c>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row>
    <row r="232" spans="1:254" ht="16.5" hidden="1" customHeight="1" x14ac:dyDescent="0.25">
      <c r="A232" s="188"/>
      <c r="B232" s="30" t="s">
        <v>9</v>
      </c>
      <c r="C232" s="189"/>
      <c r="D232" s="89">
        <v>72</v>
      </c>
      <c r="E232" s="93"/>
      <c r="F232" s="93"/>
      <c r="G232" s="93"/>
      <c r="H232" s="93"/>
      <c r="I232" s="112">
        <f t="shared" si="31"/>
        <v>72</v>
      </c>
      <c r="J232" s="89"/>
      <c r="K232" s="141"/>
      <c r="L232" s="141"/>
      <c r="M232" s="119">
        <f t="shared" si="24"/>
        <v>72</v>
      </c>
      <c r="N232" s="243"/>
      <c r="O232" s="288"/>
      <c r="P232" s="216"/>
      <c r="Q232" s="216"/>
    </row>
    <row r="233" spans="1:254" ht="57" hidden="1" customHeight="1" x14ac:dyDescent="0.25">
      <c r="A233" s="188">
        <v>102</v>
      </c>
      <c r="B233" s="48" t="s">
        <v>164</v>
      </c>
      <c r="C233" s="189" t="s">
        <v>42</v>
      </c>
      <c r="D233" s="89">
        <v>16</v>
      </c>
      <c r="E233" s="93"/>
      <c r="F233" s="93"/>
      <c r="G233" s="93"/>
      <c r="H233" s="93"/>
      <c r="I233" s="112">
        <f t="shared" ref="I233:I234" si="32">SUM(D233:H233)</f>
        <v>16</v>
      </c>
      <c r="J233" s="89"/>
      <c r="K233" s="93"/>
      <c r="L233" s="93"/>
      <c r="M233" s="116">
        <f>I233+J233+K233+L233</f>
        <v>16</v>
      </c>
      <c r="N233" s="222" t="s">
        <v>253</v>
      </c>
      <c r="O233" s="287" t="s">
        <v>85</v>
      </c>
      <c r="P233" s="216" t="s">
        <v>163</v>
      </c>
      <c r="Q233" s="216" t="s">
        <v>27</v>
      </c>
    </row>
    <row r="234" spans="1:254" ht="16.5" hidden="1" customHeight="1" x14ac:dyDescent="0.25">
      <c r="A234" s="188"/>
      <c r="B234" s="30" t="s">
        <v>9</v>
      </c>
      <c r="C234" s="189"/>
      <c r="D234" s="89"/>
      <c r="E234" s="93"/>
      <c r="F234" s="93"/>
      <c r="G234" s="93"/>
      <c r="H234" s="93"/>
      <c r="I234" s="112">
        <f t="shared" si="32"/>
        <v>0</v>
      </c>
      <c r="J234" s="89"/>
      <c r="K234" s="93"/>
      <c r="L234" s="93"/>
      <c r="M234" s="116">
        <f t="shared" ref="M234" si="33">I234+J234+K234+L234</f>
        <v>0</v>
      </c>
      <c r="N234" s="222"/>
      <c r="O234" s="287"/>
      <c r="P234" s="216"/>
      <c r="Q234" s="216"/>
    </row>
    <row r="235" spans="1:254" ht="16.5" customHeight="1" x14ac:dyDescent="0.25">
      <c r="A235" s="121"/>
      <c r="B235" s="71"/>
      <c r="C235" s="72"/>
      <c r="D235" s="98"/>
      <c r="E235" s="98"/>
      <c r="F235" s="98"/>
      <c r="G235" s="98"/>
      <c r="H235" s="98"/>
      <c r="I235" s="98"/>
      <c r="J235" s="98"/>
      <c r="K235" s="98"/>
      <c r="L235" s="98"/>
      <c r="M235" s="120"/>
      <c r="O235" s="73"/>
      <c r="P235" s="72"/>
      <c r="Q235" s="122"/>
    </row>
    <row r="236" spans="1:254" ht="16.5" customHeight="1" x14ac:dyDescent="0.25">
      <c r="A236" s="121"/>
      <c r="B236" s="71"/>
      <c r="C236" s="72"/>
      <c r="D236" s="98"/>
      <c r="E236" s="98"/>
      <c r="F236" s="98"/>
      <c r="G236" s="98"/>
      <c r="H236" s="98"/>
      <c r="I236" s="98"/>
      <c r="J236" s="98"/>
      <c r="K236" s="98"/>
      <c r="L236" s="98"/>
      <c r="M236" s="120"/>
      <c r="O236" s="73"/>
      <c r="P236" s="72"/>
      <c r="Q236" s="122"/>
    </row>
    <row r="237" spans="1:254" s="12" customFormat="1" x14ac:dyDescent="0.25">
      <c r="A237" s="123"/>
      <c r="B237" s="19"/>
      <c r="C237" s="20"/>
      <c r="D237" s="99"/>
      <c r="E237" s="100"/>
      <c r="F237" s="100"/>
      <c r="G237" s="100"/>
      <c r="H237" s="100"/>
      <c r="I237" s="100"/>
      <c r="J237" s="100"/>
      <c r="K237" s="100"/>
      <c r="L237" s="115"/>
      <c r="M237" s="115"/>
      <c r="N237" s="60"/>
      <c r="O237" s="62"/>
      <c r="P237" s="64"/>
      <c r="Q237" s="124"/>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row>
    <row r="238" spans="1:254" s="12" customFormat="1" x14ac:dyDescent="0.25">
      <c r="A238" s="121"/>
      <c r="B238" s="59" t="s">
        <v>24</v>
      </c>
      <c r="C238" s="21"/>
      <c r="D238" s="99"/>
      <c r="E238" s="100"/>
      <c r="F238" s="100"/>
      <c r="G238" s="100"/>
      <c r="H238" s="100"/>
      <c r="I238" s="100"/>
      <c r="J238" s="100"/>
      <c r="K238" s="100"/>
      <c r="L238" s="115"/>
      <c r="M238" s="115"/>
      <c r="N238" s="60"/>
      <c r="O238" s="62"/>
      <c r="P238" s="64"/>
      <c r="Q238" s="124"/>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row>
    <row r="239" spans="1:254" x14ac:dyDescent="0.25">
      <c r="A239" s="121"/>
      <c r="B239" s="18"/>
      <c r="C239" s="21"/>
      <c r="D239" s="99"/>
      <c r="E239" s="100"/>
      <c r="L239" s="115"/>
      <c r="M239" s="115"/>
      <c r="N239" s="60"/>
      <c r="O239" s="62"/>
      <c r="P239" s="64"/>
      <c r="Q239" s="124"/>
    </row>
    <row r="240" spans="1:254" ht="38.25" x14ac:dyDescent="0.25">
      <c r="A240" s="125"/>
      <c r="B240" s="126" t="s">
        <v>44</v>
      </c>
      <c r="C240" s="127"/>
      <c r="D240" s="128"/>
      <c r="E240" s="128"/>
      <c r="F240" s="128"/>
      <c r="G240" s="128"/>
      <c r="H240" s="128"/>
      <c r="I240" s="128"/>
      <c r="J240" s="128"/>
      <c r="K240" s="128"/>
      <c r="L240" s="129"/>
      <c r="M240" s="129"/>
      <c r="N240" s="130"/>
      <c r="O240" s="131"/>
      <c r="P240" s="65"/>
      <c r="Q240" s="132"/>
    </row>
  </sheetData>
  <autoFilter ref="A6:Q232">
    <filterColumn colId="3" showButton="0"/>
    <filterColumn colId="4" showButton="0"/>
    <filterColumn colId="5" showButton="0"/>
    <filterColumn colId="6" showButton="0"/>
    <filterColumn colId="7" showButton="0"/>
  </autoFilter>
  <mergeCells count="643">
    <mergeCell ref="A229:A230"/>
    <mergeCell ref="C229:C230"/>
    <mergeCell ref="N229:N230"/>
    <mergeCell ref="O229:O230"/>
    <mergeCell ref="P229:P230"/>
    <mergeCell ref="Q229:Q230"/>
    <mergeCell ref="A233:A234"/>
    <mergeCell ref="C233:C234"/>
    <mergeCell ref="N233:N234"/>
    <mergeCell ref="O233:O234"/>
    <mergeCell ref="P233:P234"/>
    <mergeCell ref="Q233:Q234"/>
    <mergeCell ref="A231:A232"/>
    <mergeCell ref="C231:C232"/>
    <mergeCell ref="N231:N232"/>
    <mergeCell ref="O231:O232"/>
    <mergeCell ref="P231:P232"/>
    <mergeCell ref="Q231:Q232"/>
    <mergeCell ref="A227:A228"/>
    <mergeCell ref="C227:C228"/>
    <mergeCell ref="N227:N228"/>
    <mergeCell ref="O227:O228"/>
    <mergeCell ref="P227:P228"/>
    <mergeCell ref="Q227:Q228"/>
    <mergeCell ref="A224:A225"/>
    <mergeCell ref="C224:C225"/>
    <mergeCell ref="N224:N225"/>
    <mergeCell ref="O224:O225"/>
    <mergeCell ref="P224:P225"/>
    <mergeCell ref="Q224:Q225"/>
    <mergeCell ref="A221:A222"/>
    <mergeCell ref="C221:C222"/>
    <mergeCell ref="N221:N222"/>
    <mergeCell ref="O221:O222"/>
    <mergeCell ref="P221:P222"/>
    <mergeCell ref="Q221:Q222"/>
    <mergeCell ref="A219:A220"/>
    <mergeCell ref="C219:C220"/>
    <mergeCell ref="N219:N220"/>
    <mergeCell ref="O219:O220"/>
    <mergeCell ref="P219:P220"/>
    <mergeCell ref="Q219:Q220"/>
    <mergeCell ref="A217:A218"/>
    <mergeCell ref="C217:C218"/>
    <mergeCell ref="N217:N218"/>
    <mergeCell ref="O217:O218"/>
    <mergeCell ref="P217:P218"/>
    <mergeCell ref="Q217:Q218"/>
    <mergeCell ref="A215:A216"/>
    <mergeCell ref="C215:C216"/>
    <mergeCell ref="N215:N216"/>
    <mergeCell ref="O215:O216"/>
    <mergeCell ref="P215:P216"/>
    <mergeCell ref="Q215:Q216"/>
    <mergeCell ref="A213:A214"/>
    <mergeCell ref="C213:C214"/>
    <mergeCell ref="N213:N214"/>
    <mergeCell ref="O213:O214"/>
    <mergeCell ref="P213:P214"/>
    <mergeCell ref="Q213:Q214"/>
    <mergeCell ref="A211:A212"/>
    <mergeCell ref="C211:C212"/>
    <mergeCell ref="N211:N212"/>
    <mergeCell ref="O211:O212"/>
    <mergeCell ref="P211:P212"/>
    <mergeCell ref="Q211:Q212"/>
    <mergeCell ref="A209:A210"/>
    <mergeCell ref="C209:C210"/>
    <mergeCell ref="N209:N210"/>
    <mergeCell ref="O209:O210"/>
    <mergeCell ref="P209:P210"/>
    <mergeCell ref="Q209:Q210"/>
    <mergeCell ref="A207:A208"/>
    <mergeCell ref="C207:C208"/>
    <mergeCell ref="N207:N208"/>
    <mergeCell ref="O207:O208"/>
    <mergeCell ref="P207:P208"/>
    <mergeCell ref="Q207:Q208"/>
    <mergeCell ref="A201:A202"/>
    <mergeCell ref="C201:C202"/>
    <mergeCell ref="A197:A198"/>
    <mergeCell ref="C197:C198"/>
    <mergeCell ref="N197:N198"/>
    <mergeCell ref="O197:O198"/>
    <mergeCell ref="P197:P198"/>
    <mergeCell ref="Q197:Q198"/>
    <mergeCell ref="A205:A206"/>
    <mergeCell ref="C205:C206"/>
    <mergeCell ref="N205:N206"/>
    <mergeCell ref="O205:O206"/>
    <mergeCell ref="P205:P206"/>
    <mergeCell ref="Q205:Q206"/>
    <mergeCell ref="N201:N202"/>
    <mergeCell ref="O201:O202"/>
    <mergeCell ref="P201:P202"/>
    <mergeCell ref="Q201:Q202"/>
    <mergeCell ref="A203:A204"/>
    <mergeCell ref="C203:C204"/>
    <mergeCell ref="N203:N204"/>
    <mergeCell ref="O203:O204"/>
    <mergeCell ref="P203:P204"/>
    <mergeCell ref="Q203:Q204"/>
    <mergeCell ref="A191:A192"/>
    <mergeCell ref="C191:C192"/>
    <mergeCell ref="N191:N192"/>
    <mergeCell ref="O191:O192"/>
    <mergeCell ref="P191:P192"/>
    <mergeCell ref="Q191:Q192"/>
    <mergeCell ref="A199:A200"/>
    <mergeCell ref="C199:C200"/>
    <mergeCell ref="N199:N200"/>
    <mergeCell ref="O199:O200"/>
    <mergeCell ref="P199:P200"/>
    <mergeCell ref="Q199:Q200"/>
    <mergeCell ref="A195:A196"/>
    <mergeCell ref="C195:C196"/>
    <mergeCell ref="N195:N196"/>
    <mergeCell ref="O195:O196"/>
    <mergeCell ref="P195:P196"/>
    <mergeCell ref="Q195:Q196"/>
    <mergeCell ref="A193:A194"/>
    <mergeCell ref="C193:C194"/>
    <mergeCell ref="N193:N194"/>
    <mergeCell ref="O193:O194"/>
    <mergeCell ref="P193:P194"/>
    <mergeCell ref="Q193:Q194"/>
    <mergeCell ref="A188:A189"/>
    <mergeCell ref="C188:C189"/>
    <mergeCell ref="N188:N189"/>
    <mergeCell ref="O188:O189"/>
    <mergeCell ref="P188:P189"/>
    <mergeCell ref="Q188:Q189"/>
    <mergeCell ref="A184:A185"/>
    <mergeCell ref="C184:C185"/>
    <mergeCell ref="N184:N185"/>
    <mergeCell ref="O184:O185"/>
    <mergeCell ref="P184:P185"/>
    <mergeCell ref="Q184:Q185"/>
    <mergeCell ref="A186:A187"/>
    <mergeCell ref="C186:C187"/>
    <mergeCell ref="N186:N187"/>
    <mergeCell ref="O186:O187"/>
    <mergeCell ref="P186:P187"/>
    <mergeCell ref="Q186:Q187"/>
    <mergeCell ref="A180:A181"/>
    <mergeCell ref="C180:C181"/>
    <mergeCell ref="N180:N181"/>
    <mergeCell ref="O180:O181"/>
    <mergeCell ref="P180:P181"/>
    <mergeCell ref="Q180:Q181"/>
    <mergeCell ref="A182:A183"/>
    <mergeCell ref="C182:C183"/>
    <mergeCell ref="N182:N183"/>
    <mergeCell ref="O182:O183"/>
    <mergeCell ref="P182:P183"/>
    <mergeCell ref="Q182:Q183"/>
    <mergeCell ref="A176:A177"/>
    <mergeCell ref="C176:C177"/>
    <mergeCell ref="N176:N177"/>
    <mergeCell ref="O176:O177"/>
    <mergeCell ref="P176:P177"/>
    <mergeCell ref="Q176:Q177"/>
    <mergeCell ref="A178:A179"/>
    <mergeCell ref="C178:C179"/>
    <mergeCell ref="N178:N179"/>
    <mergeCell ref="O178:O179"/>
    <mergeCell ref="P178:P179"/>
    <mergeCell ref="Q178:Q179"/>
    <mergeCell ref="A172:A173"/>
    <mergeCell ref="C172:C173"/>
    <mergeCell ref="N172:N173"/>
    <mergeCell ref="O172:O173"/>
    <mergeCell ref="P172:P173"/>
    <mergeCell ref="Q172:Q173"/>
    <mergeCell ref="A174:A175"/>
    <mergeCell ref="C174:C175"/>
    <mergeCell ref="N174:N175"/>
    <mergeCell ref="O174:O175"/>
    <mergeCell ref="P174:P175"/>
    <mergeCell ref="Q174:Q175"/>
    <mergeCell ref="A170:A171"/>
    <mergeCell ref="C170:C171"/>
    <mergeCell ref="N170:N171"/>
    <mergeCell ref="O170:O171"/>
    <mergeCell ref="P170:P171"/>
    <mergeCell ref="Q170:Q171"/>
    <mergeCell ref="A168:A169"/>
    <mergeCell ref="C168:C169"/>
    <mergeCell ref="N168:N169"/>
    <mergeCell ref="O168:O169"/>
    <mergeCell ref="P168:P169"/>
    <mergeCell ref="Q168:Q169"/>
    <mergeCell ref="A166:A167"/>
    <mergeCell ref="C166:C167"/>
    <mergeCell ref="N166:N167"/>
    <mergeCell ref="O166:O167"/>
    <mergeCell ref="P166:P167"/>
    <mergeCell ref="Q166:Q167"/>
    <mergeCell ref="A164:A165"/>
    <mergeCell ref="C164:C165"/>
    <mergeCell ref="N164:N165"/>
    <mergeCell ref="O164:O165"/>
    <mergeCell ref="P164:P165"/>
    <mergeCell ref="Q164:Q165"/>
    <mergeCell ref="A162:A163"/>
    <mergeCell ref="C162:C163"/>
    <mergeCell ref="N162:N163"/>
    <mergeCell ref="O162:O163"/>
    <mergeCell ref="P162:P163"/>
    <mergeCell ref="Q162:Q163"/>
    <mergeCell ref="A160:A161"/>
    <mergeCell ref="C160:C161"/>
    <mergeCell ref="N160:N161"/>
    <mergeCell ref="O160:O161"/>
    <mergeCell ref="P160:P161"/>
    <mergeCell ref="Q160:Q161"/>
    <mergeCell ref="A158:A159"/>
    <mergeCell ref="C158:C159"/>
    <mergeCell ref="N158:N159"/>
    <mergeCell ref="O158:O159"/>
    <mergeCell ref="P158:P159"/>
    <mergeCell ref="Q158:Q159"/>
    <mergeCell ref="A156:A157"/>
    <mergeCell ref="C156:C157"/>
    <mergeCell ref="N156:N157"/>
    <mergeCell ref="O156:O157"/>
    <mergeCell ref="P156:P157"/>
    <mergeCell ref="Q156:Q157"/>
    <mergeCell ref="A154:A155"/>
    <mergeCell ref="C154:C155"/>
    <mergeCell ref="N154:N155"/>
    <mergeCell ref="O154:O155"/>
    <mergeCell ref="P154:P155"/>
    <mergeCell ref="Q154:Q155"/>
    <mergeCell ref="A152:A153"/>
    <mergeCell ref="C152:C153"/>
    <mergeCell ref="N152:N153"/>
    <mergeCell ref="O152:O153"/>
    <mergeCell ref="P152:P153"/>
    <mergeCell ref="Q152:Q153"/>
    <mergeCell ref="A150:A151"/>
    <mergeCell ref="C150:C151"/>
    <mergeCell ref="N150:N151"/>
    <mergeCell ref="O150:O151"/>
    <mergeCell ref="P150:P151"/>
    <mergeCell ref="Q150:Q151"/>
    <mergeCell ref="A148:A149"/>
    <mergeCell ref="C148:C149"/>
    <mergeCell ref="N148:N149"/>
    <mergeCell ref="O148:O149"/>
    <mergeCell ref="P148:P149"/>
    <mergeCell ref="Q148:Q149"/>
    <mergeCell ref="A146:A147"/>
    <mergeCell ref="C146:C147"/>
    <mergeCell ref="N146:N147"/>
    <mergeCell ref="O146:O147"/>
    <mergeCell ref="P146:P147"/>
    <mergeCell ref="Q146:Q147"/>
    <mergeCell ref="A144:A145"/>
    <mergeCell ref="C144:C145"/>
    <mergeCell ref="N144:N145"/>
    <mergeCell ref="O144:O145"/>
    <mergeCell ref="P144:P145"/>
    <mergeCell ref="Q144:Q145"/>
    <mergeCell ref="A142:A143"/>
    <mergeCell ref="C142:C143"/>
    <mergeCell ref="N142:N143"/>
    <mergeCell ref="O142:O143"/>
    <mergeCell ref="P142:P143"/>
    <mergeCell ref="Q142:Q143"/>
    <mergeCell ref="A140:A141"/>
    <mergeCell ref="C140:C141"/>
    <mergeCell ref="N140:N141"/>
    <mergeCell ref="O140:O141"/>
    <mergeCell ref="P140:P141"/>
    <mergeCell ref="Q140:Q141"/>
    <mergeCell ref="A137:A138"/>
    <mergeCell ref="C137:C138"/>
    <mergeCell ref="N137:N138"/>
    <mergeCell ref="O137:O138"/>
    <mergeCell ref="P137:P138"/>
    <mergeCell ref="Q137:Q138"/>
    <mergeCell ref="A135:A136"/>
    <mergeCell ref="C135:C136"/>
    <mergeCell ref="N135:N136"/>
    <mergeCell ref="O135:O136"/>
    <mergeCell ref="P135:P136"/>
    <mergeCell ref="Q135:Q136"/>
    <mergeCell ref="A133:A134"/>
    <mergeCell ref="C133:C134"/>
    <mergeCell ref="N133:N134"/>
    <mergeCell ref="O133:O134"/>
    <mergeCell ref="P133:P134"/>
    <mergeCell ref="Q133:Q134"/>
    <mergeCell ref="P122:P123"/>
    <mergeCell ref="Q122:Q123"/>
    <mergeCell ref="A120:A121"/>
    <mergeCell ref="C120:C121"/>
    <mergeCell ref="N120:N121"/>
    <mergeCell ref="O120:O121"/>
    <mergeCell ref="P120:P121"/>
    <mergeCell ref="Q120:Q121"/>
    <mergeCell ref="A131:A132"/>
    <mergeCell ref="C131:C132"/>
    <mergeCell ref="N131:N132"/>
    <mergeCell ref="O131:O132"/>
    <mergeCell ref="P131:P132"/>
    <mergeCell ref="Q131:Q132"/>
    <mergeCell ref="P127:P128"/>
    <mergeCell ref="Q127:Q128"/>
    <mergeCell ref="A129:A130"/>
    <mergeCell ref="C129:C130"/>
    <mergeCell ref="N129:N130"/>
    <mergeCell ref="O129:O130"/>
    <mergeCell ref="P129:P130"/>
    <mergeCell ref="Q129:Q130"/>
    <mergeCell ref="A124:B124"/>
    <mergeCell ref="A125:B125"/>
    <mergeCell ref="A127:A128"/>
    <mergeCell ref="C127:C128"/>
    <mergeCell ref="N127:N128"/>
    <mergeCell ref="O127:O128"/>
    <mergeCell ref="A122:A123"/>
    <mergeCell ref="C122:C123"/>
    <mergeCell ref="N122:N123"/>
    <mergeCell ref="O122:O123"/>
    <mergeCell ref="A118:A119"/>
    <mergeCell ref="C118:C119"/>
    <mergeCell ref="N118:N119"/>
    <mergeCell ref="O118:O119"/>
    <mergeCell ref="P118:P119"/>
    <mergeCell ref="Q118:Q119"/>
    <mergeCell ref="A116:A117"/>
    <mergeCell ref="C116:C117"/>
    <mergeCell ref="N116:N117"/>
    <mergeCell ref="O116:O117"/>
    <mergeCell ref="P116:P117"/>
    <mergeCell ref="Q116:Q117"/>
    <mergeCell ref="A114:A115"/>
    <mergeCell ref="C114:C115"/>
    <mergeCell ref="N114:N115"/>
    <mergeCell ref="O114:O115"/>
    <mergeCell ref="P114:P115"/>
    <mergeCell ref="Q114:Q115"/>
    <mergeCell ref="A112:A113"/>
    <mergeCell ref="C112:C113"/>
    <mergeCell ref="N112:N113"/>
    <mergeCell ref="O112:O113"/>
    <mergeCell ref="P112:P113"/>
    <mergeCell ref="Q112:Q113"/>
    <mergeCell ref="A110:A111"/>
    <mergeCell ref="C110:C111"/>
    <mergeCell ref="N110:N111"/>
    <mergeCell ref="O110:O111"/>
    <mergeCell ref="P110:P111"/>
    <mergeCell ref="Q110:Q111"/>
    <mergeCell ref="A108:A109"/>
    <mergeCell ref="C108:C109"/>
    <mergeCell ref="N108:N109"/>
    <mergeCell ref="O108:O109"/>
    <mergeCell ref="P108:P109"/>
    <mergeCell ref="Q108:Q109"/>
    <mergeCell ref="A105:A106"/>
    <mergeCell ref="C105:C106"/>
    <mergeCell ref="N105:N106"/>
    <mergeCell ref="O105:O106"/>
    <mergeCell ref="P105:P106"/>
    <mergeCell ref="Q105:Q106"/>
    <mergeCell ref="A103:A104"/>
    <mergeCell ref="C103:C104"/>
    <mergeCell ref="N103:N104"/>
    <mergeCell ref="O103:O104"/>
    <mergeCell ref="P103:P104"/>
    <mergeCell ref="Q103:Q104"/>
    <mergeCell ref="A101:A102"/>
    <mergeCell ref="C101:C102"/>
    <mergeCell ref="N101:N102"/>
    <mergeCell ref="O101:O102"/>
    <mergeCell ref="P101:P102"/>
    <mergeCell ref="Q101:Q102"/>
    <mergeCell ref="A99:A100"/>
    <mergeCell ref="C99:C100"/>
    <mergeCell ref="N99:N100"/>
    <mergeCell ref="O99:O100"/>
    <mergeCell ref="P99:P100"/>
    <mergeCell ref="Q99:Q100"/>
    <mergeCell ref="A96:A97"/>
    <mergeCell ref="C96:C97"/>
    <mergeCell ref="N96:N97"/>
    <mergeCell ref="O96:O97"/>
    <mergeCell ref="P96:P97"/>
    <mergeCell ref="Q96:Q97"/>
    <mergeCell ref="A94:A95"/>
    <mergeCell ref="C94:C95"/>
    <mergeCell ref="N94:N95"/>
    <mergeCell ref="O94:O95"/>
    <mergeCell ref="P94:P95"/>
    <mergeCell ref="Q94:Q95"/>
    <mergeCell ref="A92:A93"/>
    <mergeCell ref="C92:C93"/>
    <mergeCell ref="N92:N93"/>
    <mergeCell ref="O92:O93"/>
    <mergeCell ref="P92:P93"/>
    <mergeCell ref="Q92:Q93"/>
    <mergeCell ref="A90:A91"/>
    <mergeCell ref="C90:C91"/>
    <mergeCell ref="N90:N91"/>
    <mergeCell ref="O90:O91"/>
    <mergeCell ref="P90:P91"/>
    <mergeCell ref="Q90:Q91"/>
    <mergeCell ref="A88:A89"/>
    <mergeCell ref="C88:C89"/>
    <mergeCell ref="N88:N89"/>
    <mergeCell ref="O88:O89"/>
    <mergeCell ref="P88:P89"/>
    <mergeCell ref="Q88:Q89"/>
    <mergeCell ref="A86:A87"/>
    <mergeCell ref="C86:C87"/>
    <mergeCell ref="N86:N87"/>
    <mergeCell ref="O86:O87"/>
    <mergeCell ref="P86:P87"/>
    <mergeCell ref="Q86:Q87"/>
    <mergeCell ref="A83:A84"/>
    <mergeCell ref="C83:C84"/>
    <mergeCell ref="N83:N84"/>
    <mergeCell ref="O83:O84"/>
    <mergeCell ref="P83:P84"/>
    <mergeCell ref="Q83:Q84"/>
    <mergeCell ref="A81:A82"/>
    <mergeCell ref="C81:C82"/>
    <mergeCell ref="N81:N82"/>
    <mergeCell ref="O81:O82"/>
    <mergeCell ref="P81:P82"/>
    <mergeCell ref="Q81:Q82"/>
    <mergeCell ref="A79:A80"/>
    <mergeCell ref="C79:C80"/>
    <mergeCell ref="N79:N80"/>
    <mergeCell ref="O79:O80"/>
    <mergeCell ref="P79:P80"/>
    <mergeCell ref="Q79:Q80"/>
    <mergeCell ref="O74:O75"/>
    <mergeCell ref="P74:P75"/>
    <mergeCell ref="Q74:Q75"/>
    <mergeCell ref="A77:A78"/>
    <mergeCell ref="C77:C78"/>
    <mergeCell ref="N77:N78"/>
    <mergeCell ref="O77:O78"/>
    <mergeCell ref="P77:P78"/>
    <mergeCell ref="Q77:Q78"/>
    <mergeCell ref="A74:A75"/>
    <mergeCell ref="C74:C75"/>
    <mergeCell ref="N74:N75"/>
    <mergeCell ref="A70:A71"/>
    <mergeCell ref="C70:C71"/>
    <mergeCell ref="N70:N71"/>
    <mergeCell ref="O70:O71"/>
    <mergeCell ref="P70:P71"/>
    <mergeCell ref="Q70:Q71"/>
    <mergeCell ref="A72:A73"/>
    <mergeCell ref="C72:C73"/>
    <mergeCell ref="N72:N73"/>
    <mergeCell ref="O72:O73"/>
    <mergeCell ref="P72:P73"/>
    <mergeCell ref="Q72:Q73"/>
    <mergeCell ref="A68:A69"/>
    <mergeCell ref="C68:C69"/>
    <mergeCell ref="N68:N69"/>
    <mergeCell ref="O68:O69"/>
    <mergeCell ref="P68:P69"/>
    <mergeCell ref="Q68:Q69"/>
    <mergeCell ref="A66:A67"/>
    <mergeCell ref="C66:C67"/>
    <mergeCell ref="N66:N67"/>
    <mergeCell ref="O66:O67"/>
    <mergeCell ref="P66:P67"/>
    <mergeCell ref="Q66:Q67"/>
    <mergeCell ref="A64:A65"/>
    <mergeCell ref="C64:C65"/>
    <mergeCell ref="N64:N65"/>
    <mergeCell ref="O64:O65"/>
    <mergeCell ref="P64:P65"/>
    <mergeCell ref="Q64:Q65"/>
    <mergeCell ref="A62:A63"/>
    <mergeCell ref="C62:C63"/>
    <mergeCell ref="N62:N63"/>
    <mergeCell ref="O62:O63"/>
    <mergeCell ref="P62:P63"/>
    <mergeCell ref="Q62:Q63"/>
    <mergeCell ref="A60:A61"/>
    <mergeCell ref="C60:C61"/>
    <mergeCell ref="N60:N61"/>
    <mergeCell ref="O60:O61"/>
    <mergeCell ref="P60:P61"/>
    <mergeCell ref="Q60:Q61"/>
    <mergeCell ref="A58:A59"/>
    <mergeCell ref="C58:C59"/>
    <mergeCell ref="N58:N59"/>
    <mergeCell ref="O58:O59"/>
    <mergeCell ref="P58:P59"/>
    <mergeCell ref="Q58:Q59"/>
    <mergeCell ref="A56:A57"/>
    <mergeCell ref="C56:C57"/>
    <mergeCell ref="N56:N57"/>
    <mergeCell ref="O56:O57"/>
    <mergeCell ref="P56:P57"/>
    <mergeCell ref="Q56:Q57"/>
    <mergeCell ref="A54:A55"/>
    <mergeCell ref="C54:C55"/>
    <mergeCell ref="N54:N55"/>
    <mergeCell ref="O54:O55"/>
    <mergeCell ref="P54:P55"/>
    <mergeCell ref="Q54:Q55"/>
    <mergeCell ref="A52:A53"/>
    <mergeCell ref="C52:C53"/>
    <mergeCell ref="N52:N53"/>
    <mergeCell ref="O52:O53"/>
    <mergeCell ref="P52:P53"/>
    <mergeCell ref="Q52:Q53"/>
    <mergeCell ref="A50:A51"/>
    <mergeCell ref="C50:C51"/>
    <mergeCell ref="N50:N51"/>
    <mergeCell ref="O50:O51"/>
    <mergeCell ref="P50:P51"/>
    <mergeCell ref="Q50:Q51"/>
    <mergeCell ref="A48:A49"/>
    <mergeCell ref="C48:C49"/>
    <mergeCell ref="N48:N49"/>
    <mergeCell ref="O48:O49"/>
    <mergeCell ref="P48:P49"/>
    <mergeCell ref="Q48:Q49"/>
    <mergeCell ref="A46:A47"/>
    <mergeCell ref="C46:C47"/>
    <mergeCell ref="N46:N47"/>
    <mergeCell ref="O46:O47"/>
    <mergeCell ref="P46:P47"/>
    <mergeCell ref="Q46:Q47"/>
    <mergeCell ref="A44:A45"/>
    <mergeCell ref="C44:C45"/>
    <mergeCell ref="N44:N45"/>
    <mergeCell ref="O44:O45"/>
    <mergeCell ref="P44:P45"/>
    <mergeCell ref="Q44:Q45"/>
    <mergeCell ref="A42:A43"/>
    <mergeCell ref="C42:C43"/>
    <mergeCell ref="N42:N43"/>
    <mergeCell ref="O42:O43"/>
    <mergeCell ref="P42:P43"/>
    <mergeCell ref="Q42:Q43"/>
    <mergeCell ref="A33:B33"/>
    <mergeCell ref="A34:B34"/>
    <mergeCell ref="A36:A37"/>
    <mergeCell ref="C36:C37"/>
    <mergeCell ref="N36:N37"/>
    <mergeCell ref="O36:O37"/>
    <mergeCell ref="P36:P37"/>
    <mergeCell ref="Q36:Q37"/>
    <mergeCell ref="A40:A41"/>
    <mergeCell ref="C40:C41"/>
    <mergeCell ref="N40:N41"/>
    <mergeCell ref="O40:O41"/>
    <mergeCell ref="P40:P41"/>
    <mergeCell ref="Q40:Q41"/>
    <mergeCell ref="A38:A39"/>
    <mergeCell ref="C38:C39"/>
    <mergeCell ref="N38:N39"/>
    <mergeCell ref="O38:O39"/>
    <mergeCell ref="P38:P39"/>
    <mergeCell ref="Q38:Q39"/>
    <mergeCell ref="A31:A32"/>
    <mergeCell ref="C31:C32"/>
    <mergeCell ref="N31:N32"/>
    <mergeCell ref="O31:O32"/>
    <mergeCell ref="P31:P32"/>
    <mergeCell ref="Q31:Q32"/>
    <mergeCell ref="A29:A30"/>
    <mergeCell ref="C29:C30"/>
    <mergeCell ref="N29:N30"/>
    <mergeCell ref="O29:O30"/>
    <mergeCell ref="P29:P30"/>
    <mergeCell ref="Q29:Q30"/>
    <mergeCell ref="A26:A27"/>
    <mergeCell ref="C26:C27"/>
    <mergeCell ref="N26:N27"/>
    <mergeCell ref="O26:O27"/>
    <mergeCell ref="P26:P27"/>
    <mergeCell ref="Q26:Q27"/>
    <mergeCell ref="A24:A25"/>
    <mergeCell ref="C24:C25"/>
    <mergeCell ref="N24:N25"/>
    <mergeCell ref="O24:O25"/>
    <mergeCell ref="P24:P25"/>
    <mergeCell ref="Q24:Q25"/>
    <mergeCell ref="P15:P16"/>
    <mergeCell ref="Q15:Q16"/>
    <mergeCell ref="A17:A18"/>
    <mergeCell ref="C17:C18"/>
    <mergeCell ref="N17:N18"/>
    <mergeCell ref="O17:O18"/>
    <mergeCell ref="P17:P18"/>
    <mergeCell ref="Q17:Q18"/>
    <mergeCell ref="A22:A23"/>
    <mergeCell ref="C22:C23"/>
    <mergeCell ref="N22:N23"/>
    <mergeCell ref="O22:O23"/>
    <mergeCell ref="P22:P23"/>
    <mergeCell ref="Q22:Q23"/>
    <mergeCell ref="A20:A21"/>
    <mergeCell ref="C20:C21"/>
    <mergeCell ref="N20:N21"/>
    <mergeCell ref="O20:O21"/>
    <mergeCell ref="P20:P21"/>
    <mergeCell ref="Q20:Q21"/>
    <mergeCell ref="A13:B13"/>
    <mergeCell ref="A15:A16"/>
    <mergeCell ref="C15:C16"/>
    <mergeCell ref="N15:N16"/>
    <mergeCell ref="O15:O16"/>
    <mergeCell ref="D7:I7"/>
    <mergeCell ref="D8:D9"/>
    <mergeCell ref="E8:E9"/>
    <mergeCell ref="F8:F9"/>
    <mergeCell ref="G8:G9"/>
    <mergeCell ref="H8:H9"/>
    <mergeCell ref="I8:I9"/>
    <mergeCell ref="L6:L9"/>
    <mergeCell ref="M6:M9"/>
    <mergeCell ref="N6:N11"/>
    <mergeCell ref="O6:O11"/>
    <mergeCell ref="A6:A9"/>
    <mergeCell ref="B6:B9"/>
    <mergeCell ref="C6:C9"/>
    <mergeCell ref="D6:I6"/>
    <mergeCell ref="J6:J9"/>
    <mergeCell ref="K6:K9"/>
    <mergeCell ref="A1:Q1"/>
    <mergeCell ref="A3:Q3"/>
    <mergeCell ref="A4:N4"/>
    <mergeCell ref="O4:Q5"/>
    <mergeCell ref="A5:N5"/>
    <mergeCell ref="A12:B12"/>
    <mergeCell ref="A2:Q2"/>
    <mergeCell ref="P6:P11"/>
    <mergeCell ref="Q6:Q11"/>
  </mergeCells>
  <pageMargins left="0.15748031496062992" right="0" top="0.23622047244094491" bottom="0.27559055118110237" header="0" footer="0.15748031496062992"/>
  <pageSetup paperSize="9" scale="54" fitToHeight="13" orientation="landscape" cellComments="asDisplayed" r:id="rId1"/>
  <headerFoot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Investīciju plāns 2017-2019</vt:lpstr>
      <vt:lpstr>'Investīciju plāns 2017-2019'!Print_Area</vt:lpstr>
      <vt:lpstr>'Investīciju plāns 2017-2019'!Print_Titles</vt:lpstr>
    </vt:vector>
  </TitlesOfParts>
  <Company>Jurmalas Pilsetas Dome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Ieva Kaire</dc:creator>
  <cp:lastModifiedBy>Liene Zalkovska</cp:lastModifiedBy>
  <cp:lastPrinted>2017-07-07T06:23:57Z</cp:lastPrinted>
  <dcterms:created xsi:type="dcterms:W3CDTF">2012-10-09T13:29:06Z</dcterms:created>
  <dcterms:modified xsi:type="dcterms:W3CDTF">2017-07-20T11:45:01Z</dcterms:modified>
</cp:coreProperties>
</file>