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minimized="1" xWindow="0" yWindow="0" windowWidth="24000" windowHeight="9735" activeTab="1"/>
  </bookViews>
  <sheets>
    <sheet name="Raina_62" sheetId="1" r:id="rId1"/>
    <sheet name="Valkas_3" sheetId="2" r:id="rId2"/>
    <sheet name="Nometnu_2a" sheetId="3" r:id="rId3"/>
    <sheet name="Skolas_44" sheetId="4" r:id="rId4"/>
    <sheet name="Slokas 63 k3" sheetId="7" r:id="rId5"/>
    <sheet name="Licu_2" sheetId="5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G81" i="5"/>
  <c r="G42" i="7" l="1"/>
  <c r="G9" i="4" l="1"/>
  <c r="F8" i="5" l="1"/>
  <c r="D80" i="5" l="1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58" i="5"/>
  <c r="D57" i="5"/>
  <c r="D56" i="5"/>
  <c r="D55" i="5"/>
  <c r="D54" i="5"/>
  <c r="D53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3" i="5"/>
  <c r="D81" i="5" l="1"/>
  <c r="D59" i="5"/>
  <c r="D82" i="5" s="1"/>
  <c r="D16" i="4" l="1"/>
  <c r="D15" i="4"/>
  <c r="D12" i="4"/>
  <c r="D11" i="4"/>
  <c r="E143" i="4"/>
  <c r="D143" i="4" l="1"/>
  <c r="D144" i="4" s="1"/>
  <c r="D82" i="3"/>
  <c r="G110" i="4" l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80" i="4"/>
  <c r="G131" i="4"/>
  <c r="G28" i="4"/>
  <c r="G126" i="4"/>
  <c r="G12" i="4"/>
  <c r="G14" i="4"/>
  <c r="G127" i="4"/>
  <c r="G61" i="4"/>
  <c r="G60" i="4"/>
  <c r="G47" i="4"/>
  <c r="G111" i="4"/>
  <c r="G113" i="4"/>
  <c r="G13" i="4"/>
  <c r="G129" i="4"/>
  <c r="G90" i="4"/>
  <c r="G57" i="4"/>
  <c r="G24" i="4"/>
  <c r="G92" i="4"/>
  <c r="G59" i="4"/>
  <c r="G26" i="4"/>
  <c r="G123" i="4"/>
  <c r="G119" i="4"/>
  <c r="G15" i="4"/>
  <c r="G79" i="4"/>
  <c r="G128" i="4"/>
  <c r="G121" i="4"/>
  <c r="G86" i="4"/>
  <c r="G53" i="4"/>
  <c r="G20" i="4"/>
  <c r="G125" i="4"/>
  <c r="G88" i="4"/>
  <c r="G55" i="4"/>
  <c r="G22" i="4"/>
  <c r="G134" i="4"/>
  <c r="G27" i="4"/>
  <c r="G93" i="4"/>
  <c r="G115" i="4"/>
  <c r="G82" i="4"/>
  <c r="G49" i="4"/>
  <c r="G16" i="4"/>
  <c r="G117" i="4"/>
  <c r="G84" i="4"/>
  <c r="G51" i="4"/>
  <c r="G18" i="4"/>
  <c r="G138" i="4"/>
  <c r="G29" i="4"/>
  <c r="G112" i="4"/>
  <c r="G19" i="4"/>
  <c r="G52" i="4"/>
  <c r="G85" i="4"/>
  <c r="G118" i="4"/>
  <c r="G133" i="4"/>
  <c r="G11" i="4"/>
  <c r="G21" i="4"/>
  <c r="G54" i="4"/>
  <c r="G87" i="4"/>
  <c r="G120" i="4"/>
  <c r="G23" i="4"/>
  <c r="G48" i="4"/>
  <c r="G56" i="4"/>
  <c r="G81" i="4"/>
  <c r="G89" i="4"/>
  <c r="G114" i="4"/>
  <c r="G122" i="4"/>
  <c r="G130" i="4"/>
  <c r="G140" i="4"/>
  <c r="G17" i="4"/>
  <c r="G25" i="4"/>
  <c r="G50" i="4"/>
  <c r="G58" i="4"/>
  <c r="G83" i="4"/>
  <c r="G91" i="4"/>
  <c r="G116" i="4"/>
  <c r="G124" i="4"/>
  <c r="G142" i="4"/>
  <c r="G132" i="4"/>
  <c r="G139" i="4"/>
  <c r="G136" i="4"/>
  <c r="G141" i="4"/>
  <c r="G135" i="4"/>
  <c r="G137" i="4"/>
  <c r="D81" i="3"/>
  <c r="D80" i="3"/>
  <c r="E134" i="3"/>
  <c r="D134" i="3" l="1"/>
  <c r="D136" i="3" s="1"/>
  <c r="G143" i="4"/>
  <c r="C32" i="2"/>
  <c r="D32" i="2"/>
  <c r="D129" i="1"/>
  <c r="C12" i="1"/>
  <c r="C100" i="1"/>
  <c r="C79" i="1"/>
  <c r="C78" i="1"/>
  <c r="C129" i="1" l="1"/>
  <c r="C131" i="1" s="1"/>
  <c r="F100" i="1" s="1"/>
  <c r="G131" i="3"/>
  <c r="G132" i="3"/>
  <c r="G130" i="3"/>
  <c r="G10" i="3"/>
  <c r="G14" i="3"/>
  <c r="G11" i="3"/>
  <c r="G12" i="3"/>
  <c r="G13" i="3"/>
  <c r="G129" i="3"/>
  <c r="G128" i="3"/>
  <c r="G127" i="3"/>
  <c r="G126" i="3"/>
  <c r="G125" i="3"/>
  <c r="G124" i="3"/>
  <c r="G123" i="3"/>
  <c r="G122" i="3"/>
  <c r="G16" i="3"/>
  <c r="G40" i="3"/>
  <c r="G46" i="3"/>
  <c r="G50" i="3"/>
  <c r="G99" i="3"/>
  <c r="G101" i="3"/>
  <c r="G107" i="3"/>
  <c r="G113" i="3"/>
  <c r="G121" i="3"/>
  <c r="G117" i="3"/>
  <c r="G32" i="3"/>
  <c r="G38" i="3"/>
  <c r="G72" i="3"/>
  <c r="G44" i="3"/>
  <c r="G64" i="3"/>
  <c r="G79" i="3"/>
  <c r="G91" i="3"/>
  <c r="G17" i="3"/>
  <c r="G25" i="3"/>
  <c r="G27" i="3"/>
  <c r="G33" i="3"/>
  <c r="G37" i="3"/>
  <c r="G43" i="3"/>
  <c r="G45" i="3"/>
  <c r="G53" i="3"/>
  <c r="G57" i="3"/>
  <c r="G67" i="3"/>
  <c r="G59" i="3"/>
  <c r="G69" i="3"/>
  <c r="G74" i="3"/>
  <c r="G80" i="3"/>
  <c r="G84" i="3"/>
  <c r="G20" i="3"/>
  <c r="G97" i="3"/>
  <c r="G109" i="3"/>
  <c r="G62" i="3"/>
  <c r="G87" i="3"/>
  <c r="G21" i="3"/>
  <c r="G35" i="3"/>
  <c r="G49" i="3"/>
  <c r="G65" i="3"/>
  <c r="G76" i="3"/>
  <c r="G88" i="3"/>
  <c r="G90" i="3"/>
  <c r="G24" i="3"/>
  <c r="G30" i="3"/>
  <c r="G60" i="3"/>
  <c r="G77" i="3"/>
  <c r="G36" i="3"/>
  <c r="G85" i="3"/>
  <c r="G54" i="3"/>
  <c r="G93" i="3"/>
  <c r="G26" i="3"/>
  <c r="G68" i="3"/>
  <c r="G105" i="3"/>
  <c r="G115" i="3"/>
  <c r="G22" i="3"/>
  <c r="G56" i="3"/>
  <c r="G75" i="3"/>
  <c r="G19" i="3"/>
  <c r="G29" i="3"/>
  <c r="G41" i="3"/>
  <c r="G51" i="3"/>
  <c r="G61" i="3"/>
  <c r="G82" i="3"/>
  <c r="G92" i="3"/>
  <c r="G48" i="3"/>
  <c r="G81" i="3"/>
  <c r="G73" i="3"/>
  <c r="G34" i="3"/>
  <c r="G58" i="3"/>
  <c r="G95" i="3"/>
  <c r="G103" i="3"/>
  <c r="G111" i="3"/>
  <c r="G119" i="3"/>
  <c r="G28" i="3"/>
  <c r="G52" i="3"/>
  <c r="G70" i="3"/>
  <c r="G83" i="3"/>
  <c r="G15" i="3"/>
  <c r="G23" i="3"/>
  <c r="G31" i="3"/>
  <c r="G39" i="3"/>
  <c r="G47" i="3"/>
  <c r="G55" i="3"/>
  <c r="G63" i="3"/>
  <c r="G71" i="3"/>
  <c r="G78" i="3"/>
  <c r="G86" i="3"/>
  <c r="G94" i="3"/>
  <c r="G18" i="3"/>
  <c r="G42" i="3"/>
  <c r="G66" i="3"/>
  <c r="G89" i="3"/>
  <c r="G96" i="3"/>
  <c r="G98" i="3"/>
  <c r="G100" i="3"/>
  <c r="G102" i="3"/>
  <c r="G104" i="3"/>
  <c r="G106" i="3"/>
  <c r="G112" i="3"/>
  <c r="G114" i="3"/>
  <c r="G108" i="3"/>
  <c r="G116" i="3"/>
  <c r="G110" i="3"/>
  <c r="G118" i="3"/>
  <c r="G120" i="3"/>
  <c r="C34" i="2"/>
  <c r="F25" i="2" s="1"/>
  <c r="F17" i="2" l="1"/>
  <c r="F21" i="2"/>
  <c r="F14" i="2"/>
  <c r="F22" i="2"/>
  <c r="F30" i="2"/>
  <c r="F23" i="2"/>
  <c r="F27" i="2"/>
  <c r="F16" i="2"/>
  <c r="F24" i="2"/>
  <c r="F11" i="2"/>
  <c r="F29" i="2"/>
  <c r="F10" i="2"/>
  <c r="F18" i="2"/>
  <c r="F26" i="2"/>
  <c r="F19" i="2"/>
  <c r="F13" i="2"/>
  <c r="F15" i="2"/>
  <c r="F12" i="2"/>
  <c r="F20" i="2"/>
  <c r="F28" i="2"/>
  <c r="G134" i="3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" i="1"/>
  <c r="F10" i="1"/>
  <c r="F24" i="1"/>
  <c r="F36" i="1"/>
  <c r="F48" i="1"/>
  <c r="F60" i="1"/>
  <c r="F72" i="1"/>
  <c r="F84" i="1"/>
  <c r="F96" i="1"/>
  <c r="F108" i="1"/>
  <c r="F120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32" i="1"/>
  <c r="F44" i="1"/>
  <c r="F52" i="1"/>
  <c r="F64" i="1"/>
  <c r="F76" i="1"/>
  <c r="F88" i="1"/>
  <c r="F104" i="1"/>
  <c r="F112" i="1"/>
  <c r="F124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" i="1"/>
  <c r="F28" i="1"/>
  <c r="F40" i="1"/>
  <c r="F56" i="1"/>
  <c r="F68" i="1"/>
  <c r="F80" i="1"/>
  <c r="F92" i="1"/>
  <c r="F116" i="1"/>
  <c r="F20" i="1"/>
  <c r="F129" i="1" l="1"/>
  <c r="F32" i="2"/>
</calcChain>
</file>

<file path=xl/comments1.xml><?xml version="1.0" encoding="utf-8"?>
<comments xmlns="http://schemas.openxmlformats.org/spreadsheetml/2006/main">
  <authors>
    <author>Maija Putniņa</author>
  </authors>
  <commentList>
    <comment ref="B144" authorId="0">
      <text>
        <r>
          <rPr>
            <b/>
            <sz val="9"/>
            <color indexed="81"/>
            <rFont val="Tahoma"/>
            <family val="2"/>
            <charset val="186"/>
          </rPr>
          <t>Maija Putniņa: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<sst xmlns="http://schemas.openxmlformats.org/spreadsheetml/2006/main" count="1137" uniqueCount="627">
  <si>
    <t>Stāvs/ dzīvojamās telpas nr.</t>
  </si>
  <si>
    <t>II stāvs dz.t. 20</t>
  </si>
  <si>
    <t>II stāvs dz.t. 21</t>
  </si>
  <si>
    <t>II stāvs dz.t. 22</t>
  </si>
  <si>
    <t>II stāvs dz.t. 23</t>
  </si>
  <si>
    <t>II stāvs dz.t. 24</t>
  </si>
  <si>
    <t>II stāvs dz.t. 25</t>
  </si>
  <si>
    <t>II stāvs dz.t. 26</t>
  </si>
  <si>
    <t>II stāvs dz.t. 27</t>
  </si>
  <si>
    <t>II stāvs dz.t. 28</t>
  </si>
  <si>
    <t>II stāvs dz.t. 29</t>
  </si>
  <si>
    <t>II stāvs dz.t. 30</t>
  </si>
  <si>
    <t>II stāvs dz.t. 31</t>
  </si>
  <si>
    <t>II stāvs dz.t. 32</t>
  </si>
  <si>
    <t>II stāvs dz.t. 33</t>
  </si>
  <si>
    <t>II stāvs dz.t. 34</t>
  </si>
  <si>
    <t>II stāvs dz.t. 35</t>
  </si>
  <si>
    <t>II stāvs dz.t. 36</t>
  </si>
  <si>
    <t>II stāvs dz.t. 37</t>
  </si>
  <si>
    <t>II stāvs dz.t. 38</t>
  </si>
  <si>
    <t>II stāvs dz.t. 39</t>
  </si>
  <si>
    <t>II stāvs dz.t. 40</t>
  </si>
  <si>
    <t>II stāvs dz.t. 41</t>
  </si>
  <si>
    <t>II stāvs dz.t. 42</t>
  </si>
  <si>
    <t>II stāvs dz.t. 43</t>
  </si>
  <si>
    <t>III stāvs dz.t. 45</t>
  </si>
  <si>
    <t>III stāvs dz.t. 46</t>
  </si>
  <si>
    <t>III stāvs dz.t. 47</t>
  </si>
  <si>
    <t>III stāvs dz.t. 48</t>
  </si>
  <si>
    <t>III stāvs dz.t. 49</t>
  </si>
  <si>
    <t>III stāvs dz.t. 50</t>
  </si>
  <si>
    <t>III stāvs dz.t. 51</t>
  </si>
  <si>
    <t>III stāvs dz.t. 52</t>
  </si>
  <si>
    <t>III stāvs dz.t. 53</t>
  </si>
  <si>
    <t>III stāvs dz.t. 54</t>
  </si>
  <si>
    <t>III stāvs dz.t. 55</t>
  </si>
  <si>
    <t>III stāvs dz.t. 56</t>
  </si>
  <si>
    <t>III stāvs dz.t. 57</t>
  </si>
  <si>
    <t>III stāvs dz.t. 58</t>
  </si>
  <si>
    <t>III stāvs dz.t. 59</t>
  </si>
  <si>
    <t>III stāvs dz.t. 60</t>
  </si>
  <si>
    <t>III stāvs dz.t. 61</t>
  </si>
  <si>
    <t>III stāvs dz.t. 62</t>
  </si>
  <si>
    <t>III stāvs dz.t. 63</t>
  </si>
  <si>
    <t>III stāvs dz.t. 64</t>
  </si>
  <si>
    <t>III stāvs dz.t. 65</t>
  </si>
  <si>
    <t>III stāvs dz.t. 66</t>
  </si>
  <si>
    <t>III stāvs dz.t. 68</t>
  </si>
  <si>
    <t>IV stāvs dz.t. 72</t>
  </si>
  <si>
    <t>IV stāvs dz.t. 73</t>
  </si>
  <si>
    <t>IV stāvs dz.t. 74</t>
  </si>
  <si>
    <t>IV stāvs dz.t. 75</t>
  </si>
  <si>
    <t>IV stāvs dz.t. 76</t>
  </si>
  <si>
    <t>IV stāvs dz.t. 77</t>
  </si>
  <si>
    <t>IV stāvs dz.t. 78</t>
  </si>
  <si>
    <t>IV stāvs dz.t. 79</t>
  </si>
  <si>
    <t>IV stāvs dz.t. 84</t>
  </si>
  <si>
    <t>IV stāvs dz.t. 85</t>
  </si>
  <si>
    <t>IV stāvs dz.t. 88</t>
  </si>
  <si>
    <t>IV stāvs dz.t. 89</t>
  </si>
  <si>
    <t>IV stāvs dz.t. 90</t>
  </si>
  <si>
    <t>IV stāvs dz.t. 91</t>
  </si>
  <si>
    <t>IV stāvs dz.t. 92</t>
  </si>
  <si>
    <t>IV stāvs dz.t. 93</t>
  </si>
  <si>
    <t>V stāvs dz.t. 98</t>
  </si>
  <si>
    <t>V stāvs dz.t. 99</t>
  </si>
  <si>
    <t>V stāvs dz.t. 102</t>
  </si>
  <si>
    <t>V stāvs dz.t. 103</t>
  </si>
  <si>
    <t>V stāvs dz.t. 104</t>
  </si>
  <si>
    <t>V stāvs dz.t. 105</t>
  </si>
  <si>
    <t>V stāvs dz.t. 106</t>
  </si>
  <si>
    <t>V stāvs dz.t. 107</t>
  </si>
  <si>
    <t>V stāvs dz.t. 108</t>
  </si>
  <si>
    <t>V stāvs dz.t. 109</t>
  </si>
  <si>
    <t>V stāvs dz.t. 110</t>
  </si>
  <si>
    <t>V stāvs dz.t. 111</t>
  </si>
  <si>
    <t>V stāvs dz.t. 112</t>
  </si>
  <si>
    <t>V stāvs dz.t. 113</t>
  </si>
  <si>
    <t>V stāvs dz.t. 114</t>
  </si>
  <si>
    <t>V stāvs dz.t. 115</t>
  </si>
  <si>
    <t>V stāvs dz.t. 116</t>
  </si>
  <si>
    <t>V stāvs dz.t. 117</t>
  </si>
  <si>
    <t>V stāvs dz.t. 118</t>
  </si>
  <si>
    <t>V stāvs dz.t. 119</t>
  </si>
  <si>
    <t>V stāvs dz.t. 120</t>
  </si>
  <si>
    <t>V stāvs dz.t. 121</t>
  </si>
  <si>
    <t>Koplietošanas telpu platība</t>
  </si>
  <si>
    <t>II stāvs dz.t. 18</t>
  </si>
  <si>
    <t>II stāvs dz.t. 19</t>
  </si>
  <si>
    <t>II stāvs dz.t. 17</t>
  </si>
  <si>
    <t>II stāvs dz.t. 44</t>
  </si>
  <si>
    <t>III stāvs dz.t. 67</t>
  </si>
  <si>
    <t>III stāvs dz.t. 69</t>
  </si>
  <si>
    <t>III stāvs dz.t. 70</t>
  </si>
  <si>
    <t>III stāvs dz.t. 71</t>
  </si>
  <si>
    <t>IV stāvs dz.t. 80</t>
  </si>
  <si>
    <t>IV stāvs dz.t. 81</t>
  </si>
  <si>
    <t>IV stāvs dz.t. 82</t>
  </si>
  <si>
    <t>IV stāvs dz.t. 83</t>
  </si>
  <si>
    <t>IV stāvs dz.t. 86</t>
  </si>
  <si>
    <t>IV stāvs dz.t. 87</t>
  </si>
  <si>
    <t>IV stāvs dz.t. 94</t>
  </si>
  <si>
    <t>IV stāvs dz.t. 95</t>
  </si>
  <si>
    <t>IV stāvs dz.t. 96</t>
  </si>
  <si>
    <t>IV stāvs dz.t. 97</t>
  </si>
  <si>
    <t>V stāvs dz.t. 100</t>
  </si>
  <si>
    <t>V stāvs dz.t. 101</t>
  </si>
  <si>
    <t>V stāvs dz.t. 122</t>
  </si>
  <si>
    <t>V stāvs dz.t. 123</t>
  </si>
  <si>
    <t>V stāvs dz.t. 124</t>
  </si>
  <si>
    <t>Kopā:</t>
  </si>
  <si>
    <t>I stāvs dz.t. 1</t>
  </si>
  <si>
    <t>I stāvs dz.t. 2</t>
  </si>
  <si>
    <t>I stāvs dz.t. 3</t>
  </si>
  <si>
    <t>I stāvs dz.t. 4</t>
  </si>
  <si>
    <t>I stāvs dz.t. 5</t>
  </si>
  <si>
    <t>I stāvs dz.t. 6</t>
  </si>
  <si>
    <t>I stāvs dz.t. 7</t>
  </si>
  <si>
    <t>I stāvs dz.t. 8</t>
  </si>
  <si>
    <t>I stāvs dz.t. 9</t>
  </si>
  <si>
    <t>I stāvs dz.t. 10</t>
  </si>
  <si>
    <t>I stāvs dz.t. 11</t>
  </si>
  <si>
    <t>II stāvs dz.t. 12</t>
  </si>
  <si>
    <t>II stāvs dz.t. 13</t>
  </si>
  <si>
    <t>II stāvs dz.t. 14</t>
  </si>
  <si>
    <t>II stāvs dz.t. 15</t>
  </si>
  <si>
    <t>II stāvs dz.t. 16</t>
  </si>
  <si>
    <t>I stāvs dz.t. 001</t>
  </si>
  <si>
    <t>I stāvs dz.t. 002</t>
  </si>
  <si>
    <t>I stāvs dz.t. 003</t>
  </si>
  <si>
    <t>I stāvs dz.t. 004</t>
  </si>
  <si>
    <t>I stāvs dz.t. 005</t>
  </si>
  <si>
    <t>I stāvs dz.t. 006</t>
  </si>
  <si>
    <t>I stāvs dz.t. 007</t>
  </si>
  <si>
    <t>I stāvs dz.t. 008</t>
  </si>
  <si>
    <t>I stāvs dz.t. 009</t>
  </si>
  <si>
    <t>I stāvs dz.t. 010</t>
  </si>
  <si>
    <t>I stāvs dz.t. 011</t>
  </si>
  <si>
    <t>I stāvs dz.t. 012</t>
  </si>
  <si>
    <t>II stāvs dz.t. 013</t>
  </si>
  <si>
    <t>II stāvs dz.t. 014</t>
  </si>
  <si>
    <t>II stāvs dz.t. 015</t>
  </si>
  <si>
    <t>II stāvs dz.t. 016</t>
  </si>
  <si>
    <t>II stāvs dz.t. 017</t>
  </si>
  <si>
    <t>II stāvs dz.t. 018</t>
  </si>
  <si>
    <t>II stāvs dz.t. 019</t>
  </si>
  <si>
    <t>II stāvs dz.t. 020</t>
  </si>
  <si>
    <t>II stāvs dz.t. 021</t>
  </si>
  <si>
    <t>II stāvs dz.t. 022</t>
  </si>
  <si>
    <t>II stāvs dz.t. 023</t>
  </si>
  <si>
    <t>II stāvs dz.t. 024</t>
  </si>
  <si>
    <t>II stāvs dz.t. 025</t>
  </si>
  <si>
    <t>II stāvs dz.t. 026</t>
  </si>
  <si>
    <t>II stāvs dz.t. 027</t>
  </si>
  <si>
    <t>II stāvs dz.t. 028</t>
  </si>
  <si>
    <t>II stāvs dz.t. 029</t>
  </si>
  <si>
    <t>II stāvs dz.t. 030</t>
  </si>
  <si>
    <t>II stāvs dz.t. 031</t>
  </si>
  <si>
    <t>II stāvs dz.t. 032</t>
  </si>
  <si>
    <t>II stāvs dz.t. 033</t>
  </si>
  <si>
    <t>II stāvs dz.t. 034</t>
  </si>
  <si>
    <t>II stāvs dz.t. 035</t>
  </si>
  <si>
    <t>II stāvs dz.t. 036</t>
  </si>
  <si>
    <t>II stāvs dz.t. 037</t>
  </si>
  <si>
    <t>II stāvs dz.t. 038</t>
  </si>
  <si>
    <t>II stāvs dz.t. 039</t>
  </si>
  <si>
    <t>III stāvs dz.t. 040</t>
  </si>
  <si>
    <t>III stāvs dz.t. 041</t>
  </si>
  <si>
    <t>III stāvs dz.t. 042</t>
  </si>
  <si>
    <t>III stāvs dz.t. 043</t>
  </si>
  <si>
    <t>III stāvs dz.t. 044</t>
  </si>
  <si>
    <t>III stāvs dz.t. 045</t>
  </si>
  <si>
    <t>III stāvs dz.t. 046</t>
  </si>
  <si>
    <t>III stāvs dz.t. 047</t>
  </si>
  <si>
    <t>III stāvs dz.t. 048</t>
  </si>
  <si>
    <t>III stāvs dz.t. 049</t>
  </si>
  <si>
    <t>III stāvs dz.t. 050</t>
  </si>
  <si>
    <t>III stāvs dz.t. 051</t>
  </si>
  <si>
    <t>III stāvs dz.t. 052</t>
  </si>
  <si>
    <t>III stāvs dz.t. 053</t>
  </si>
  <si>
    <t>III stāvs dz.t. 054</t>
  </si>
  <si>
    <t>III stāvs dz.t. 055</t>
  </si>
  <si>
    <t>III stāvs dz.t. 056</t>
  </si>
  <si>
    <t>III stāvs dz.t. 057</t>
  </si>
  <si>
    <t>III stāvs dz.t. 058</t>
  </si>
  <si>
    <t>III stāvs dz.t. 059</t>
  </si>
  <si>
    <t>III stāvs dz.t. 060</t>
  </si>
  <si>
    <t>III stāvs dz.t. 061</t>
  </si>
  <si>
    <t>III stāvs dz.t. 062</t>
  </si>
  <si>
    <t>III stāvs dz.t. 063</t>
  </si>
  <si>
    <t>III stāvs dz.t. 064</t>
  </si>
  <si>
    <t>III stāvs dz.t. 065</t>
  </si>
  <si>
    <t>III stāvs dz.t. 066</t>
  </si>
  <si>
    <t>IV stāvs dz.t. 067</t>
  </si>
  <si>
    <t>IV stāvs dz.t. 068</t>
  </si>
  <si>
    <t>IV stāvs dz.t. 069</t>
  </si>
  <si>
    <t>IV stāvs dz.t. 070</t>
  </si>
  <si>
    <t>IV stāvs dz.t. 071</t>
  </si>
  <si>
    <t>IV stāvs dz.t. 072</t>
  </si>
  <si>
    <t>IV stāvs dz.t. 073</t>
  </si>
  <si>
    <t>IV stāvs dz.t. 074</t>
  </si>
  <si>
    <t>IV stāvs dz.t. 075</t>
  </si>
  <si>
    <t>IV stāvs dz.t. 076</t>
  </si>
  <si>
    <t>IV stāvs dz.t. 077</t>
  </si>
  <si>
    <t>IV stāvs dz.t. 078</t>
  </si>
  <si>
    <t>IV stāvs dz.t. 079</t>
  </si>
  <si>
    <t>IV stāvs dz.t. 080</t>
  </si>
  <si>
    <t>IV stāvs dz.t. 081</t>
  </si>
  <si>
    <t>IV stāvs dz.t. 082</t>
  </si>
  <si>
    <t>IV stāvs dz.t. 083</t>
  </si>
  <si>
    <t>IV stāvs dz.t. 084</t>
  </si>
  <si>
    <t>IV stāvs dz.t. 085</t>
  </si>
  <si>
    <t>IV stāvs dz.t. 086</t>
  </si>
  <si>
    <t>IV stāvs dz.t. 087</t>
  </si>
  <si>
    <t>IV stāvs dz.t. 088</t>
  </si>
  <si>
    <t>IV stāvs dz.t. 089</t>
  </si>
  <si>
    <t>IV stāvs dz.t. 090</t>
  </si>
  <si>
    <t>IV stāvs dz.t. 091</t>
  </si>
  <si>
    <t>IV stāvs dz.t. 092</t>
  </si>
  <si>
    <t>IV stāvs dz.t. 093</t>
  </si>
  <si>
    <t>V stāvs dz.t. 094</t>
  </si>
  <si>
    <t>V stāvs dz.t. 095</t>
  </si>
  <si>
    <t>V stāvs dz.t. 096</t>
  </si>
  <si>
    <t>V stāvs dz.t. 097</t>
  </si>
  <si>
    <t>V stāvs dz.t. 098</t>
  </si>
  <si>
    <t>V stāvs dz.t. 099</t>
  </si>
  <si>
    <t>I stāvs dz.t. 121 izglītības telpu grupa</t>
  </si>
  <si>
    <t>I stāvs dz.t. 122 ārstniecības telpu gr.</t>
  </si>
  <si>
    <t>I stāvs dz.t. 123 biroju telpas</t>
  </si>
  <si>
    <t>II stāvs dz.t. 005</t>
  </si>
  <si>
    <t>II stāvs dz.t. 006</t>
  </si>
  <si>
    <t>II stāvs dz.t. 007</t>
  </si>
  <si>
    <t>II stāvs dz.t. 008</t>
  </si>
  <si>
    <t>II stāvs dz.t. 009</t>
  </si>
  <si>
    <t>II stāvs dz.t. 010</t>
  </si>
  <si>
    <t>II stāvs dz.t. 011</t>
  </si>
  <si>
    <t>II stāvs dz.t. 012</t>
  </si>
  <si>
    <t>III stāvs dz.t. 020</t>
  </si>
  <si>
    <t>III stāvs dz.t. 021</t>
  </si>
  <si>
    <t>III stāvs dz.t. 022</t>
  </si>
  <si>
    <t>III stāvs dz.t. 023</t>
  </si>
  <si>
    <t>III stāvs dz.t. 024</t>
  </si>
  <si>
    <t>III stāvs dz.t. 025</t>
  </si>
  <si>
    <t>III stāvs dz.t. 026</t>
  </si>
  <si>
    <t>III stāvs dz.t. 027</t>
  </si>
  <si>
    <t>III stāvs dz.t. 028</t>
  </si>
  <si>
    <t>III stāvs dz.t. 029</t>
  </si>
  <si>
    <t>III stāvs dz.t. 030</t>
  </si>
  <si>
    <t>III stāvs dz.t. 031</t>
  </si>
  <si>
    <t>III stāvs dz.t. 032</t>
  </si>
  <si>
    <t>III stāvs dz.t. 033</t>
  </si>
  <si>
    <t>III stāvs dz.t. 034</t>
  </si>
  <si>
    <t>IV stāvs dz.t. 035</t>
  </si>
  <si>
    <t>IV stāvs dz.t. 036</t>
  </si>
  <si>
    <t>IV stāvs dz.t. 037</t>
  </si>
  <si>
    <t>IV stāvs dz.t. 038</t>
  </si>
  <si>
    <t>IV stāvs dz.t. 039</t>
  </si>
  <si>
    <t>IV stāvs dz.t. 040</t>
  </si>
  <si>
    <t>IV stāvs dz.t. 041</t>
  </si>
  <si>
    <t>IV stāvs dz.t. 042</t>
  </si>
  <si>
    <t>IV stāvs dz.t. 043</t>
  </si>
  <si>
    <t>IV stāvs dz.t. 044</t>
  </si>
  <si>
    <t>IV stāvs dz.t. 045</t>
  </si>
  <si>
    <t>IV stāvs dz.t. 046</t>
  </si>
  <si>
    <t>IV stāvs dz.t. 047</t>
  </si>
  <si>
    <t>IV stāvs dz.t. 048</t>
  </si>
  <si>
    <t>IV stāvs dz.t. 049</t>
  </si>
  <si>
    <t>V stāvs dz.t. 050</t>
  </si>
  <si>
    <t>V stāvs dz.t. 051</t>
  </si>
  <si>
    <t>V stāvs dz.t. 052</t>
  </si>
  <si>
    <t>V stāvs dz.t. 053</t>
  </si>
  <si>
    <t>V stāvs dz.t. 054</t>
  </si>
  <si>
    <t>V stāvs dz.t. 055</t>
  </si>
  <si>
    <t>V stāvs dz.t. 056</t>
  </si>
  <si>
    <t>V stāvs dz.t. 057</t>
  </si>
  <si>
    <t>V stāvs dz.t. 058</t>
  </si>
  <si>
    <t>V stāvs dz.t. 059</t>
  </si>
  <si>
    <t>V stāvs dz.t. 060</t>
  </si>
  <si>
    <t>V stāvs dz.t. 061</t>
  </si>
  <si>
    <t>V stāvs dz.t. 062</t>
  </si>
  <si>
    <t>V stāvs dz.t. 063</t>
  </si>
  <si>
    <t>V stāvs dz.t. 064</t>
  </si>
  <si>
    <t>II stāvs dz.t. 065</t>
  </si>
  <si>
    <t>II stāvs dz.t. 066</t>
  </si>
  <si>
    <t>II stāvs dz.t. 067</t>
  </si>
  <si>
    <t>II stāvs dz.t. 068</t>
  </si>
  <si>
    <t>II stāvs dz.t. 069</t>
  </si>
  <si>
    <t>II stāvs dz.t. 070</t>
  </si>
  <si>
    <t>II stāvs dz.t. 071</t>
  </si>
  <si>
    <t>II stāvs dz.t. 072</t>
  </si>
  <si>
    <t>II stāvs dz.t. 073</t>
  </si>
  <si>
    <t>II stāvs dz.t. 074</t>
  </si>
  <si>
    <t>II stāvs dz.t. 075</t>
  </si>
  <si>
    <t>II stāvs dz.t. 076</t>
  </si>
  <si>
    <t>II stāvs dz.t. 077</t>
  </si>
  <si>
    <t>II stāvs dz.t. 078</t>
  </si>
  <si>
    <t>II stāvs dz.t. 079</t>
  </si>
  <si>
    <t>II stāvs dz.t. 080</t>
  </si>
  <si>
    <t>II stāvs dz.t. 081</t>
  </si>
  <si>
    <t>III stāvs dz.t. 082</t>
  </si>
  <si>
    <t>III stāvs dz.t. 083</t>
  </si>
  <si>
    <t>III stāvs dz.t. 084</t>
  </si>
  <si>
    <t>III stāvs dz.t. 085</t>
  </si>
  <si>
    <t>III stāvs dz.t. 086</t>
  </si>
  <si>
    <t>III stāvs dz.t. 087</t>
  </si>
  <si>
    <t>III stāvs dz.t. 088</t>
  </si>
  <si>
    <t>III stāvs dz.t. 089</t>
  </si>
  <si>
    <t>III stāvs dz.t. 090</t>
  </si>
  <si>
    <t>III stāvs dz.t. 091</t>
  </si>
  <si>
    <t>III stāvs dz.t. 092</t>
  </si>
  <si>
    <t>III stāvs dz.t. 093</t>
  </si>
  <si>
    <t>III stāvs dz.t. 094</t>
  </si>
  <si>
    <t>III stāvs dz.t. 095</t>
  </si>
  <si>
    <t>III stāvs dz.t. 096</t>
  </si>
  <si>
    <t>III stāvs dz.t. 097</t>
  </si>
  <si>
    <t>III stāvs dz.t. 098</t>
  </si>
  <si>
    <t>IV stāvs dz.t. 099</t>
  </si>
  <si>
    <t>IV stāvs dz.t. 100</t>
  </si>
  <si>
    <t>IV stāvs dz.t. 101</t>
  </si>
  <si>
    <t>IV stāvs dz.t. 102</t>
  </si>
  <si>
    <t>IV stāvs dz.t. 103</t>
  </si>
  <si>
    <t>IV stāvs dz.t. 104</t>
  </si>
  <si>
    <t>IV stāvs dz.t. 105</t>
  </si>
  <si>
    <t>IV stāvs dz.t. 106</t>
  </si>
  <si>
    <t>IV stāvs dz.t. 107</t>
  </si>
  <si>
    <t>IV stāvs dz.t. 108</t>
  </si>
  <si>
    <t>IV stāvs dz.t. 109</t>
  </si>
  <si>
    <t>IV stāvs dz.t. 110</t>
  </si>
  <si>
    <t>IV stāvs dz.t. 111</t>
  </si>
  <si>
    <t>IV stāvs dz.t. 112</t>
  </si>
  <si>
    <t>IV stāvs dz.t. 113</t>
  </si>
  <si>
    <t>IV stāvs dz.t. 114</t>
  </si>
  <si>
    <t>IV stāvs dz.t. 115</t>
  </si>
  <si>
    <t>V stāvs dz.t. 125</t>
  </si>
  <si>
    <t>V stāvs dz.t. 126</t>
  </si>
  <si>
    <t>V stāvs dz.t. 127</t>
  </si>
  <si>
    <t>V stāvs dz.t. 128</t>
  </si>
  <si>
    <t>V stāvs dz.t. 129</t>
  </si>
  <si>
    <t>V stāvs dz.t. 130</t>
  </si>
  <si>
    <t>V stāvs dz.t. 131</t>
  </si>
  <si>
    <t>V stāvs dz.t. 132</t>
  </si>
  <si>
    <t>I stāvs dz.t. 013</t>
  </si>
  <si>
    <t>I stāvs dz.t. 014</t>
  </si>
  <si>
    <t>I stāvs dz.t. 015</t>
  </si>
  <si>
    <t>III stāvs dz.t. 015</t>
  </si>
  <si>
    <t>III stāvs dz.t. 016</t>
  </si>
  <si>
    <t>III stāvs dz.t. 017</t>
  </si>
  <si>
    <t>III stāvs dz.t. 018</t>
  </si>
  <si>
    <t>III stāvs dz.t. 035</t>
  </si>
  <si>
    <t>III stāvs dz.t. 036</t>
  </si>
  <si>
    <t>III stāvs dz.t. 037</t>
  </si>
  <si>
    <t>III stāvs dz.t. 038</t>
  </si>
  <si>
    <t>III stāvs dz.t. 039</t>
  </si>
  <si>
    <t>k - 1</t>
  </si>
  <si>
    <t>III stāvs dz.t. 013</t>
  </si>
  <si>
    <t>III stāvs dz.t. 014</t>
  </si>
  <si>
    <t>Nr.p.k.</t>
  </si>
  <si>
    <t>Zemes kopīpašuma dom.daļa</t>
  </si>
  <si>
    <r>
      <t>Nedzīvojamo telpu platība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</si>
  <si>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Dzīvokļa nr.</t>
  </si>
  <si>
    <r>
      <t>Zemes  dom.daļas platība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</si>
  <si>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Dzīvokļa platība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</si>
  <si>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Nedzīvojamo telpu platība 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</si>
  <si>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Zemes dom.daļas platība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</si>
  <si>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344/38337</t>
  </si>
  <si>
    <t>352/38337</t>
  </si>
  <si>
    <t>539/38337</t>
  </si>
  <si>
    <t>341/38337</t>
  </si>
  <si>
    <t>354/38337</t>
  </si>
  <si>
    <t>525/38337</t>
  </si>
  <si>
    <t>518/38337</t>
  </si>
  <si>
    <t>349/38337</t>
  </si>
  <si>
    <t>524/38337</t>
  </si>
  <si>
    <t>191/38337</t>
  </si>
  <si>
    <t>317/38337</t>
  </si>
  <si>
    <t>192/38337</t>
  </si>
  <si>
    <t>325/38337</t>
  </si>
  <si>
    <t>177/38337</t>
  </si>
  <si>
    <t>198/38337</t>
  </si>
  <si>
    <t>318/38337</t>
  </si>
  <si>
    <t>169/38337</t>
  </si>
  <si>
    <t>165/38337</t>
  </si>
  <si>
    <t>171/38337</t>
  </si>
  <si>
    <t>194/38337</t>
  </si>
  <si>
    <t>332/38337</t>
  </si>
  <si>
    <t>183/38337</t>
  </si>
  <si>
    <t>193/38337</t>
  </si>
  <si>
    <t>343/38337</t>
  </si>
  <si>
    <t>529/38337</t>
  </si>
  <si>
    <t>346/38337</t>
  </si>
  <si>
    <t>526/38337</t>
  </si>
  <si>
    <t>497/38337</t>
  </si>
  <si>
    <t>342/38337</t>
  </si>
  <si>
    <t>195/38337</t>
  </si>
  <si>
    <t>314/38337</t>
  </si>
  <si>
    <t>329/38337</t>
  </si>
  <si>
    <t>179/38337</t>
  </si>
  <si>
    <t>196/38337</t>
  </si>
  <si>
    <t>168/38337</t>
  </si>
  <si>
    <t>167/38337</t>
  </si>
  <si>
    <t>313/38337</t>
  </si>
  <si>
    <t>348/38337</t>
  </si>
  <si>
    <t>504/38337</t>
  </si>
  <si>
    <t>534/38337</t>
  </si>
  <si>
    <t>345/38337</t>
  </si>
  <si>
    <t>347/38337</t>
  </si>
  <si>
    <t>319/38337</t>
  </si>
  <si>
    <t>189/38337</t>
  </si>
  <si>
    <t>164/38337</t>
  </si>
  <si>
    <t>175/38337</t>
  </si>
  <si>
    <t>176/38337</t>
  </si>
  <si>
    <t>158/38337</t>
  </si>
  <si>
    <t>338/38337</t>
  </si>
  <si>
    <t>489/38337</t>
  </si>
  <si>
    <t>523/38337</t>
  </si>
  <si>
    <t>336/38337</t>
  </si>
  <si>
    <t>493/38337</t>
  </si>
  <si>
    <t>316/38337</t>
  </si>
  <si>
    <t>166/38337</t>
  </si>
  <si>
    <t>307/38337</t>
  </si>
  <si>
    <t>162/38337</t>
  </si>
  <si>
    <t>485/38337</t>
  </si>
  <si>
    <t>528/38337</t>
  </si>
  <si>
    <t>339/38337</t>
  </si>
  <si>
    <t>492/38337</t>
  </si>
  <si>
    <t>337/38337</t>
  </si>
  <si>
    <t>330/38337</t>
  </si>
  <si>
    <t>310/38317</t>
  </si>
  <si>
    <t>490/38497</t>
  </si>
  <si>
    <t>180/38187</t>
  </si>
  <si>
    <t>530/38537</t>
  </si>
  <si>
    <t>340/38347</t>
  </si>
  <si>
    <t>190/38197</t>
  </si>
  <si>
    <t>1098/38337</t>
  </si>
  <si>
    <t>543/38337</t>
  </si>
  <si>
    <r>
      <t>Dzīvojamās telpas platība (m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</si>
  <si>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126/2259</t>
  </si>
  <si>
    <t>108/2259</t>
  </si>
  <si>
    <t>117/2259</t>
  </si>
  <si>
    <t>136/2259</t>
  </si>
  <si>
    <t>109/2259</t>
  </si>
  <si>
    <t>74/2259</t>
  </si>
  <si>
    <t>106/2259</t>
  </si>
  <si>
    <t>94/2259</t>
  </si>
  <si>
    <t>77/2259</t>
  </si>
  <si>
    <t>101/2259</t>
  </si>
  <si>
    <t>111/2259</t>
  </si>
  <si>
    <t>129/2259</t>
  </si>
  <si>
    <t>116/2259</t>
  </si>
  <si>
    <t>142/2259</t>
  </si>
  <si>
    <t>115/2259</t>
  </si>
  <si>
    <t>104/2259</t>
  </si>
  <si>
    <t>70/2259</t>
  </si>
  <si>
    <t>100/2259</t>
  </si>
  <si>
    <t>2259/2259</t>
  </si>
  <si>
    <t>38337/38337</t>
  </si>
  <si>
    <t>281/25859</t>
  </si>
  <si>
    <t>310/25859</t>
  </si>
  <si>
    <t>2915/25859</t>
  </si>
  <si>
    <t>2082/25859</t>
  </si>
  <si>
    <t>167/25859</t>
  </si>
  <si>
    <t>141/25859</t>
  </si>
  <si>
    <t>146/25859</t>
  </si>
  <si>
    <t>157/25859</t>
  </si>
  <si>
    <t>154/25859</t>
  </si>
  <si>
    <t>163/25859</t>
  </si>
  <si>
    <t>166/25859</t>
  </si>
  <si>
    <t>165/25859</t>
  </si>
  <si>
    <t>159/25859</t>
  </si>
  <si>
    <t>161/25859</t>
  </si>
  <si>
    <t>172/25859</t>
  </si>
  <si>
    <t>162/25859</t>
  </si>
  <si>
    <t>164/25859</t>
  </si>
  <si>
    <t>150/25859</t>
  </si>
  <si>
    <t>160/25859</t>
  </si>
  <si>
    <t>175/25859</t>
  </si>
  <si>
    <t>136/25859</t>
  </si>
  <si>
    <t>134/25859</t>
  </si>
  <si>
    <t>158/25859</t>
  </si>
  <si>
    <t>143/25859</t>
  </si>
  <si>
    <t>144/25859</t>
  </si>
  <si>
    <t>152/25859</t>
  </si>
  <si>
    <t>155/25859</t>
  </si>
  <si>
    <t>171/25859</t>
  </si>
  <si>
    <t>168/25859</t>
  </si>
  <si>
    <t>182/25859</t>
  </si>
  <si>
    <t>131/25859</t>
  </si>
  <si>
    <t>138/25859</t>
  </si>
  <si>
    <t>145/25859</t>
  </si>
  <si>
    <t>151/25859</t>
  </si>
  <si>
    <t>176/25859</t>
  </si>
  <si>
    <t>133/25859</t>
  </si>
  <si>
    <t>137/25859</t>
  </si>
  <si>
    <t>140/25859</t>
  </si>
  <si>
    <t>173/25859</t>
  </si>
  <si>
    <t>130/25859</t>
  </si>
  <si>
    <t>149/25859</t>
  </si>
  <si>
    <t>25859/25859</t>
  </si>
  <si>
    <t>Kopā lietderīgā platība</t>
  </si>
  <si>
    <r>
      <t xml:space="preserve">                                     Zemesgabala platība  m</t>
    </r>
    <r>
      <rPr>
        <b/>
        <vertAlign val="superscript"/>
        <sz val="11"/>
        <color theme="1"/>
        <rFont val="Calibri"/>
        <family val="2"/>
        <charset val="186"/>
        <scheme val="minor"/>
      </rPr>
      <t xml:space="preserve">2 </t>
    </r>
    <r>
      <rPr>
        <b/>
        <sz val="11"/>
        <color theme="1"/>
        <rFont val="Calibri"/>
        <family val="2"/>
        <charset val="186"/>
        <scheme val="minor"/>
      </rPr>
      <t xml:space="preserve">        2974.00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</si>
  <si>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Nometņu iela 2A, Jūrmala</t>
  </si>
  <si>
    <t>Līču iela 2, Jūrmala</t>
  </si>
  <si>
    <t>Skolas iela 44, Jūrmala</t>
  </si>
  <si>
    <r>
      <t xml:space="preserve">                                Zemesgabala platība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</si>
  <si>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67.17</t>
  </si>
  <si>
    <t>Valkas iela 3, Jūrmala</t>
  </si>
  <si>
    <r>
      <t xml:space="preserve">            Zemesgabala platība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</si>
  <si>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 xml:space="preserve">             Zemesgabala platība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</si>
  <si>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Raiņa iela 62, Jūrmala</t>
  </si>
  <si>
    <r>
      <t xml:space="preserve">                  Zemesgabala platība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</si>
  <si>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 xml:space="preserve">        Slokas iela 63 k-3, Jūrmala</t>
  </si>
  <si>
    <t>Nr. p.k.</t>
  </si>
  <si>
    <t>Dzīvokļa Nr.</t>
  </si>
  <si>
    <r>
      <t xml:space="preserve">       Zemesgabala platība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</si>
  <si>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III stāvs dz.t. 019</t>
  </si>
  <si>
    <t>IV stāvs dz.t. 025</t>
  </si>
  <si>
    <t>IV stāvs dz.t. 026</t>
  </si>
  <si>
    <t>IV stāvs dz.t. 027</t>
  </si>
  <si>
    <t>IV stāvs dz.t. 028</t>
  </si>
  <si>
    <t>IV stāvs dz.t. 029</t>
  </si>
  <si>
    <t>IV stāvs dz.t. 030</t>
  </si>
  <si>
    <t>IV stāvs dz.t. 031</t>
  </si>
  <si>
    <t>IV stāvs dz.t. 032</t>
  </si>
  <si>
    <r>
      <t>Kopā lietderīgā platība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</si>
  <si>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t>198/7881</t>
  </si>
  <si>
    <t>269/7881</t>
  </si>
  <si>
    <t>266/7881</t>
  </si>
  <si>
    <t>187/7881</t>
  </si>
  <si>
    <t>265/7881</t>
  </si>
  <si>
    <t>255/7881</t>
  </si>
  <si>
    <t>196/7881</t>
  </si>
  <si>
    <t>267/7881</t>
  </si>
  <si>
    <t>263/7881</t>
  </si>
  <si>
    <t>195/7881</t>
  </si>
  <si>
    <t>273/7881</t>
  </si>
  <si>
    <t>262/7881</t>
  </si>
  <si>
    <t>197/7881</t>
  </si>
  <si>
    <t>264/7881</t>
  </si>
  <si>
    <t>256/7881</t>
  </si>
  <si>
    <t>194/7881</t>
  </si>
  <si>
    <t>258/7881</t>
  </si>
  <si>
    <t>7881/7881</t>
  </si>
  <si>
    <t>260/7881</t>
  </si>
  <si>
    <t>200/7881</t>
  </si>
  <si>
    <t>261/7881</t>
  </si>
  <si>
    <t>310/24223</t>
  </si>
  <si>
    <t>313/24223</t>
  </si>
  <si>
    <t>312/24223</t>
  </si>
  <si>
    <t>306/24223</t>
  </si>
  <si>
    <t>422/24223</t>
  </si>
  <si>
    <t>314/24223</t>
  </si>
  <si>
    <t>482/24223</t>
  </si>
  <si>
    <t>484/24223</t>
  </si>
  <si>
    <t>483/24223</t>
  </si>
  <si>
    <t>311/24223</t>
  </si>
  <si>
    <t>481/24223</t>
  </si>
  <si>
    <t>423/24223</t>
  </si>
  <si>
    <t>470/24223</t>
  </si>
  <si>
    <t>420/24223</t>
  </si>
  <si>
    <t>471/24223</t>
  </si>
  <si>
    <t>418/24223</t>
  </si>
  <si>
    <t>480/24223</t>
  </si>
  <si>
    <t>468/24223</t>
  </si>
  <si>
    <t>424/24223</t>
  </si>
  <si>
    <t>305/24223</t>
  </si>
  <si>
    <t>421/24223</t>
  </si>
  <si>
    <t>24223/24223</t>
  </si>
  <si>
    <t>67.83</t>
  </si>
  <si>
    <t>67.40</t>
  </si>
  <si>
    <t>67.61</t>
  </si>
  <si>
    <t>66.31</t>
  </si>
  <si>
    <t>91.45</t>
  </si>
  <si>
    <t>68.04</t>
  </si>
  <si>
    <t>104.45</t>
  </si>
  <si>
    <t>104.88</t>
  </si>
  <si>
    <t>104.66</t>
  </si>
  <si>
    <t>104.23</t>
  </si>
  <si>
    <t>91.66</t>
  </si>
  <si>
    <t>101.85</t>
  </si>
  <si>
    <t>91.01</t>
  </si>
  <si>
    <t>67.39</t>
  </si>
  <si>
    <t>102.06</t>
  </si>
  <si>
    <t>90.58</t>
  </si>
  <si>
    <t>104.01</t>
  </si>
  <si>
    <t>101.41</t>
  </si>
  <si>
    <t>91.88</t>
  </si>
  <si>
    <t>66.09</t>
  </si>
  <si>
    <t>91.23</t>
  </si>
  <si>
    <t>91.44</t>
  </si>
  <si>
    <t xml:space="preserve">I stāvs 002, Nr.10 (nakts patversme) </t>
  </si>
  <si>
    <t>I stāvs dz.t 004 ,Nr.5 (sargs)</t>
  </si>
  <si>
    <t>I stāvs 006, Nr.2 (frizētava)</t>
  </si>
  <si>
    <t>I stāvs 005, dz.t. 3</t>
  </si>
  <si>
    <t xml:space="preserve">I stāvs 011 dz.t. 11 (rezerve) </t>
  </si>
  <si>
    <t xml:space="preserve">I stāvs 012 dz.t. 12 (rezerve) </t>
  </si>
  <si>
    <t xml:space="preserve">I stāvs 013 dz.t. 13 (rezerve) </t>
  </si>
  <si>
    <t xml:space="preserve">I stāvs 014 dz.t. 14 (rezerve) </t>
  </si>
  <si>
    <t xml:space="preserve">I stāvs 015 dz.t. 15 (rezerve) </t>
  </si>
  <si>
    <t xml:space="preserve">I stāvs 016 dz.t. 16 (rezerve) </t>
  </si>
  <si>
    <t>174/26447</t>
  </si>
  <si>
    <t>3945/26447</t>
  </si>
  <si>
    <t>420/26447</t>
  </si>
  <si>
    <t>386/26447</t>
  </si>
  <si>
    <t>180/26447</t>
  </si>
  <si>
    <t>370/26447</t>
  </si>
  <si>
    <t>183/26447</t>
  </si>
  <si>
    <t>182/26447</t>
  </si>
  <si>
    <t>181/26447</t>
  </si>
  <si>
    <t>184/26447</t>
  </si>
  <si>
    <t>177/26447</t>
  </si>
  <si>
    <t>176/26447</t>
  </si>
  <si>
    <t>178/26447</t>
  </si>
  <si>
    <t>369/26447</t>
  </si>
  <si>
    <t>206/26447</t>
  </si>
  <si>
    <t>357/26447</t>
  </si>
  <si>
    <t>355/26447</t>
  </si>
  <si>
    <r>
      <t>I stāvs 001, Nr.1 (puspagrabs-tehn.telpa)-711m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</si>
  <si>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26447/26447</t>
  </si>
  <si>
    <t>(protokols Nr.18, 73.punkts)</t>
  </si>
  <si>
    <t xml:space="preserve">                  1.pielikums Jūrmalas pilsētas domes</t>
  </si>
  <si>
    <t>2017.gada 26.oktobra lēmumam Nr.516</t>
  </si>
  <si>
    <t xml:space="preserve">          2.pielikums Jūrmalas pilsētas domes</t>
  </si>
  <si>
    <t xml:space="preserve">      3.pielikums Jūrmalas pilsētas domes</t>
  </si>
  <si>
    <t xml:space="preserve">      4.pielikums Jūrmalas pilsētas domes</t>
  </si>
  <si>
    <t xml:space="preserve">     5.pielikums Jūrmalas pilsētas domes</t>
  </si>
  <si>
    <t xml:space="preserve">     6.pielikums Jūrmalas pilsētas domes</t>
  </si>
  <si>
    <t xml:space="preserve">  (protokols Nr.18, 73.punkts)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</si>
</sst>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/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workbookViewId="0">
      <selection activeCell="E1" sqref="E1:G3"/>
    </sheetView>
  </sheetViews>
  <sheetFormatPr defaultRowHeight="15" x14ac:dyDescent="0.25"/>
  <cols>
    <col min="1" max="1" width="4" bestFit="1" customWidth="1"/>
    <col min="2" max="2" width="31.85546875" customWidth="1"/>
    <col min="3" max="3" width="13.85546875" customWidth="1"/>
    <col min="4" max="5" width="15.28515625" customWidth="1"/>
    <col min="6" max="6" width="12.42578125" customWidth="1"/>
  </cols>
  <sheetData>
    <row r="1" spans="1:7" x14ac:dyDescent="0.25">
      <c r="E1" s="61" t="s">
        <v>621</v>
      </c>
      <c r="F1" s="61"/>
      <c r="G1" s="61"/>
    </row>
    <row r="2" spans="1:7" x14ac:dyDescent="0.25">
      <c r="E2" s="67" t="s">
        <v>620</v>
      </c>
      <c r="F2" s="67"/>
      <c r="G2" s="67"/>
    </row>
    <row r="3" spans="1:7" x14ac:dyDescent="0.25">
      <c r="E3" s="67" t="s">
        <v>618</v>
      </c>
      <c r="F3" s="67"/>
      <c r="G3" s="67"/>
    </row>
    <row r="5" spans="1:7" ht="21" x14ac:dyDescent="0.35">
      <c r="C5" s="65" t="s">
        <v>508</v>
      </c>
      <c r="D5" s="65"/>
      <c r="E5" s="40"/>
    </row>
    <row r="6" spans="1:7" ht="17.25" x14ac:dyDescent="0.25">
      <c r="D6" s="66" t="s">
        <v>509</v>
      </c>
      <c r="E6" s="66"/>
      <c r="F6" s="2">
        <v>2586</v>
      </c>
    </row>
    <row r="7" spans="1:7" x14ac:dyDescent="0.25">
      <c r="F7" s="4"/>
    </row>
    <row r="9" spans="1:7" ht="47.25" x14ac:dyDescent="0.25">
      <c r="A9" s="7" t="e">
        <f>+A9:F39A9:F4A9:F37</f>
        <v>#NAME?</v>
      </c>
      <c r="B9" s="8" t="s">
        <v>0</v>
      </c>
      <c r="C9" s="8" t="s">
        <v>435</v>
      </c>
      <c r="D9" s="8" t="s">
        <v>358</v>
      </c>
      <c r="E9" s="8" t="s">
        <v>357</v>
      </c>
      <c r="F9" s="8" t="s">
        <v>363</v>
      </c>
    </row>
    <row r="10" spans="1:7" x14ac:dyDescent="0.25">
      <c r="A10" s="25">
        <v>1</v>
      </c>
      <c r="B10" s="15" t="s">
        <v>590</v>
      </c>
      <c r="C10" s="26"/>
      <c r="D10" s="26">
        <v>17.399999999999999</v>
      </c>
      <c r="E10" s="26" t="s">
        <v>599</v>
      </c>
      <c r="F10" s="27">
        <f>$F$6/$C$131*D10</f>
        <v>17.013801187280215</v>
      </c>
    </row>
    <row r="11" spans="1:7" x14ac:dyDescent="0.25">
      <c r="A11" s="25">
        <v>2</v>
      </c>
      <c r="B11" s="15" t="s">
        <v>589</v>
      </c>
      <c r="C11" s="26"/>
      <c r="D11" s="26">
        <v>394.5</v>
      </c>
      <c r="E11" s="26" t="s">
        <v>600</v>
      </c>
      <c r="F11" s="42">
        <v>385.75</v>
      </c>
    </row>
    <row r="12" spans="1:7" x14ac:dyDescent="0.25">
      <c r="A12" s="25">
        <v>3</v>
      </c>
      <c r="B12" s="15" t="s">
        <v>592</v>
      </c>
      <c r="C12" s="26">
        <f>15.1+13.3+4.9+1+1.5+6.2</f>
        <v>42</v>
      </c>
      <c r="D12" s="26"/>
      <c r="E12" s="26" t="s">
        <v>601</v>
      </c>
      <c r="F12" s="27">
        <f>$F$6/$C$131*C12</f>
        <v>41.067795969297073</v>
      </c>
    </row>
    <row r="13" spans="1:7" x14ac:dyDescent="0.25">
      <c r="A13" s="25">
        <v>4</v>
      </c>
      <c r="B13" s="15" t="s">
        <v>591</v>
      </c>
      <c r="C13" s="26"/>
      <c r="D13" s="26">
        <v>38.6</v>
      </c>
      <c r="E13" s="26" t="s">
        <v>602</v>
      </c>
      <c r="F13" s="27">
        <f>$F$6/$C$131*D13</f>
        <v>37.743260105115887</v>
      </c>
    </row>
    <row r="14" spans="1:7" x14ac:dyDescent="0.25">
      <c r="A14" s="25">
        <v>5</v>
      </c>
      <c r="B14" s="15" t="s">
        <v>593</v>
      </c>
      <c r="C14" s="42">
        <v>18.3</v>
      </c>
      <c r="D14" s="26"/>
      <c r="E14" s="26" t="s">
        <v>605</v>
      </c>
      <c r="F14" s="42">
        <v>17.89</v>
      </c>
    </row>
    <row r="15" spans="1:7" x14ac:dyDescent="0.25">
      <c r="A15" s="25">
        <v>6</v>
      </c>
      <c r="B15" s="15" t="s">
        <v>594</v>
      </c>
      <c r="C15" s="42">
        <v>18</v>
      </c>
      <c r="D15" s="26"/>
      <c r="E15" s="26" t="s">
        <v>603</v>
      </c>
      <c r="F15" s="27">
        <v>17.600000000000001</v>
      </c>
    </row>
    <row r="16" spans="1:7" x14ac:dyDescent="0.25">
      <c r="A16" s="25">
        <v>7</v>
      </c>
      <c r="B16" s="15" t="s">
        <v>595</v>
      </c>
      <c r="C16" s="42">
        <v>18</v>
      </c>
      <c r="D16" s="26"/>
      <c r="E16" s="26" t="s">
        <v>603</v>
      </c>
      <c r="F16" s="27">
        <v>17.600000000000001</v>
      </c>
    </row>
    <row r="17" spans="1:6" x14ac:dyDescent="0.25">
      <c r="A17" s="25">
        <v>8</v>
      </c>
      <c r="B17" s="15" t="s">
        <v>596</v>
      </c>
      <c r="C17" s="42">
        <v>18.3</v>
      </c>
      <c r="D17" s="26"/>
      <c r="E17" s="26" t="s">
        <v>605</v>
      </c>
      <c r="F17" s="27">
        <v>17.89</v>
      </c>
    </row>
    <row r="18" spans="1:6" x14ac:dyDescent="0.25">
      <c r="A18" s="25">
        <v>9</v>
      </c>
      <c r="B18" s="15" t="s">
        <v>597</v>
      </c>
      <c r="C18" s="26">
        <v>18.2</v>
      </c>
      <c r="D18" s="26"/>
      <c r="E18" s="26" t="s">
        <v>606</v>
      </c>
      <c r="F18" s="27">
        <v>17.8</v>
      </c>
    </row>
    <row r="19" spans="1:6" x14ac:dyDescent="0.25">
      <c r="A19" s="25">
        <v>10</v>
      </c>
      <c r="B19" s="15" t="s">
        <v>598</v>
      </c>
      <c r="C19" s="26">
        <v>18.100000000000001</v>
      </c>
      <c r="D19" s="26"/>
      <c r="E19" s="26" t="s">
        <v>607</v>
      </c>
      <c r="F19" s="27">
        <v>17.7</v>
      </c>
    </row>
    <row r="20" spans="1:6" x14ac:dyDescent="0.25">
      <c r="A20" s="25">
        <v>11</v>
      </c>
      <c r="B20" s="15" t="s">
        <v>89</v>
      </c>
      <c r="C20" s="26">
        <v>18.399999999999999</v>
      </c>
      <c r="D20" s="26"/>
      <c r="E20" s="26" t="s">
        <v>608</v>
      </c>
      <c r="F20" s="27">
        <f t="shared" ref="F20:F51" si="0">$F$6/$C$131*C20</f>
        <v>17.991605853215859</v>
      </c>
    </row>
    <row r="21" spans="1:6" x14ac:dyDescent="0.25">
      <c r="A21" s="25">
        <v>12</v>
      </c>
      <c r="B21" s="15" t="s">
        <v>87</v>
      </c>
      <c r="C21" s="25">
        <v>18.3</v>
      </c>
      <c r="D21" s="25"/>
      <c r="E21" s="26" t="s">
        <v>605</v>
      </c>
      <c r="F21" s="27">
        <f t="shared" si="0"/>
        <v>17.893825386622296</v>
      </c>
    </row>
    <row r="22" spans="1:6" x14ac:dyDescent="0.25">
      <c r="A22" s="25">
        <v>13</v>
      </c>
      <c r="B22" s="15" t="s">
        <v>88</v>
      </c>
      <c r="C22" s="25">
        <v>18.3</v>
      </c>
      <c r="D22" s="25"/>
      <c r="E22" s="26" t="s">
        <v>605</v>
      </c>
      <c r="F22" s="27">
        <f t="shared" si="0"/>
        <v>17.893825386622296</v>
      </c>
    </row>
    <row r="23" spans="1:6" x14ac:dyDescent="0.25">
      <c r="A23" s="25">
        <v>14</v>
      </c>
      <c r="B23" s="15" t="s">
        <v>1</v>
      </c>
      <c r="C23" s="25">
        <v>18.3</v>
      </c>
      <c r="D23" s="25"/>
      <c r="E23" s="26" t="s">
        <v>605</v>
      </c>
      <c r="F23" s="27">
        <f t="shared" si="0"/>
        <v>17.893825386622296</v>
      </c>
    </row>
    <row r="24" spans="1:6" x14ac:dyDescent="0.25">
      <c r="A24" s="25">
        <v>15</v>
      </c>
      <c r="B24" s="15" t="s">
        <v>2</v>
      </c>
      <c r="C24" s="25">
        <v>18</v>
      </c>
      <c r="D24" s="25"/>
      <c r="E24" s="26" t="s">
        <v>603</v>
      </c>
      <c r="F24" s="27">
        <f t="shared" si="0"/>
        <v>17.600483986841603</v>
      </c>
    </row>
    <row r="25" spans="1:6" x14ac:dyDescent="0.25">
      <c r="A25" s="25">
        <v>16</v>
      </c>
      <c r="B25" s="15" t="s">
        <v>3</v>
      </c>
      <c r="C25" s="25">
        <v>17.7</v>
      </c>
      <c r="D25" s="25"/>
      <c r="E25" s="26" t="s">
        <v>609</v>
      </c>
      <c r="F25" s="27">
        <f t="shared" si="0"/>
        <v>17.307142587060909</v>
      </c>
    </row>
    <row r="26" spans="1:6" x14ac:dyDescent="0.25">
      <c r="A26" s="25">
        <v>17</v>
      </c>
      <c r="B26" s="15" t="s">
        <v>4</v>
      </c>
      <c r="C26" s="25">
        <v>18</v>
      </c>
      <c r="D26" s="25"/>
      <c r="E26" s="26" t="s">
        <v>603</v>
      </c>
      <c r="F26" s="27">
        <f t="shared" si="0"/>
        <v>17.600483986841603</v>
      </c>
    </row>
    <row r="27" spans="1:6" x14ac:dyDescent="0.25">
      <c r="A27" s="25">
        <v>18</v>
      </c>
      <c r="B27" s="15" t="s">
        <v>5</v>
      </c>
      <c r="C27" s="25">
        <v>18.3</v>
      </c>
      <c r="D27" s="25"/>
      <c r="E27" s="26" t="s">
        <v>605</v>
      </c>
      <c r="F27" s="27">
        <f t="shared" si="0"/>
        <v>17.893825386622296</v>
      </c>
    </row>
    <row r="28" spans="1:6" x14ac:dyDescent="0.25">
      <c r="A28" s="25">
        <v>19</v>
      </c>
      <c r="B28" s="15" t="s">
        <v>6</v>
      </c>
      <c r="C28" s="25">
        <v>18.3</v>
      </c>
      <c r="D28" s="25"/>
      <c r="E28" s="26" t="s">
        <v>605</v>
      </c>
      <c r="F28" s="27">
        <f t="shared" si="0"/>
        <v>17.893825386622296</v>
      </c>
    </row>
    <row r="29" spans="1:6" x14ac:dyDescent="0.25">
      <c r="A29" s="25">
        <v>20</v>
      </c>
      <c r="B29" s="15" t="s">
        <v>7</v>
      </c>
      <c r="C29" s="25">
        <v>18.399999999999999</v>
      </c>
      <c r="D29" s="25"/>
      <c r="E29" s="26" t="s">
        <v>608</v>
      </c>
      <c r="F29" s="27">
        <f t="shared" si="0"/>
        <v>17.991605853215859</v>
      </c>
    </row>
    <row r="30" spans="1:6" x14ac:dyDescent="0.25">
      <c r="A30" s="25">
        <v>21</v>
      </c>
      <c r="B30" s="15" t="s">
        <v>8</v>
      </c>
      <c r="C30" s="25">
        <v>17.600000000000001</v>
      </c>
      <c r="D30" s="25"/>
      <c r="E30" s="26" t="s">
        <v>610</v>
      </c>
      <c r="F30" s="27">
        <f t="shared" si="0"/>
        <v>17.209362120467347</v>
      </c>
    </row>
    <row r="31" spans="1:6" x14ac:dyDescent="0.25">
      <c r="A31" s="25">
        <v>22</v>
      </c>
      <c r="B31" s="15" t="s">
        <v>9</v>
      </c>
      <c r="C31" s="25">
        <v>17.600000000000001</v>
      </c>
      <c r="D31" s="25"/>
      <c r="E31" s="26" t="s">
        <v>610</v>
      </c>
      <c r="F31" s="27">
        <f t="shared" si="0"/>
        <v>17.209362120467347</v>
      </c>
    </row>
    <row r="32" spans="1:6" x14ac:dyDescent="0.25">
      <c r="A32" s="25">
        <v>23</v>
      </c>
      <c r="B32" s="15" t="s">
        <v>10</v>
      </c>
      <c r="C32" s="25">
        <v>18.399999999999999</v>
      </c>
      <c r="D32" s="25"/>
      <c r="E32" s="26" t="s">
        <v>608</v>
      </c>
      <c r="F32" s="27">
        <f t="shared" si="0"/>
        <v>17.991605853215859</v>
      </c>
    </row>
    <row r="33" spans="1:6" x14ac:dyDescent="0.25">
      <c r="A33" s="25">
        <v>24</v>
      </c>
      <c r="B33" s="15" t="s">
        <v>11</v>
      </c>
      <c r="C33" s="25">
        <v>18.3</v>
      </c>
      <c r="D33" s="25"/>
      <c r="E33" s="26" t="s">
        <v>605</v>
      </c>
      <c r="F33" s="27">
        <f t="shared" si="0"/>
        <v>17.893825386622296</v>
      </c>
    </row>
    <row r="34" spans="1:6" x14ac:dyDescent="0.25">
      <c r="A34" s="25">
        <v>25</v>
      </c>
      <c r="B34" s="15" t="s">
        <v>12</v>
      </c>
      <c r="C34" s="25">
        <v>18.399999999999999</v>
      </c>
      <c r="D34" s="25"/>
      <c r="E34" s="26" t="s">
        <v>608</v>
      </c>
      <c r="F34" s="27">
        <f t="shared" si="0"/>
        <v>17.991605853215859</v>
      </c>
    </row>
    <row r="35" spans="1:6" x14ac:dyDescent="0.25">
      <c r="A35" s="25">
        <v>26</v>
      </c>
      <c r="B35" s="15" t="s">
        <v>13</v>
      </c>
      <c r="C35" s="25">
        <v>18.399999999999999</v>
      </c>
      <c r="D35" s="25"/>
      <c r="E35" s="26" t="s">
        <v>608</v>
      </c>
      <c r="F35" s="27">
        <f t="shared" si="0"/>
        <v>17.991605853215859</v>
      </c>
    </row>
    <row r="36" spans="1:6" x14ac:dyDescent="0.25">
      <c r="A36" s="25">
        <v>27</v>
      </c>
      <c r="B36" s="15" t="s">
        <v>14</v>
      </c>
      <c r="C36" s="25">
        <v>18.399999999999999</v>
      </c>
      <c r="D36" s="25"/>
      <c r="E36" s="26" t="s">
        <v>608</v>
      </c>
      <c r="F36" s="27">
        <f t="shared" si="0"/>
        <v>17.991605853215859</v>
      </c>
    </row>
    <row r="37" spans="1:6" x14ac:dyDescent="0.25">
      <c r="A37" s="25">
        <v>28</v>
      </c>
      <c r="B37" s="15" t="s">
        <v>15</v>
      </c>
      <c r="C37" s="25">
        <v>18.399999999999999</v>
      </c>
      <c r="D37" s="25"/>
      <c r="E37" s="26" t="s">
        <v>608</v>
      </c>
      <c r="F37" s="27">
        <f t="shared" si="0"/>
        <v>17.991605853215859</v>
      </c>
    </row>
    <row r="38" spans="1:6" x14ac:dyDescent="0.25">
      <c r="A38" s="25">
        <v>29</v>
      </c>
      <c r="B38" s="15" t="s">
        <v>16</v>
      </c>
      <c r="C38" s="25">
        <v>18.3</v>
      </c>
      <c r="D38" s="25"/>
      <c r="E38" s="26" t="s">
        <v>605</v>
      </c>
      <c r="F38" s="27">
        <f t="shared" si="0"/>
        <v>17.893825386622296</v>
      </c>
    </row>
    <row r="39" spans="1:6" x14ac:dyDescent="0.25">
      <c r="A39" s="25">
        <v>30</v>
      </c>
      <c r="B39" s="15" t="s">
        <v>17</v>
      </c>
      <c r="C39" s="25">
        <v>18</v>
      </c>
      <c r="D39" s="25"/>
      <c r="E39" s="26" t="s">
        <v>603</v>
      </c>
      <c r="F39" s="27">
        <f t="shared" si="0"/>
        <v>17.600483986841603</v>
      </c>
    </row>
    <row r="40" spans="1:6" x14ac:dyDescent="0.25">
      <c r="A40" s="25">
        <v>31</v>
      </c>
      <c r="B40" s="15" t="s">
        <v>18</v>
      </c>
      <c r="C40" s="25">
        <v>18.3</v>
      </c>
      <c r="D40" s="25"/>
      <c r="E40" s="26" t="s">
        <v>605</v>
      </c>
      <c r="F40" s="27">
        <f t="shared" si="0"/>
        <v>17.893825386622296</v>
      </c>
    </row>
    <row r="41" spans="1:6" x14ac:dyDescent="0.25">
      <c r="A41" s="25">
        <v>32</v>
      </c>
      <c r="B41" s="15" t="s">
        <v>19</v>
      </c>
      <c r="C41" s="25">
        <v>18.399999999999999</v>
      </c>
      <c r="D41" s="25"/>
      <c r="E41" s="26" t="s">
        <v>608</v>
      </c>
      <c r="F41" s="27">
        <f t="shared" si="0"/>
        <v>17.991605853215859</v>
      </c>
    </row>
    <row r="42" spans="1:6" x14ac:dyDescent="0.25">
      <c r="A42" s="25">
        <v>33</v>
      </c>
      <c r="B42" s="15" t="s">
        <v>20</v>
      </c>
      <c r="C42" s="25">
        <v>18.399999999999999</v>
      </c>
      <c r="D42" s="25"/>
      <c r="E42" s="26" t="s">
        <v>608</v>
      </c>
      <c r="F42" s="27">
        <f t="shared" si="0"/>
        <v>17.991605853215859</v>
      </c>
    </row>
    <row r="43" spans="1:6" x14ac:dyDescent="0.25">
      <c r="A43" s="25">
        <v>34</v>
      </c>
      <c r="B43" s="15" t="s">
        <v>21</v>
      </c>
      <c r="C43" s="25">
        <v>18.3</v>
      </c>
      <c r="D43" s="25"/>
      <c r="E43" s="26" t="s">
        <v>605</v>
      </c>
      <c r="F43" s="27">
        <f t="shared" si="0"/>
        <v>17.893825386622296</v>
      </c>
    </row>
    <row r="44" spans="1:6" x14ac:dyDescent="0.25">
      <c r="A44" s="25">
        <v>35</v>
      </c>
      <c r="B44" s="15" t="s">
        <v>22</v>
      </c>
      <c r="C44" s="25">
        <v>18.3</v>
      </c>
      <c r="D44" s="25"/>
      <c r="E44" s="26" t="s">
        <v>605</v>
      </c>
      <c r="F44" s="27">
        <f t="shared" si="0"/>
        <v>17.893825386622296</v>
      </c>
    </row>
    <row r="45" spans="1:6" x14ac:dyDescent="0.25">
      <c r="A45" s="25">
        <v>36</v>
      </c>
      <c r="B45" s="15" t="s">
        <v>23</v>
      </c>
      <c r="C45" s="25">
        <v>18.399999999999999</v>
      </c>
      <c r="D45" s="25"/>
      <c r="E45" s="26" t="s">
        <v>608</v>
      </c>
      <c r="F45" s="27">
        <f t="shared" si="0"/>
        <v>17.991605853215859</v>
      </c>
    </row>
    <row r="46" spans="1:6" x14ac:dyDescent="0.25">
      <c r="A46" s="25">
        <v>37</v>
      </c>
      <c r="B46" s="15" t="s">
        <v>24</v>
      </c>
      <c r="C46" s="26">
        <v>17.8</v>
      </c>
      <c r="D46" s="26"/>
      <c r="E46" s="26" t="s">
        <v>611</v>
      </c>
      <c r="F46" s="27">
        <f t="shared" si="0"/>
        <v>17.404923053654475</v>
      </c>
    </row>
    <row r="47" spans="1:6" x14ac:dyDescent="0.25">
      <c r="A47" s="25">
        <v>38</v>
      </c>
      <c r="B47" s="15" t="s">
        <v>90</v>
      </c>
      <c r="C47" s="26">
        <v>17.7</v>
      </c>
      <c r="D47" s="26"/>
      <c r="E47" s="26" t="s">
        <v>609</v>
      </c>
      <c r="F47" s="27">
        <f t="shared" si="0"/>
        <v>17.307142587060909</v>
      </c>
    </row>
    <row r="48" spans="1:6" x14ac:dyDescent="0.25">
      <c r="A48" s="25">
        <v>39</v>
      </c>
      <c r="B48" s="15" t="s">
        <v>25</v>
      </c>
      <c r="C48" s="25">
        <v>18.399999999999999</v>
      </c>
      <c r="D48" s="25"/>
      <c r="E48" s="26" t="s">
        <v>608</v>
      </c>
      <c r="F48" s="27">
        <f t="shared" si="0"/>
        <v>17.991605853215859</v>
      </c>
    </row>
    <row r="49" spans="1:6" x14ac:dyDescent="0.25">
      <c r="A49" s="25">
        <v>40</v>
      </c>
      <c r="B49" s="15" t="s">
        <v>26</v>
      </c>
      <c r="C49" s="25">
        <v>18.399999999999999</v>
      </c>
      <c r="D49" s="25"/>
      <c r="E49" s="26" t="s">
        <v>608</v>
      </c>
      <c r="F49" s="27">
        <f t="shared" si="0"/>
        <v>17.991605853215859</v>
      </c>
    </row>
    <row r="50" spans="1:6" x14ac:dyDescent="0.25">
      <c r="A50" s="25">
        <v>41</v>
      </c>
      <c r="B50" s="15" t="s">
        <v>27</v>
      </c>
      <c r="C50" s="25">
        <v>18.3</v>
      </c>
      <c r="D50" s="25"/>
      <c r="E50" s="26" t="s">
        <v>605</v>
      </c>
      <c r="F50" s="27">
        <f t="shared" si="0"/>
        <v>17.893825386622296</v>
      </c>
    </row>
    <row r="51" spans="1:6" x14ac:dyDescent="0.25">
      <c r="A51" s="25">
        <v>42</v>
      </c>
      <c r="B51" s="15" t="s">
        <v>28</v>
      </c>
      <c r="C51" s="25">
        <v>18.3</v>
      </c>
      <c r="D51" s="25"/>
      <c r="E51" s="26" t="s">
        <v>605</v>
      </c>
      <c r="F51" s="27">
        <f t="shared" si="0"/>
        <v>17.893825386622296</v>
      </c>
    </row>
    <row r="52" spans="1:6" x14ac:dyDescent="0.25">
      <c r="A52" s="25">
        <v>43</v>
      </c>
      <c r="B52" s="15" t="s">
        <v>29</v>
      </c>
      <c r="C52" s="25">
        <v>36.9</v>
      </c>
      <c r="D52" s="25"/>
      <c r="E52" s="26" t="s">
        <v>612</v>
      </c>
      <c r="F52" s="27">
        <f t="shared" ref="F52:F83" si="1">$F$6/$C$131*C52</f>
        <v>36.080992173025287</v>
      </c>
    </row>
    <row r="53" spans="1:6" x14ac:dyDescent="0.25">
      <c r="A53" s="25">
        <v>44</v>
      </c>
      <c r="B53" s="15" t="s">
        <v>30</v>
      </c>
      <c r="C53" s="26">
        <v>18.2</v>
      </c>
      <c r="D53" s="26"/>
      <c r="E53" s="26" t="s">
        <v>606</v>
      </c>
      <c r="F53" s="27">
        <f t="shared" si="1"/>
        <v>17.796044920028731</v>
      </c>
    </row>
    <row r="54" spans="1:6" x14ac:dyDescent="0.25">
      <c r="A54" s="25">
        <v>45</v>
      </c>
      <c r="B54" s="15" t="s">
        <v>31</v>
      </c>
      <c r="C54" s="25">
        <v>18.3</v>
      </c>
      <c r="D54" s="25"/>
      <c r="E54" s="26" t="s">
        <v>605</v>
      </c>
      <c r="F54" s="27">
        <f t="shared" si="1"/>
        <v>17.893825386622296</v>
      </c>
    </row>
    <row r="55" spans="1:6" x14ac:dyDescent="0.25">
      <c r="A55" s="25">
        <v>46</v>
      </c>
      <c r="B55" s="15" t="s">
        <v>32</v>
      </c>
      <c r="C55" s="25">
        <v>18.3</v>
      </c>
      <c r="D55" s="25"/>
      <c r="E55" s="26" t="s">
        <v>605</v>
      </c>
      <c r="F55" s="27">
        <f t="shared" si="1"/>
        <v>17.893825386622296</v>
      </c>
    </row>
    <row r="56" spans="1:6" x14ac:dyDescent="0.25">
      <c r="A56" s="25">
        <v>47</v>
      </c>
      <c r="B56" s="15" t="s">
        <v>33</v>
      </c>
      <c r="C56" s="25">
        <v>18.3</v>
      </c>
      <c r="D56" s="25"/>
      <c r="E56" s="26" t="s">
        <v>605</v>
      </c>
      <c r="F56" s="27">
        <f t="shared" si="1"/>
        <v>17.893825386622296</v>
      </c>
    </row>
    <row r="57" spans="1:6" x14ac:dyDescent="0.25">
      <c r="A57" s="25">
        <v>48</v>
      </c>
      <c r="B57" s="15" t="s">
        <v>34</v>
      </c>
      <c r="C57" s="25">
        <v>17.8</v>
      </c>
      <c r="D57" s="25"/>
      <c r="E57" s="26" t="s">
        <v>611</v>
      </c>
      <c r="F57" s="27">
        <f t="shared" si="1"/>
        <v>17.404923053654475</v>
      </c>
    </row>
    <row r="58" spans="1:6" x14ac:dyDescent="0.25">
      <c r="A58" s="25">
        <v>49</v>
      </c>
      <c r="B58" s="15" t="s">
        <v>35</v>
      </c>
      <c r="C58" s="25">
        <v>17.8</v>
      </c>
      <c r="D58" s="25"/>
      <c r="E58" s="26" t="s">
        <v>611</v>
      </c>
      <c r="F58" s="27">
        <f t="shared" si="1"/>
        <v>17.404923053654475</v>
      </c>
    </row>
    <row r="59" spans="1:6" x14ac:dyDescent="0.25">
      <c r="A59" s="25">
        <v>50</v>
      </c>
      <c r="B59" s="15" t="s">
        <v>36</v>
      </c>
      <c r="C59" s="25">
        <v>18.3</v>
      </c>
      <c r="D59" s="25"/>
      <c r="E59" s="26" t="s">
        <v>605</v>
      </c>
      <c r="F59" s="27">
        <f t="shared" si="1"/>
        <v>17.893825386622296</v>
      </c>
    </row>
    <row r="60" spans="1:6" x14ac:dyDescent="0.25">
      <c r="A60" s="25">
        <v>51</v>
      </c>
      <c r="B60" s="15" t="s">
        <v>37</v>
      </c>
      <c r="C60" s="25">
        <v>18.3</v>
      </c>
      <c r="D60" s="25"/>
      <c r="E60" s="26" t="s">
        <v>605</v>
      </c>
      <c r="F60" s="27">
        <f t="shared" si="1"/>
        <v>17.893825386622296</v>
      </c>
    </row>
    <row r="61" spans="1:6" x14ac:dyDescent="0.25">
      <c r="A61" s="25">
        <v>52</v>
      </c>
      <c r="B61" s="15" t="s">
        <v>38</v>
      </c>
      <c r="C61" s="25">
        <v>18.3</v>
      </c>
      <c r="D61" s="25"/>
      <c r="E61" s="26" t="s">
        <v>605</v>
      </c>
      <c r="F61" s="27">
        <f t="shared" si="1"/>
        <v>17.893825386622296</v>
      </c>
    </row>
    <row r="62" spans="1:6" x14ac:dyDescent="0.25">
      <c r="A62" s="25">
        <v>53</v>
      </c>
      <c r="B62" s="15" t="s">
        <v>39</v>
      </c>
      <c r="C62" s="25">
        <v>18.3</v>
      </c>
      <c r="D62" s="25"/>
      <c r="E62" s="26" t="s">
        <v>605</v>
      </c>
      <c r="F62" s="27">
        <f t="shared" si="1"/>
        <v>17.893825386622296</v>
      </c>
    </row>
    <row r="63" spans="1:6" x14ac:dyDescent="0.25">
      <c r="A63" s="25">
        <v>54</v>
      </c>
      <c r="B63" s="15" t="s">
        <v>40</v>
      </c>
      <c r="C63" s="25">
        <v>18.3</v>
      </c>
      <c r="D63" s="25"/>
      <c r="E63" s="26" t="s">
        <v>605</v>
      </c>
      <c r="F63" s="27">
        <f t="shared" si="1"/>
        <v>17.893825386622296</v>
      </c>
    </row>
    <row r="64" spans="1:6" x14ac:dyDescent="0.25">
      <c r="A64" s="25">
        <v>55</v>
      </c>
      <c r="B64" s="15" t="s">
        <v>41</v>
      </c>
      <c r="C64" s="25">
        <v>18.3</v>
      </c>
      <c r="D64" s="25"/>
      <c r="E64" s="26" t="s">
        <v>605</v>
      </c>
      <c r="F64" s="27">
        <f t="shared" si="1"/>
        <v>17.893825386622296</v>
      </c>
    </row>
    <row r="65" spans="1:6" x14ac:dyDescent="0.25">
      <c r="A65" s="25">
        <v>56</v>
      </c>
      <c r="B65" s="15" t="s">
        <v>42</v>
      </c>
      <c r="C65" s="25">
        <v>18.3</v>
      </c>
      <c r="D65" s="25"/>
      <c r="E65" s="26" t="s">
        <v>605</v>
      </c>
      <c r="F65" s="27">
        <f t="shared" si="1"/>
        <v>17.893825386622296</v>
      </c>
    </row>
    <row r="66" spans="1:6" x14ac:dyDescent="0.25">
      <c r="A66" s="25">
        <v>57</v>
      </c>
      <c r="B66" s="15" t="s">
        <v>43</v>
      </c>
      <c r="C66" s="25">
        <v>18.3</v>
      </c>
      <c r="D66" s="25"/>
      <c r="E66" s="26" t="s">
        <v>605</v>
      </c>
      <c r="F66" s="27">
        <f t="shared" si="1"/>
        <v>17.893825386622296</v>
      </c>
    </row>
    <row r="67" spans="1:6" x14ac:dyDescent="0.25">
      <c r="A67" s="25">
        <v>58</v>
      </c>
      <c r="B67" s="15" t="s">
        <v>44</v>
      </c>
      <c r="C67" s="25">
        <v>18.3</v>
      </c>
      <c r="D67" s="25"/>
      <c r="E67" s="26" t="s">
        <v>605</v>
      </c>
      <c r="F67" s="27">
        <f t="shared" si="1"/>
        <v>17.893825386622296</v>
      </c>
    </row>
    <row r="68" spans="1:6" x14ac:dyDescent="0.25">
      <c r="A68" s="25">
        <v>69</v>
      </c>
      <c r="B68" s="15" t="s">
        <v>45</v>
      </c>
      <c r="C68" s="25">
        <v>18.399999999999999</v>
      </c>
      <c r="D68" s="25"/>
      <c r="E68" s="26" t="s">
        <v>608</v>
      </c>
      <c r="F68" s="27">
        <f t="shared" si="1"/>
        <v>17.991605853215859</v>
      </c>
    </row>
    <row r="69" spans="1:6" x14ac:dyDescent="0.25">
      <c r="A69" s="25">
        <v>60</v>
      </c>
      <c r="B69" s="15" t="s">
        <v>46</v>
      </c>
      <c r="C69" s="25">
        <v>18.399999999999999</v>
      </c>
      <c r="D69" s="25"/>
      <c r="E69" s="26" t="s">
        <v>608</v>
      </c>
      <c r="F69" s="27">
        <f t="shared" si="1"/>
        <v>17.991605853215859</v>
      </c>
    </row>
    <row r="70" spans="1:6" x14ac:dyDescent="0.25">
      <c r="A70" s="25">
        <v>61</v>
      </c>
      <c r="B70" s="15" t="s">
        <v>91</v>
      </c>
      <c r="C70" s="25">
        <v>18.399999999999999</v>
      </c>
      <c r="D70" s="25"/>
      <c r="E70" s="26" t="s">
        <v>608</v>
      </c>
      <c r="F70" s="27">
        <f t="shared" si="1"/>
        <v>17.991605853215859</v>
      </c>
    </row>
    <row r="71" spans="1:6" x14ac:dyDescent="0.25">
      <c r="A71" s="25">
        <v>62</v>
      </c>
      <c r="B71" s="15" t="s">
        <v>47</v>
      </c>
      <c r="C71" s="25">
        <v>18.3</v>
      </c>
      <c r="D71" s="25"/>
      <c r="E71" s="26" t="s">
        <v>605</v>
      </c>
      <c r="F71" s="27">
        <f t="shared" si="1"/>
        <v>17.893825386622296</v>
      </c>
    </row>
    <row r="72" spans="1:6" x14ac:dyDescent="0.25">
      <c r="A72" s="25">
        <v>63</v>
      </c>
      <c r="B72" s="15" t="s">
        <v>92</v>
      </c>
      <c r="C72" s="25">
        <v>18.3</v>
      </c>
      <c r="D72" s="25"/>
      <c r="E72" s="26" t="s">
        <v>605</v>
      </c>
      <c r="F72" s="27">
        <f t="shared" si="1"/>
        <v>17.893825386622296</v>
      </c>
    </row>
    <row r="73" spans="1:6" x14ac:dyDescent="0.25">
      <c r="A73" s="25">
        <v>64</v>
      </c>
      <c r="B73" s="15" t="s">
        <v>93</v>
      </c>
      <c r="C73" s="25">
        <v>17.8</v>
      </c>
      <c r="D73" s="25"/>
      <c r="E73" s="26" t="s">
        <v>611</v>
      </c>
      <c r="F73" s="27">
        <f t="shared" si="1"/>
        <v>17.404923053654475</v>
      </c>
    </row>
    <row r="74" spans="1:6" x14ac:dyDescent="0.25">
      <c r="A74" s="25">
        <v>65</v>
      </c>
      <c r="B74" s="15" t="s">
        <v>94</v>
      </c>
      <c r="C74" s="26">
        <v>17.8</v>
      </c>
      <c r="D74" s="26"/>
      <c r="E74" s="26" t="s">
        <v>611</v>
      </c>
      <c r="F74" s="27">
        <f t="shared" si="1"/>
        <v>17.404923053654475</v>
      </c>
    </row>
    <row r="75" spans="1:6" x14ac:dyDescent="0.25">
      <c r="A75" s="25">
        <v>66</v>
      </c>
      <c r="B75" s="15" t="s">
        <v>48</v>
      </c>
      <c r="C75" s="25">
        <v>18.3</v>
      </c>
      <c r="D75" s="25"/>
      <c r="E75" s="26" t="s">
        <v>605</v>
      </c>
      <c r="F75" s="27">
        <f t="shared" si="1"/>
        <v>17.893825386622296</v>
      </c>
    </row>
    <row r="76" spans="1:6" x14ac:dyDescent="0.25">
      <c r="A76" s="25">
        <v>67</v>
      </c>
      <c r="B76" s="15" t="s">
        <v>49</v>
      </c>
      <c r="C76" s="25">
        <v>18.3</v>
      </c>
      <c r="D76" s="25"/>
      <c r="E76" s="26" t="s">
        <v>605</v>
      </c>
      <c r="F76" s="27">
        <f t="shared" si="1"/>
        <v>17.893825386622296</v>
      </c>
    </row>
    <row r="77" spans="1:6" x14ac:dyDescent="0.25">
      <c r="A77" s="25">
        <v>68</v>
      </c>
      <c r="B77" s="15" t="s">
        <v>50</v>
      </c>
      <c r="C77" s="25">
        <v>18.3</v>
      </c>
      <c r="D77" s="25"/>
      <c r="E77" s="26" t="s">
        <v>605</v>
      </c>
      <c r="F77" s="27">
        <f t="shared" si="1"/>
        <v>17.893825386622296</v>
      </c>
    </row>
    <row r="78" spans="1:6" x14ac:dyDescent="0.25">
      <c r="A78" s="25">
        <v>69</v>
      </c>
      <c r="B78" s="15" t="s">
        <v>51</v>
      </c>
      <c r="C78" s="25">
        <f>2.3+18.3</f>
        <v>20.6</v>
      </c>
      <c r="D78" s="25"/>
      <c r="E78" s="26" t="s">
        <v>613</v>
      </c>
      <c r="F78" s="27">
        <f t="shared" si="1"/>
        <v>20.142776118274281</v>
      </c>
    </row>
    <row r="79" spans="1:6" x14ac:dyDescent="0.25">
      <c r="A79" s="25">
        <v>70</v>
      </c>
      <c r="B79" s="15" t="s">
        <v>52</v>
      </c>
      <c r="C79" s="25">
        <f>18+17.7</f>
        <v>35.700000000000003</v>
      </c>
      <c r="D79" s="25"/>
      <c r="E79" s="26" t="s">
        <v>614</v>
      </c>
      <c r="F79" s="27">
        <f t="shared" si="1"/>
        <v>34.907626573902519</v>
      </c>
    </row>
    <row r="80" spans="1:6" x14ac:dyDescent="0.25">
      <c r="A80" s="25">
        <v>71</v>
      </c>
      <c r="B80" s="15" t="s">
        <v>53</v>
      </c>
      <c r="C80" s="25">
        <v>18.3</v>
      </c>
      <c r="D80" s="25"/>
      <c r="E80" s="26" t="s">
        <v>605</v>
      </c>
      <c r="F80" s="27">
        <f t="shared" si="1"/>
        <v>17.893825386622296</v>
      </c>
    </row>
    <row r="81" spans="1:6" x14ac:dyDescent="0.25">
      <c r="A81" s="25">
        <v>72</v>
      </c>
      <c r="B81" s="15" t="s">
        <v>54</v>
      </c>
      <c r="C81" s="25">
        <v>18.3</v>
      </c>
      <c r="D81" s="25"/>
      <c r="E81" s="26" t="s">
        <v>605</v>
      </c>
      <c r="F81" s="27">
        <f t="shared" si="1"/>
        <v>17.893825386622296</v>
      </c>
    </row>
    <row r="82" spans="1:6" x14ac:dyDescent="0.25">
      <c r="A82" s="25">
        <v>73</v>
      </c>
      <c r="B82" s="15" t="s">
        <v>55</v>
      </c>
      <c r="C82" s="25">
        <v>18.3</v>
      </c>
      <c r="D82" s="25"/>
      <c r="E82" s="26" t="s">
        <v>605</v>
      </c>
      <c r="F82" s="27">
        <f t="shared" si="1"/>
        <v>17.893825386622296</v>
      </c>
    </row>
    <row r="83" spans="1:6" x14ac:dyDescent="0.25">
      <c r="A83" s="25">
        <v>74</v>
      </c>
      <c r="B83" s="15" t="s">
        <v>95</v>
      </c>
      <c r="C83" s="25">
        <v>18.399999999999999</v>
      </c>
      <c r="D83" s="25"/>
      <c r="E83" s="26" t="s">
        <v>608</v>
      </c>
      <c r="F83" s="27">
        <f t="shared" si="1"/>
        <v>17.991605853215859</v>
      </c>
    </row>
    <row r="84" spans="1:6" x14ac:dyDescent="0.25">
      <c r="A84" s="25">
        <v>75</v>
      </c>
      <c r="B84" s="15" t="s">
        <v>96</v>
      </c>
      <c r="C84" s="25">
        <v>17.7</v>
      </c>
      <c r="D84" s="25"/>
      <c r="E84" s="26" t="s">
        <v>609</v>
      </c>
      <c r="F84" s="27">
        <f t="shared" ref="F84:F115" si="2">$F$6/$C$131*C84</f>
        <v>17.307142587060909</v>
      </c>
    </row>
    <row r="85" spans="1:6" x14ac:dyDescent="0.25">
      <c r="A85" s="25">
        <v>76</v>
      </c>
      <c r="B85" s="15" t="s">
        <v>97</v>
      </c>
      <c r="C85" s="25">
        <v>17.7</v>
      </c>
      <c r="D85" s="25"/>
      <c r="E85" s="26" t="s">
        <v>609</v>
      </c>
      <c r="F85" s="27">
        <f t="shared" si="2"/>
        <v>17.307142587060909</v>
      </c>
    </row>
    <row r="86" spans="1:6" x14ac:dyDescent="0.25">
      <c r="A86" s="25">
        <v>77</v>
      </c>
      <c r="B86" s="15" t="s">
        <v>98</v>
      </c>
      <c r="C86" s="25">
        <v>18.3</v>
      </c>
      <c r="D86" s="25"/>
      <c r="E86" s="26" t="s">
        <v>605</v>
      </c>
      <c r="F86" s="27">
        <f t="shared" si="2"/>
        <v>17.893825386622296</v>
      </c>
    </row>
    <row r="87" spans="1:6" x14ac:dyDescent="0.25">
      <c r="A87" s="25">
        <v>78</v>
      </c>
      <c r="B87" s="15" t="s">
        <v>56</v>
      </c>
      <c r="C87" s="25">
        <v>18.3</v>
      </c>
      <c r="D87" s="25"/>
      <c r="E87" s="26" t="s">
        <v>605</v>
      </c>
      <c r="F87" s="27">
        <f t="shared" si="2"/>
        <v>17.893825386622296</v>
      </c>
    </row>
    <row r="88" spans="1:6" x14ac:dyDescent="0.25">
      <c r="A88" s="25">
        <v>79</v>
      </c>
      <c r="B88" s="15" t="s">
        <v>57</v>
      </c>
      <c r="C88" s="25">
        <v>18.3</v>
      </c>
      <c r="D88" s="25"/>
      <c r="E88" s="26" t="s">
        <v>605</v>
      </c>
      <c r="F88" s="27">
        <f t="shared" si="2"/>
        <v>17.893825386622296</v>
      </c>
    </row>
    <row r="89" spans="1:6" x14ac:dyDescent="0.25">
      <c r="A89" s="25">
        <v>80</v>
      </c>
      <c r="B89" s="15" t="s">
        <v>99</v>
      </c>
      <c r="C89" s="25">
        <v>18.3</v>
      </c>
      <c r="D89" s="25"/>
      <c r="E89" s="26" t="s">
        <v>605</v>
      </c>
      <c r="F89" s="27">
        <f t="shared" si="2"/>
        <v>17.893825386622296</v>
      </c>
    </row>
    <row r="90" spans="1:6" x14ac:dyDescent="0.25">
      <c r="A90" s="25">
        <v>81</v>
      </c>
      <c r="B90" s="15" t="s">
        <v>100</v>
      </c>
      <c r="C90" s="25">
        <v>18.3</v>
      </c>
      <c r="D90" s="25"/>
      <c r="E90" s="26" t="s">
        <v>605</v>
      </c>
      <c r="F90" s="27">
        <f t="shared" si="2"/>
        <v>17.893825386622296</v>
      </c>
    </row>
    <row r="91" spans="1:6" x14ac:dyDescent="0.25">
      <c r="A91" s="25">
        <v>82</v>
      </c>
      <c r="B91" s="15" t="s">
        <v>58</v>
      </c>
      <c r="C91" s="25">
        <v>18.399999999999999</v>
      </c>
      <c r="D91" s="25"/>
      <c r="E91" s="26" t="s">
        <v>608</v>
      </c>
      <c r="F91" s="27">
        <f t="shared" si="2"/>
        <v>17.991605853215859</v>
      </c>
    </row>
    <row r="92" spans="1:6" x14ac:dyDescent="0.25">
      <c r="A92" s="25">
        <v>83</v>
      </c>
      <c r="B92" s="15" t="s">
        <v>59</v>
      </c>
      <c r="C92" s="25">
        <v>18.3</v>
      </c>
      <c r="D92" s="25"/>
      <c r="E92" s="26" t="s">
        <v>605</v>
      </c>
      <c r="F92" s="27">
        <f t="shared" si="2"/>
        <v>17.893825386622296</v>
      </c>
    </row>
    <row r="93" spans="1:6" x14ac:dyDescent="0.25">
      <c r="A93" s="25">
        <v>84</v>
      </c>
      <c r="B93" s="15" t="s">
        <v>60</v>
      </c>
      <c r="C93" s="25">
        <v>18.399999999999999</v>
      </c>
      <c r="D93" s="25"/>
      <c r="E93" s="26" t="s">
        <v>608</v>
      </c>
      <c r="F93" s="27">
        <f t="shared" si="2"/>
        <v>17.991605853215859</v>
      </c>
    </row>
    <row r="94" spans="1:6" x14ac:dyDescent="0.25">
      <c r="A94" s="25">
        <v>85</v>
      </c>
      <c r="B94" s="15" t="s">
        <v>61</v>
      </c>
      <c r="C94" s="25">
        <v>18.3</v>
      </c>
      <c r="D94" s="25"/>
      <c r="E94" s="26" t="s">
        <v>605</v>
      </c>
      <c r="F94" s="27">
        <f t="shared" si="2"/>
        <v>17.893825386622296</v>
      </c>
    </row>
    <row r="95" spans="1:6" x14ac:dyDescent="0.25">
      <c r="A95" s="25">
        <v>86</v>
      </c>
      <c r="B95" s="15" t="s">
        <v>62</v>
      </c>
      <c r="C95" s="25">
        <v>18.399999999999999</v>
      </c>
      <c r="D95" s="25"/>
      <c r="E95" s="26" t="s">
        <v>608</v>
      </c>
      <c r="F95" s="27">
        <f t="shared" si="2"/>
        <v>17.991605853215859</v>
      </c>
    </row>
    <row r="96" spans="1:6" x14ac:dyDescent="0.25">
      <c r="A96" s="25">
        <v>87</v>
      </c>
      <c r="B96" s="15" t="s">
        <v>63</v>
      </c>
      <c r="C96" s="25">
        <v>18.399999999999999</v>
      </c>
      <c r="D96" s="25"/>
      <c r="E96" s="26" t="s">
        <v>608</v>
      </c>
      <c r="F96" s="27">
        <f t="shared" si="2"/>
        <v>17.991605853215859</v>
      </c>
    </row>
    <row r="97" spans="1:6" x14ac:dyDescent="0.25">
      <c r="A97" s="25">
        <v>88</v>
      </c>
      <c r="B97" s="15" t="s">
        <v>101</v>
      </c>
      <c r="C97" s="25">
        <v>18.399999999999999</v>
      </c>
      <c r="D97" s="25"/>
      <c r="E97" s="26" t="s">
        <v>608</v>
      </c>
      <c r="F97" s="27">
        <f t="shared" si="2"/>
        <v>17.991605853215859</v>
      </c>
    </row>
    <row r="98" spans="1:6" x14ac:dyDescent="0.25">
      <c r="A98" s="25">
        <v>89</v>
      </c>
      <c r="B98" s="15" t="s">
        <v>102</v>
      </c>
      <c r="C98" s="25">
        <v>18.399999999999999</v>
      </c>
      <c r="D98" s="25"/>
      <c r="E98" s="26" t="s">
        <v>608</v>
      </c>
      <c r="F98" s="27">
        <f t="shared" si="2"/>
        <v>17.991605853215859</v>
      </c>
    </row>
    <row r="99" spans="1:6" x14ac:dyDescent="0.25">
      <c r="A99" s="25">
        <v>90</v>
      </c>
      <c r="B99" s="15" t="s">
        <v>103</v>
      </c>
      <c r="C99" s="25">
        <v>18.399999999999999</v>
      </c>
      <c r="D99" s="25"/>
      <c r="E99" s="26" t="s">
        <v>608</v>
      </c>
      <c r="F99" s="27">
        <f t="shared" si="2"/>
        <v>17.991605853215859</v>
      </c>
    </row>
    <row r="100" spans="1:6" x14ac:dyDescent="0.25">
      <c r="A100" s="25">
        <v>91</v>
      </c>
      <c r="B100" s="15" t="s">
        <v>104</v>
      </c>
      <c r="C100" s="26">
        <f>17.7+17.8</f>
        <v>35.5</v>
      </c>
      <c r="D100" s="26"/>
      <c r="E100" s="26" t="s">
        <v>615</v>
      </c>
      <c r="F100" s="27">
        <f t="shared" si="2"/>
        <v>34.712065640715387</v>
      </c>
    </row>
    <row r="101" spans="1:6" x14ac:dyDescent="0.25">
      <c r="A101" s="25">
        <v>92</v>
      </c>
      <c r="B101" s="15" t="s">
        <v>64</v>
      </c>
      <c r="C101" s="25">
        <v>18.3</v>
      </c>
      <c r="D101" s="25"/>
      <c r="E101" s="26" t="s">
        <v>605</v>
      </c>
      <c r="F101" s="27">
        <f t="shared" si="2"/>
        <v>17.893825386622296</v>
      </c>
    </row>
    <row r="102" spans="1:6" x14ac:dyDescent="0.25">
      <c r="A102" s="25">
        <v>93</v>
      </c>
      <c r="B102" s="15" t="s">
        <v>65</v>
      </c>
      <c r="C102" s="25">
        <v>18.3</v>
      </c>
      <c r="D102" s="25"/>
      <c r="E102" s="26" t="s">
        <v>605</v>
      </c>
      <c r="F102" s="27">
        <f t="shared" si="2"/>
        <v>17.893825386622296</v>
      </c>
    </row>
    <row r="103" spans="1:6" x14ac:dyDescent="0.25">
      <c r="A103" s="25">
        <v>94</v>
      </c>
      <c r="B103" s="15" t="s">
        <v>105</v>
      </c>
      <c r="C103" s="25">
        <v>18.3</v>
      </c>
      <c r="D103" s="25"/>
      <c r="E103" s="26" t="s">
        <v>605</v>
      </c>
      <c r="F103" s="27">
        <f t="shared" si="2"/>
        <v>17.893825386622296</v>
      </c>
    </row>
    <row r="104" spans="1:6" x14ac:dyDescent="0.25">
      <c r="A104" s="25">
        <v>95</v>
      </c>
      <c r="B104" s="15" t="s">
        <v>106</v>
      </c>
      <c r="C104" s="25">
        <v>18.3</v>
      </c>
      <c r="D104" s="25"/>
      <c r="E104" s="26" t="s">
        <v>605</v>
      </c>
      <c r="F104" s="27">
        <f t="shared" si="2"/>
        <v>17.893825386622296</v>
      </c>
    </row>
    <row r="105" spans="1:6" x14ac:dyDescent="0.25">
      <c r="A105" s="25">
        <v>96</v>
      </c>
      <c r="B105" s="15" t="s">
        <v>66</v>
      </c>
      <c r="C105" s="25">
        <v>37</v>
      </c>
      <c r="D105" s="25"/>
      <c r="E105" s="26" t="s">
        <v>604</v>
      </c>
      <c r="F105" s="27">
        <f t="shared" si="2"/>
        <v>36.178772639618849</v>
      </c>
    </row>
    <row r="106" spans="1:6" x14ac:dyDescent="0.25">
      <c r="A106" s="25">
        <v>97</v>
      </c>
      <c r="B106" s="15" t="s">
        <v>67</v>
      </c>
      <c r="C106" s="25">
        <v>18</v>
      </c>
      <c r="D106" s="25"/>
      <c r="E106" s="26" t="s">
        <v>603</v>
      </c>
      <c r="F106" s="27">
        <f t="shared" si="2"/>
        <v>17.600483986841603</v>
      </c>
    </row>
    <row r="107" spans="1:6" x14ac:dyDescent="0.25">
      <c r="A107" s="25">
        <v>98</v>
      </c>
      <c r="B107" s="15" t="s">
        <v>68</v>
      </c>
      <c r="C107" s="25">
        <v>18.3</v>
      </c>
      <c r="D107" s="25"/>
      <c r="E107" s="26" t="s">
        <v>605</v>
      </c>
      <c r="F107" s="27">
        <f t="shared" si="2"/>
        <v>17.893825386622296</v>
      </c>
    </row>
    <row r="108" spans="1:6" x14ac:dyDescent="0.25">
      <c r="A108" s="25">
        <v>99</v>
      </c>
      <c r="B108" s="15" t="s">
        <v>69</v>
      </c>
      <c r="C108" s="25">
        <v>18.399999999999999</v>
      </c>
      <c r="D108" s="25"/>
      <c r="E108" s="26" t="s">
        <v>608</v>
      </c>
      <c r="F108" s="27">
        <f t="shared" si="2"/>
        <v>17.991605853215859</v>
      </c>
    </row>
    <row r="109" spans="1:6" x14ac:dyDescent="0.25">
      <c r="A109" s="25">
        <v>100</v>
      </c>
      <c r="B109" s="15" t="s">
        <v>70</v>
      </c>
      <c r="C109" s="25">
        <v>18.399999999999999</v>
      </c>
      <c r="D109" s="25"/>
      <c r="E109" s="26" t="s">
        <v>608</v>
      </c>
      <c r="F109" s="27">
        <f t="shared" si="2"/>
        <v>17.991605853215859</v>
      </c>
    </row>
    <row r="110" spans="1:6" x14ac:dyDescent="0.25">
      <c r="A110" s="25">
        <v>101</v>
      </c>
      <c r="B110" s="15" t="s">
        <v>71</v>
      </c>
      <c r="C110" s="25">
        <v>17.7</v>
      </c>
      <c r="D110" s="25"/>
      <c r="E110" s="26" t="s">
        <v>609</v>
      </c>
      <c r="F110" s="27">
        <f t="shared" si="2"/>
        <v>17.307142587060909</v>
      </c>
    </row>
    <row r="111" spans="1:6" x14ac:dyDescent="0.25">
      <c r="A111" s="25">
        <v>102</v>
      </c>
      <c r="B111" s="15" t="s">
        <v>72</v>
      </c>
      <c r="C111" s="25">
        <v>17.7</v>
      </c>
      <c r="D111" s="25"/>
      <c r="E111" s="26" t="s">
        <v>609</v>
      </c>
      <c r="F111" s="27">
        <f t="shared" si="2"/>
        <v>17.307142587060909</v>
      </c>
    </row>
    <row r="112" spans="1:6" x14ac:dyDescent="0.25">
      <c r="A112" s="25">
        <v>103</v>
      </c>
      <c r="B112" s="15" t="s">
        <v>73</v>
      </c>
      <c r="C112" s="25">
        <v>18.3</v>
      </c>
      <c r="D112" s="25"/>
      <c r="E112" s="26" t="s">
        <v>605</v>
      </c>
      <c r="F112" s="27">
        <f t="shared" si="2"/>
        <v>17.893825386622296</v>
      </c>
    </row>
    <row r="113" spans="1:6" x14ac:dyDescent="0.25">
      <c r="A113" s="25">
        <v>104</v>
      </c>
      <c r="B113" s="15" t="s">
        <v>74</v>
      </c>
      <c r="C113" s="25">
        <v>18.3</v>
      </c>
      <c r="D113" s="25"/>
      <c r="E113" s="26" t="s">
        <v>605</v>
      </c>
      <c r="F113" s="27">
        <f t="shared" si="2"/>
        <v>17.893825386622296</v>
      </c>
    </row>
    <row r="114" spans="1:6" x14ac:dyDescent="0.25">
      <c r="A114" s="25">
        <v>105</v>
      </c>
      <c r="B114" s="15" t="s">
        <v>75</v>
      </c>
      <c r="C114" s="25">
        <v>18.3</v>
      </c>
      <c r="D114" s="25"/>
      <c r="E114" s="26" t="s">
        <v>605</v>
      </c>
      <c r="F114" s="27">
        <f t="shared" si="2"/>
        <v>17.893825386622296</v>
      </c>
    </row>
    <row r="115" spans="1:6" x14ac:dyDescent="0.25">
      <c r="A115" s="25">
        <v>106</v>
      </c>
      <c r="B115" s="15" t="s">
        <v>76</v>
      </c>
      <c r="C115" s="25">
        <v>18.3</v>
      </c>
      <c r="D115" s="25"/>
      <c r="E115" s="26" t="s">
        <v>605</v>
      </c>
      <c r="F115" s="27">
        <f t="shared" si="2"/>
        <v>17.893825386622296</v>
      </c>
    </row>
    <row r="116" spans="1:6" x14ac:dyDescent="0.25">
      <c r="A116" s="25">
        <v>107</v>
      </c>
      <c r="B116" s="15" t="s">
        <v>77</v>
      </c>
      <c r="C116" s="25">
        <v>18.3</v>
      </c>
      <c r="D116" s="25"/>
      <c r="E116" s="26" t="s">
        <v>605</v>
      </c>
      <c r="F116" s="27">
        <f t="shared" ref="F116:F127" si="3">$F$6/$C$131*C116</f>
        <v>17.893825386622296</v>
      </c>
    </row>
    <row r="117" spans="1:6" x14ac:dyDescent="0.25">
      <c r="A117" s="25">
        <v>108</v>
      </c>
      <c r="B117" s="15" t="s">
        <v>78</v>
      </c>
      <c r="C117" s="25">
        <v>18.3</v>
      </c>
      <c r="D117" s="25"/>
      <c r="E117" s="26" t="s">
        <v>605</v>
      </c>
      <c r="F117" s="27">
        <f t="shared" si="3"/>
        <v>17.893825386622296</v>
      </c>
    </row>
    <row r="118" spans="1:6" x14ac:dyDescent="0.25">
      <c r="A118" s="25">
        <v>109</v>
      </c>
      <c r="B118" s="15" t="s">
        <v>79</v>
      </c>
      <c r="C118" s="25">
        <v>18.3</v>
      </c>
      <c r="D118" s="25"/>
      <c r="E118" s="26" t="s">
        <v>605</v>
      </c>
      <c r="F118" s="27">
        <f t="shared" si="3"/>
        <v>17.893825386622296</v>
      </c>
    </row>
    <row r="119" spans="1:6" x14ac:dyDescent="0.25">
      <c r="A119" s="25">
        <v>110</v>
      </c>
      <c r="B119" s="15" t="s">
        <v>80</v>
      </c>
      <c r="C119" s="25">
        <v>18.3</v>
      </c>
      <c r="D119" s="25"/>
      <c r="E119" s="26" t="s">
        <v>605</v>
      </c>
      <c r="F119" s="27">
        <f t="shared" si="3"/>
        <v>17.893825386622296</v>
      </c>
    </row>
    <row r="120" spans="1:6" x14ac:dyDescent="0.25">
      <c r="A120" s="25">
        <v>111</v>
      </c>
      <c r="B120" s="15" t="s">
        <v>81</v>
      </c>
      <c r="C120" s="25">
        <v>18.3</v>
      </c>
      <c r="D120" s="25"/>
      <c r="E120" s="26" t="s">
        <v>605</v>
      </c>
      <c r="F120" s="27">
        <f t="shared" si="3"/>
        <v>17.893825386622296</v>
      </c>
    </row>
    <row r="121" spans="1:6" x14ac:dyDescent="0.25">
      <c r="A121" s="25">
        <v>112</v>
      </c>
      <c r="B121" s="15" t="s">
        <v>82</v>
      </c>
      <c r="C121" s="25">
        <v>18.3</v>
      </c>
      <c r="D121" s="25"/>
      <c r="E121" s="26" t="s">
        <v>605</v>
      </c>
      <c r="F121" s="27">
        <f t="shared" si="3"/>
        <v>17.893825386622296</v>
      </c>
    </row>
    <row r="122" spans="1:6" x14ac:dyDescent="0.25">
      <c r="A122" s="25">
        <v>113</v>
      </c>
      <c r="B122" s="15" t="s">
        <v>83</v>
      </c>
      <c r="C122" s="25">
        <v>18.3</v>
      </c>
      <c r="D122" s="25"/>
      <c r="E122" s="26" t="s">
        <v>605</v>
      </c>
      <c r="F122" s="27">
        <f t="shared" si="3"/>
        <v>17.893825386622296</v>
      </c>
    </row>
    <row r="123" spans="1:6" x14ac:dyDescent="0.25">
      <c r="A123" s="25">
        <v>114</v>
      </c>
      <c r="B123" s="15" t="s">
        <v>84</v>
      </c>
      <c r="C123" s="25">
        <v>18.3</v>
      </c>
      <c r="D123" s="25"/>
      <c r="E123" s="26" t="s">
        <v>605</v>
      </c>
      <c r="F123" s="27">
        <f t="shared" si="3"/>
        <v>17.893825386622296</v>
      </c>
    </row>
    <row r="124" spans="1:6" x14ac:dyDescent="0.25">
      <c r="A124" s="25">
        <v>115</v>
      </c>
      <c r="B124" s="15" t="s">
        <v>85</v>
      </c>
      <c r="C124" s="25">
        <v>18.3</v>
      </c>
      <c r="D124" s="25"/>
      <c r="E124" s="26" t="s">
        <v>605</v>
      </c>
      <c r="F124" s="27">
        <f t="shared" si="3"/>
        <v>17.893825386622296</v>
      </c>
    </row>
    <row r="125" spans="1:6" x14ac:dyDescent="0.25">
      <c r="A125" s="25">
        <v>116</v>
      </c>
      <c r="B125" s="15" t="s">
        <v>107</v>
      </c>
      <c r="C125" s="25">
        <v>18.3</v>
      </c>
      <c r="D125" s="25"/>
      <c r="E125" s="26" t="s">
        <v>605</v>
      </c>
      <c r="F125" s="27">
        <f t="shared" si="3"/>
        <v>17.893825386622296</v>
      </c>
    </row>
    <row r="126" spans="1:6" x14ac:dyDescent="0.25">
      <c r="A126" s="25">
        <v>117</v>
      </c>
      <c r="B126" s="15" t="s">
        <v>108</v>
      </c>
      <c r="C126" s="25">
        <v>17.8</v>
      </c>
      <c r="D126" s="25"/>
      <c r="E126" s="26" t="s">
        <v>611</v>
      </c>
      <c r="F126" s="27">
        <f t="shared" si="3"/>
        <v>17.404923053654475</v>
      </c>
    </row>
    <row r="127" spans="1:6" x14ac:dyDescent="0.25">
      <c r="A127" s="25">
        <v>118</v>
      </c>
      <c r="B127" s="15" t="s">
        <v>109</v>
      </c>
      <c r="C127" s="25">
        <v>17.8</v>
      </c>
      <c r="D127" s="25"/>
      <c r="E127" s="26" t="s">
        <v>611</v>
      </c>
      <c r="F127" s="27">
        <f t="shared" si="3"/>
        <v>17.404923053654475</v>
      </c>
    </row>
    <row r="128" spans="1:6" x14ac:dyDescent="0.25">
      <c r="A128" s="25"/>
      <c r="B128" s="15"/>
      <c r="C128" s="28"/>
      <c r="D128" s="15"/>
      <c r="E128" s="15"/>
      <c r="F128" s="15"/>
    </row>
    <row r="129" spans="1:6" x14ac:dyDescent="0.25">
      <c r="A129" s="25"/>
      <c r="B129" s="19" t="s">
        <v>110</v>
      </c>
      <c r="C129" s="17">
        <f>SUM(C10:C128)</f>
        <v>2194.2000000000007</v>
      </c>
      <c r="D129" s="17">
        <f>SUM(D10:D128)</f>
        <v>450.5</v>
      </c>
      <c r="E129" s="17" t="s">
        <v>617</v>
      </c>
      <c r="F129" s="62">
        <f>SUM(F10:F128)</f>
        <v>2586.0031311679909</v>
      </c>
    </row>
    <row r="130" spans="1:6" x14ac:dyDescent="0.25">
      <c r="A130" s="15"/>
      <c r="B130" s="15"/>
      <c r="C130" s="15"/>
      <c r="D130" s="15"/>
      <c r="E130" s="15"/>
      <c r="F130" s="15"/>
    </row>
    <row r="131" spans="1:6" x14ac:dyDescent="0.25">
      <c r="A131" s="15"/>
      <c r="B131" s="19" t="s">
        <v>498</v>
      </c>
      <c r="C131" s="17">
        <f>C129+D129</f>
        <v>2644.7000000000007</v>
      </c>
      <c r="D131" s="15"/>
      <c r="E131" s="15"/>
      <c r="F131" s="15"/>
    </row>
    <row r="132" spans="1:6" x14ac:dyDescent="0.25">
      <c r="A132" s="15"/>
      <c r="B132" s="15"/>
      <c r="C132" s="15"/>
      <c r="D132" s="15"/>
      <c r="E132" s="15"/>
      <c r="F132" s="15"/>
    </row>
    <row r="133" spans="1:6" ht="17.25" x14ac:dyDescent="0.25">
      <c r="A133" s="15"/>
      <c r="B133" s="68" t="s">
        <v>616</v>
      </c>
      <c r="C133" s="68"/>
      <c r="D133" s="15"/>
      <c r="E133" s="15"/>
      <c r="F133" s="15"/>
    </row>
    <row r="134" spans="1:6" x14ac:dyDescent="0.25">
      <c r="A134" s="15"/>
      <c r="B134" s="68"/>
      <c r="C134" s="68"/>
      <c r="D134" s="15"/>
      <c r="E134" s="15"/>
      <c r="F134" s="15"/>
    </row>
    <row r="135" spans="1:6" x14ac:dyDescent="0.25">
      <c r="C135" s="6"/>
      <c r="D135" s="1"/>
      <c r="E135" s="1"/>
    </row>
    <row r="136" spans="1:6" x14ac:dyDescent="0.25">
      <c r="D136" s="1"/>
      <c r="E136" s="1"/>
    </row>
  </sheetData>
  <mergeCells count="6">
    <mergeCell ref="C5:D5"/>
    <mergeCell ref="D6:E6"/>
    <mergeCell ref="E2:G2"/>
    <mergeCell ref="E3:G3"/>
    <mergeCell ref="B134:C134"/>
    <mergeCell ref="B133:C133"/>
  </mergeCells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J5" sqref="J5"/>
    </sheetView>
  </sheetViews>
  <sheetFormatPr defaultRowHeight="15" x14ac:dyDescent="0.25"/>
  <cols>
    <col min="1" max="1" width="4" bestFit="1" customWidth="1"/>
    <col min="2" max="2" width="26.42578125" customWidth="1"/>
    <col min="3" max="3" width="13.85546875" customWidth="1"/>
    <col min="4" max="4" width="15.28515625" customWidth="1"/>
    <col min="5" max="5" width="13.5703125" style="31" customWidth="1"/>
    <col min="6" max="6" width="12.42578125" customWidth="1"/>
  </cols>
  <sheetData>
    <row r="1" spans="1:9" x14ac:dyDescent="0.25">
      <c r="E1" s="61" t="s">
        <v>625</v>
      </c>
      <c r="F1" s="61"/>
      <c r="G1" s="61"/>
    </row>
    <row r="2" spans="1:9" x14ac:dyDescent="0.25">
      <c r="E2" s="61" t="s">
        <v>620</v>
      </c>
      <c r="F2" s="61"/>
      <c r="G2" s="61"/>
    </row>
    <row r="3" spans="1:9" x14ac:dyDescent="0.25">
      <c r="E3" s="67" t="s">
        <v>618</v>
      </c>
      <c r="F3" s="67"/>
      <c r="G3" s="67"/>
    </row>
    <row r="5" spans="1:9" ht="21" x14ac:dyDescent="0.35">
      <c r="C5" s="65" t="s">
        <v>505</v>
      </c>
      <c r="D5" s="65"/>
      <c r="E5" s="65"/>
    </row>
    <row r="6" spans="1:9" ht="17.25" x14ac:dyDescent="0.25">
      <c r="D6" s="69" t="s">
        <v>506</v>
      </c>
      <c r="E6" s="69"/>
      <c r="F6" s="2">
        <v>1231</v>
      </c>
    </row>
    <row r="7" spans="1:9" hidden="1" x14ac:dyDescent="0.25">
      <c r="E7" s="32"/>
      <c r="F7" s="4">
        <v>158.1</v>
      </c>
    </row>
    <row r="9" spans="1:9" ht="47.25" x14ac:dyDescent="0.25">
      <c r="A9" s="7" t="s">
        <v>356</v>
      </c>
      <c r="B9" s="8" t="s">
        <v>0</v>
      </c>
      <c r="C9" s="8" t="s">
        <v>435</v>
      </c>
      <c r="D9" s="8" t="s">
        <v>358</v>
      </c>
      <c r="E9" s="33" t="s">
        <v>357</v>
      </c>
      <c r="F9" s="8" t="s">
        <v>363</v>
      </c>
      <c r="I9" s="29"/>
    </row>
    <row r="10" spans="1:9" x14ac:dyDescent="0.25">
      <c r="A10" s="25">
        <v>1</v>
      </c>
      <c r="B10" s="15" t="s">
        <v>111</v>
      </c>
      <c r="C10" s="26">
        <v>12.6</v>
      </c>
      <c r="D10" s="26"/>
      <c r="E10" s="30" t="s">
        <v>436</v>
      </c>
      <c r="F10" s="27">
        <f t="shared" ref="F10:F30" si="0">$F$6/$C$34*C10</f>
        <v>68.661354581673308</v>
      </c>
    </row>
    <row r="11" spans="1:9" x14ac:dyDescent="0.25">
      <c r="A11" s="25">
        <v>2</v>
      </c>
      <c r="B11" s="15" t="s">
        <v>112</v>
      </c>
      <c r="C11" s="25">
        <v>10.8</v>
      </c>
      <c r="D11" s="25"/>
      <c r="E11" s="30" t="s">
        <v>437</v>
      </c>
      <c r="F11" s="27">
        <f t="shared" si="0"/>
        <v>58.852589641434264</v>
      </c>
    </row>
    <row r="12" spans="1:9" x14ac:dyDescent="0.25">
      <c r="A12" s="25">
        <v>3</v>
      </c>
      <c r="B12" s="15" t="s">
        <v>113</v>
      </c>
      <c r="C12" s="25">
        <v>11.7</v>
      </c>
      <c r="D12" s="25"/>
      <c r="E12" s="30" t="s">
        <v>438</v>
      </c>
      <c r="F12" s="27">
        <f t="shared" si="0"/>
        <v>63.756972111553779</v>
      </c>
    </row>
    <row r="13" spans="1:9" x14ac:dyDescent="0.25">
      <c r="A13" s="25">
        <v>4</v>
      </c>
      <c r="B13" s="15" t="s">
        <v>114</v>
      </c>
      <c r="C13" s="25">
        <v>13.6</v>
      </c>
      <c r="D13" s="25"/>
      <c r="E13" s="30" t="s">
        <v>439</v>
      </c>
      <c r="F13" s="27">
        <f t="shared" si="0"/>
        <v>74.110668437361667</v>
      </c>
    </row>
    <row r="14" spans="1:9" x14ac:dyDescent="0.25">
      <c r="A14" s="25">
        <v>5</v>
      </c>
      <c r="B14" s="15" t="s">
        <v>115</v>
      </c>
      <c r="C14" s="25">
        <v>10.9</v>
      </c>
      <c r="D14" s="25"/>
      <c r="E14" s="30" t="s">
        <v>440</v>
      </c>
      <c r="F14" s="27">
        <f t="shared" si="0"/>
        <v>59.397521027003101</v>
      </c>
    </row>
    <row r="15" spans="1:9" x14ac:dyDescent="0.25">
      <c r="A15" s="25">
        <v>6</v>
      </c>
      <c r="B15" s="15" t="s">
        <v>116</v>
      </c>
      <c r="C15" s="25">
        <v>7.4</v>
      </c>
      <c r="D15" s="25"/>
      <c r="E15" s="30" t="s">
        <v>441</v>
      </c>
      <c r="F15" s="27">
        <f t="shared" si="0"/>
        <v>40.324922532093851</v>
      </c>
    </row>
    <row r="16" spans="1:9" x14ac:dyDescent="0.25">
      <c r="A16" s="25">
        <v>7</v>
      </c>
      <c r="B16" s="15" t="s">
        <v>117</v>
      </c>
      <c r="C16" s="25">
        <v>10.6</v>
      </c>
      <c r="D16" s="25"/>
      <c r="E16" s="30" t="s">
        <v>442</v>
      </c>
      <c r="F16" s="27">
        <f t="shared" si="0"/>
        <v>57.762726870296589</v>
      </c>
    </row>
    <row r="17" spans="1:6" x14ac:dyDescent="0.25">
      <c r="A17" s="25">
        <v>8</v>
      </c>
      <c r="B17" s="15" t="s">
        <v>118</v>
      </c>
      <c r="C17" s="25">
        <v>10.9</v>
      </c>
      <c r="D17" s="25"/>
      <c r="E17" s="30" t="s">
        <v>440</v>
      </c>
      <c r="F17" s="27">
        <f t="shared" si="0"/>
        <v>59.397521027003101</v>
      </c>
    </row>
    <row r="18" spans="1:6" x14ac:dyDescent="0.25">
      <c r="A18" s="25">
        <v>9</v>
      </c>
      <c r="B18" s="15" t="s">
        <v>119</v>
      </c>
      <c r="C18" s="25">
        <v>9.4</v>
      </c>
      <c r="D18" s="25"/>
      <c r="E18" s="30" t="s">
        <v>443</v>
      </c>
      <c r="F18" s="27">
        <f t="shared" si="0"/>
        <v>51.223550243470562</v>
      </c>
    </row>
    <row r="19" spans="1:6" x14ac:dyDescent="0.25">
      <c r="A19" s="25">
        <v>10</v>
      </c>
      <c r="B19" s="15" t="s">
        <v>120</v>
      </c>
      <c r="C19" s="25">
        <v>10.6</v>
      </c>
      <c r="D19" s="25"/>
      <c r="E19" s="30" t="s">
        <v>442</v>
      </c>
      <c r="F19" s="27">
        <f t="shared" si="0"/>
        <v>57.762726870296589</v>
      </c>
    </row>
    <row r="20" spans="1:6" x14ac:dyDescent="0.25">
      <c r="A20" s="56">
        <v>11</v>
      </c>
      <c r="B20" s="58" t="s">
        <v>121</v>
      </c>
      <c r="C20" s="56">
        <v>7.7</v>
      </c>
      <c r="D20" s="56"/>
      <c r="E20" s="30" t="s">
        <v>444</v>
      </c>
      <c r="F20" s="59">
        <f t="shared" si="0"/>
        <v>41.959716688800356</v>
      </c>
    </row>
    <row r="21" spans="1:6" x14ac:dyDescent="0.25">
      <c r="A21" s="25">
        <v>12</v>
      </c>
      <c r="B21" s="15" t="s">
        <v>122</v>
      </c>
      <c r="C21" s="25">
        <v>10.1</v>
      </c>
      <c r="D21" s="25"/>
      <c r="E21" s="30" t="s">
        <v>445</v>
      </c>
      <c r="F21" s="27">
        <f t="shared" si="0"/>
        <v>55.03806994245241</v>
      </c>
    </row>
    <row r="22" spans="1:6" x14ac:dyDescent="0.25">
      <c r="A22" s="25">
        <v>13</v>
      </c>
      <c r="B22" s="15" t="s">
        <v>123</v>
      </c>
      <c r="C22" s="25">
        <v>11.1</v>
      </c>
      <c r="D22" s="25"/>
      <c r="E22" s="30" t="s">
        <v>446</v>
      </c>
      <c r="F22" s="27">
        <f t="shared" si="0"/>
        <v>60.487383798140769</v>
      </c>
    </row>
    <row r="23" spans="1:6" x14ac:dyDescent="0.25">
      <c r="A23" s="25">
        <v>14</v>
      </c>
      <c r="B23" s="15" t="s">
        <v>124</v>
      </c>
      <c r="C23" s="25">
        <v>12.9</v>
      </c>
      <c r="D23" s="25"/>
      <c r="E23" s="30" t="s">
        <v>447</v>
      </c>
      <c r="F23" s="27">
        <f t="shared" si="0"/>
        <v>70.296148738379813</v>
      </c>
    </row>
    <row r="24" spans="1:6" x14ac:dyDescent="0.25">
      <c r="A24" s="25">
        <v>15</v>
      </c>
      <c r="B24" s="15" t="s">
        <v>125</v>
      </c>
      <c r="C24" s="25">
        <v>10.9</v>
      </c>
      <c r="D24" s="25"/>
      <c r="E24" s="30" t="s">
        <v>440</v>
      </c>
      <c r="F24" s="27">
        <f t="shared" si="0"/>
        <v>59.397521027003101</v>
      </c>
    </row>
    <row r="25" spans="1:6" x14ac:dyDescent="0.25">
      <c r="A25" s="25">
        <v>16</v>
      </c>
      <c r="B25" s="15" t="s">
        <v>126</v>
      </c>
      <c r="C25" s="25">
        <v>11.6</v>
      </c>
      <c r="D25" s="25"/>
      <c r="E25" s="30" t="s">
        <v>448</v>
      </c>
      <c r="F25" s="27">
        <f t="shared" si="0"/>
        <v>63.212040725984949</v>
      </c>
    </row>
    <row r="26" spans="1:6" x14ac:dyDescent="0.25">
      <c r="A26" s="25">
        <v>17</v>
      </c>
      <c r="B26" s="15" t="s">
        <v>89</v>
      </c>
      <c r="C26" s="25">
        <v>14.2</v>
      </c>
      <c r="D26" s="25"/>
      <c r="E26" s="30" t="s">
        <v>449</v>
      </c>
      <c r="F26" s="27">
        <f t="shared" si="0"/>
        <v>77.380256750774677</v>
      </c>
    </row>
    <row r="27" spans="1:6" x14ac:dyDescent="0.25">
      <c r="A27" s="25">
        <v>18</v>
      </c>
      <c r="B27" s="15" t="s">
        <v>87</v>
      </c>
      <c r="C27" s="25">
        <v>11.5</v>
      </c>
      <c r="D27" s="25"/>
      <c r="E27" s="30" t="s">
        <v>450</v>
      </c>
      <c r="F27" s="27">
        <f t="shared" si="0"/>
        <v>62.667109340416111</v>
      </c>
    </row>
    <row r="28" spans="1:6" x14ac:dyDescent="0.25">
      <c r="A28" s="25">
        <v>19</v>
      </c>
      <c r="B28" s="15" t="s">
        <v>88</v>
      </c>
      <c r="C28" s="25">
        <v>7</v>
      </c>
      <c r="D28" s="25"/>
      <c r="E28" s="30" t="s">
        <v>452</v>
      </c>
      <c r="F28" s="27">
        <f t="shared" si="0"/>
        <v>38.145196989818501</v>
      </c>
    </row>
    <row r="29" spans="1:6" x14ac:dyDescent="0.25">
      <c r="A29" s="25">
        <v>20</v>
      </c>
      <c r="B29" s="15" t="s">
        <v>1</v>
      </c>
      <c r="C29" s="25">
        <v>10.4</v>
      </c>
      <c r="D29" s="25"/>
      <c r="E29" s="30" t="s">
        <v>451</v>
      </c>
      <c r="F29" s="27">
        <f t="shared" si="0"/>
        <v>56.672864099158922</v>
      </c>
    </row>
    <row r="30" spans="1:6" x14ac:dyDescent="0.25">
      <c r="A30" s="25">
        <v>21</v>
      </c>
      <c r="B30" s="15" t="s">
        <v>2</v>
      </c>
      <c r="C30" s="25">
        <v>10</v>
      </c>
      <c r="D30" s="25"/>
      <c r="E30" s="30" t="s">
        <v>453</v>
      </c>
      <c r="F30" s="27">
        <f t="shared" si="0"/>
        <v>54.493138556883579</v>
      </c>
    </row>
    <row r="31" spans="1:6" x14ac:dyDescent="0.25">
      <c r="A31" s="25"/>
      <c r="B31" s="15"/>
      <c r="C31" s="28"/>
      <c r="D31" s="15"/>
      <c r="E31" s="34"/>
      <c r="F31" s="15"/>
    </row>
    <row r="32" spans="1:6" x14ac:dyDescent="0.25">
      <c r="A32" s="15"/>
      <c r="B32" s="19" t="s">
        <v>110</v>
      </c>
      <c r="C32" s="17">
        <f>SUM(C10:C31)</f>
        <v>225.9</v>
      </c>
      <c r="D32" s="17">
        <f>SUM(D10:D31)</f>
        <v>0</v>
      </c>
      <c r="E32" s="35" t="s">
        <v>454</v>
      </c>
      <c r="F32" s="17">
        <f>SUM(F10:F31)</f>
        <v>1230.9999999999998</v>
      </c>
    </row>
    <row r="33" spans="1:6" x14ac:dyDescent="0.25">
      <c r="A33" s="15"/>
      <c r="B33" s="15"/>
      <c r="C33" s="15"/>
      <c r="D33" s="15"/>
      <c r="E33" s="34"/>
      <c r="F33" s="15"/>
    </row>
    <row r="34" spans="1:6" x14ac:dyDescent="0.25">
      <c r="A34" s="15"/>
      <c r="B34" s="19" t="s">
        <v>498</v>
      </c>
      <c r="C34" s="17">
        <f>C32+D32</f>
        <v>225.9</v>
      </c>
      <c r="D34" s="15"/>
      <c r="E34" s="34"/>
      <c r="F34" s="15"/>
    </row>
    <row r="35" spans="1:6" x14ac:dyDescent="0.25">
      <c r="A35" s="15"/>
      <c r="B35" s="15"/>
      <c r="C35" s="15"/>
      <c r="D35" s="15"/>
      <c r="E35" s="34"/>
      <c r="F35" s="15"/>
    </row>
  </sheetData>
  <mergeCells count="3">
    <mergeCell ref="D6:E6"/>
    <mergeCell ref="C5:E5"/>
    <mergeCell ref="E3:G3"/>
  </mergeCell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workbookViewId="0">
      <selection activeCell="O18" sqref="O18"/>
    </sheetView>
  </sheetViews>
  <sheetFormatPr defaultRowHeight="15" x14ac:dyDescent="0.25"/>
  <cols>
    <col min="1" max="1" width="4" bestFit="1" customWidth="1"/>
    <col min="2" max="2" width="19.28515625" customWidth="1"/>
    <col min="3" max="3" width="11" customWidth="1"/>
    <col min="4" max="4" width="13.85546875" customWidth="1"/>
    <col min="5" max="5" width="15.28515625" customWidth="1"/>
    <col min="6" max="6" width="13.5703125" customWidth="1"/>
    <col min="7" max="7" width="12.42578125" customWidth="1"/>
  </cols>
  <sheetData>
    <row r="1" spans="1:9" x14ac:dyDescent="0.25">
      <c r="F1" s="61" t="s">
        <v>622</v>
      </c>
      <c r="G1" s="61"/>
      <c r="H1" s="61"/>
    </row>
    <row r="2" spans="1:9" x14ac:dyDescent="0.25">
      <c r="F2" s="67" t="s">
        <v>620</v>
      </c>
      <c r="G2" s="67"/>
      <c r="H2" s="67"/>
    </row>
    <row r="3" spans="1:9" x14ac:dyDescent="0.25">
      <c r="F3" s="67" t="s">
        <v>618</v>
      </c>
      <c r="G3" s="67"/>
      <c r="H3" s="67"/>
    </row>
    <row r="5" spans="1:9" ht="21" x14ac:dyDescent="0.35">
      <c r="C5" s="65" t="s">
        <v>500</v>
      </c>
      <c r="D5" s="65"/>
      <c r="E5" s="65"/>
      <c r="F5" s="65"/>
    </row>
    <row r="6" spans="1:9" ht="17.25" x14ac:dyDescent="0.25">
      <c r="E6" s="69" t="s">
        <v>499</v>
      </c>
      <c r="F6" s="69"/>
      <c r="G6" s="2">
        <v>2974</v>
      </c>
    </row>
    <row r="7" spans="1:9" ht="15" hidden="1" customHeight="1" x14ac:dyDescent="0.25">
      <c r="F7" s="3"/>
      <c r="G7" s="4">
        <v>1038.7</v>
      </c>
    </row>
    <row r="8" spans="1:9" ht="29.25" customHeight="1" x14ac:dyDescent="0.25">
      <c r="I8" s="39"/>
    </row>
    <row r="9" spans="1:9" ht="47.25" x14ac:dyDescent="0.25">
      <c r="A9" s="7" t="s">
        <v>356</v>
      </c>
      <c r="B9" s="8" t="s">
        <v>0</v>
      </c>
      <c r="C9" s="8" t="s">
        <v>359</v>
      </c>
      <c r="D9" s="8" t="s">
        <v>361</v>
      </c>
      <c r="E9" s="8" t="s">
        <v>362</v>
      </c>
      <c r="F9" s="8" t="s">
        <v>357</v>
      </c>
      <c r="G9" s="8" t="s">
        <v>363</v>
      </c>
    </row>
    <row r="10" spans="1:9" x14ac:dyDescent="0.25">
      <c r="A10" s="25">
        <v>1</v>
      </c>
      <c r="B10" s="15" t="s">
        <v>127</v>
      </c>
      <c r="C10" s="25">
        <v>101</v>
      </c>
      <c r="D10" s="26">
        <v>34.4</v>
      </c>
      <c r="E10" s="26"/>
      <c r="F10" s="27" t="s">
        <v>364</v>
      </c>
      <c r="G10" s="27">
        <f t="shared" ref="G10:G41" si="0">$G$6/$D$136*D10</f>
        <v>26.685864830320565</v>
      </c>
    </row>
    <row r="11" spans="1:9" x14ac:dyDescent="0.25">
      <c r="A11" s="25">
        <v>2</v>
      </c>
      <c r="B11" s="15" t="s">
        <v>128</v>
      </c>
      <c r="C11" s="25">
        <v>102</v>
      </c>
      <c r="D11" s="26">
        <v>35.200000000000003</v>
      </c>
      <c r="E11" s="26"/>
      <c r="F11" s="27" t="s">
        <v>365</v>
      </c>
      <c r="G11" s="27">
        <f t="shared" si="0"/>
        <v>27.306466338002441</v>
      </c>
    </row>
    <row r="12" spans="1:9" x14ac:dyDescent="0.25">
      <c r="A12" s="25">
        <v>3</v>
      </c>
      <c r="B12" s="15" t="s">
        <v>129</v>
      </c>
      <c r="C12" s="25">
        <v>103</v>
      </c>
      <c r="D12" s="26">
        <v>35.200000000000003</v>
      </c>
      <c r="E12" s="26"/>
      <c r="F12" s="27" t="s">
        <v>365</v>
      </c>
      <c r="G12" s="27">
        <f t="shared" si="0"/>
        <v>27.306466338002441</v>
      </c>
    </row>
    <row r="13" spans="1:9" x14ac:dyDescent="0.25">
      <c r="A13" s="25">
        <v>4</v>
      </c>
      <c r="B13" s="15" t="s">
        <v>130</v>
      </c>
      <c r="C13" s="25">
        <v>104</v>
      </c>
      <c r="D13" s="26">
        <v>53.9</v>
      </c>
      <c r="E13" s="26"/>
      <c r="F13" s="27" t="s">
        <v>366</v>
      </c>
      <c r="G13" s="27">
        <f t="shared" si="0"/>
        <v>41.813026580066236</v>
      </c>
    </row>
    <row r="14" spans="1:9" x14ac:dyDescent="0.25">
      <c r="A14" s="25">
        <v>5</v>
      </c>
      <c r="B14" s="15" t="s">
        <v>131</v>
      </c>
      <c r="C14" s="25">
        <v>105</v>
      </c>
      <c r="D14" s="26">
        <v>34.1</v>
      </c>
      <c r="E14" s="26"/>
      <c r="F14" s="27" t="s">
        <v>367</v>
      </c>
      <c r="G14" s="27">
        <f t="shared" si="0"/>
        <v>26.453139264939864</v>
      </c>
    </row>
    <row r="15" spans="1:9" x14ac:dyDescent="0.25">
      <c r="A15" s="25">
        <v>6</v>
      </c>
      <c r="B15" s="15" t="s">
        <v>132</v>
      </c>
      <c r="C15" s="25">
        <v>110</v>
      </c>
      <c r="D15" s="26">
        <v>35.4</v>
      </c>
      <c r="E15" s="26"/>
      <c r="F15" s="27" t="s">
        <v>368</v>
      </c>
      <c r="G15" s="27">
        <f t="shared" si="0"/>
        <v>27.461616714922908</v>
      </c>
    </row>
    <row r="16" spans="1:9" x14ac:dyDescent="0.25">
      <c r="A16" s="25">
        <v>7</v>
      </c>
      <c r="B16" s="15" t="s">
        <v>133</v>
      </c>
      <c r="C16" s="25">
        <v>111</v>
      </c>
      <c r="D16" s="25">
        <v>52.5</v>
      </c>
      <c r="E16" s="25"/>
      <c r="F16" s="27" t="s">
        <v>369</v>
      </c>
      <c r="G16" s="27">
        <f t="shared" si="0"/>
        <v>40.726973941622958</v>
      </c>
    </row>
    <row r="17" spans="1:7" x14ac:dyDescent="0.25">
      <c r="A17" s="25">
        <v>8</v>
      </c>
      <c r="B17" s="15" t="s">
        <v>134</v>
      </c>
      <c r="C17" s="25">
        <v>112</v>
      </c>
      <c r="D17" s="25">
        <v>51.8</v>
      </c>
      <c r="E17" s="25"/>
      <c r="F17" s="27" t="s">
        <v>370</v>
      </c>
      <c r="G17" s="27">
        <f t="shared" si="0"/>
        <v>40.183947622401313</v>
      </c>
    </row>
    <row r="18" spans="1:7" x14ac:dyDescent="0.25">
      <c r="A18" s="25">
        <v>9</v>
      </c>
      <c r="B18" s="15" t="s">
        <v>135</v>
      </c>
      <c r="C18" s="25">
        <v>118</v>
      </c>
      <c r="D18" s="25">
        <v>34.9</v>
      </c>
      <c r="E18" s="25"/>
      <c r="F18" s="27" t="s">
        <v>371</v>
      </c>
      <c r="G18" s="27">
        <f t="shared" si="0"/>
        <v>27.073740772621736</v>
      </c>
    </row>
    <row r="19" spans="1:7" x14ac:dyDescent="0.25">
      <c r="A19" s="25">
        <v>10</v>
      </c>
      <c r="B19" s="15" t="s">
        <v>136</v>
      </c>
      <c r="C19" s="25">
        <v>119</v>
      </c>
      <c r="D19" s="25">
        <v>51.8</v>
      </c>
      <c r="E19" s="25"/>
      <c r="F19" s="27" t="s">
        <v>370</v>
      </c>
      <c r="G19" s="27">
        <f t="shared" si="0"/>
        <v>40.183947622401313</v>
      </c>
    </row>
    <row r="20" spans="1:7" x14ac:dyDescent="0.25">
      <c r="A20" s="25">
        <v>11</v>
      </c>
      <c r="B20" s="15" t="s">
        <v>137</v>
      </c>
      <c r="C20" s="25">
        <v>120</v>
      </c>
      <c r="D20" s="25">
        <v>33</v>
      </c>
      <c r="E20" s="25"/>
      <c r="F20" s="27" t="s">
        <v>426</v>
      </c>
      <c r="G20" s="27">
        <f t="shared" si="0"/>
        <v>25.599812191877287</v>
      </c>
    </row>
    <row r="21" spans="1:7" x14ac:dyDescent="0.25">
      <c r="A21" s="25">
        <v>12</v>
      </c>
      <c r="B21" s="15" t="s">
        <v>138</v>
      </c>
      <c r="C21" s="25">
        <v>121</v>
      </c>
      <c r="D21" s="25">
        <v>52.4</v>
      </c>
      <c r="E21" s="25"/>
      <c r="F21" s="27" t="s">
        <v>372</v>
      </c>
      <c r="G21" s="27">
        <f t="shared" si="0"/>
        <v>40.649398753162721</v>
      </c>
    </row>
    <row r="22" spans="1:7" x14ac:dyDescent="0.25">
      <c r="A22" s="25">
        <v>13</v>
      </c>
      <c r="B22" s="15" t="s">
        <v>139</v>
      </c>
      <c r="C22" s="25">
        <v>201</v>
      </c>
      <c r="D22" s="25">
        <v>19.100000000000001</v>
      </c>
      <c r="E22" s="25"/>
      <c r="F22" s="27" t="s">
        <v>373</v>
      </c>
      <c r="G22" s="27">
        <f t="shared" si="0"/>
        <v>14.816860995904733</v>
      </c>
    </row>
    <row r="23" spans="1:7" x14ac:dyDescent="0.25">
      <c r="A23" s="25">
        <v>14</v>
      </c>
      <c r="B23" s="15" t="s">
        <v>140</v>
      </c>
      <c r="C23" s="25">
        <v>202</v>
      </c>
      <c r="D23" s="25">
        <v>31.7</v>
      </c>
      <c r="E23" s="25"/>
      <c r="F23" s="27" t="s">
        <v>374</v>
      </c>
      <c r="G23" s="27">
        <f t="shared" si="0"/>
        <v>24.59133474189424</v>
      </c>
    </row>
    <row r="24" spans="1:7" x14ac:dyDescent="0.25">
      <c r="A24" s="25">
        <v>15</v>
      </c>
      <c r="B24" s="15" t="s">
        <v>141</v>
      </c>
      <c r="C24" s="25">
        <v>203</v>
      </c>
      <c r="D24" s="25">
        <v>19.2</v>
      </c>
      <c r="E24" s="25"/>
      <c r="F24" s="27" t="s">
        <v>375</v>
      </c>
      <c r="G24" s="27">
        <f t="shared" si="0"/>
        <v>14.894436184364967</v>
      </c>
    </row>
    <row r="25" spans="1:7" x14ac:dyDescent="0.25">
      <c r="A25" s="25">
        <v>16</v>
      </c>
      <c r="B25" s="15" t="s">
        <v>142</v>
      </c>
      <c r="C25" s="25">
        <v>204</v>
      </c>
      <c r="D25" s="25">
        <v>32.5</v>
      </c>
      <c r="E25" s="25"/>
      <c r="F25" s="27" t="s">
        <v>376</v>
      </c>
      <c r="G25" s="27">
        <f t="shared" si="0"/>
        <v>25.211936249576116</v>
      </c>
    </row>
    <row r="26" spans="1:7" x14ac:dyDescent="0.25">
      <c r="A26" s="25">
        <v>17</v>
      </c>
      <c r="B26" s="15" t="s">
        <v>143</v>
      </c>
      <c r="C26" s="25">
        <v>205</v>
      </c>
      <c r="D26" s="25">
        <v>17.7</v>
      </c>
      <c r="E26" s="25"/>
      <c r="F26" s="27" t="s">
        <v>377</v>
      </c>
      <c r="G26" s="27">
        <f t="shared" si="0"/>
        <v>13.730808357461454</v>
      </c>
    </row>
    <row r="27" spans="1:7" x14ac:dyDescent="0.25">
      <c r="A27" s="25">
        <v>18</v>
      </c>
      <c r="B27" s="15" t="s">
        <v>144</v>
      </c>
      <c r="C27" s="25">
        <v>206</v>
      </c>
      <c r="D27" s="25">
        <v>19.8</v>
      </c>
      <c r="E27" s="25"/>
      <c r="F27" s="27" t="s">
        <v>378</v>
      </c>
      <c r="G27" s="27">
        <f t="shared" si="0"/>
        <v>15.359887315126372</v>
      </c>
    </row>
    <row r="28" spans="1:7" x14ac:dyDescent="0.25">
      <c r="A28" s="25">
        <v>19</v>
      </c>
      <c r="B28" s="15" t="s">
        <v>145</v>
      </c>
      <c r="C28" s="25">
        <v>207</v>
      </c>
      <c r="D28" s="25">
        <v>31.8</v>
      </c>
      <c r="E28" s="25"/>
      <c r="F28" s="27" t="s">
        <v>379</v>
      </c>
      <c r="G28" s="27">
        <f t="shared" si="0"/>
        <v>24.668909930354477</v>
      </c>
    </row>
    <row r="29" spans="1:7" x14ac:dyDescent="0.25">
      <c r="A29" s="25">
        <v>20</v>
      </c>
      <c r="B29" s="15" t="s">
        <v>146</v>
      </c>
      <c r="C29" s="25">
        <v>208</v>
      </c>
      <c r="D29" s="25">
        <v>16.899999999999999</v>
      </c>
      <c r="E29" s="25"/>
      <c r="F29" s="27" t="s">
        <v>380</v>
      </c>
      <c r="G29" s="27">
        <f t="shared" si="0"/>
        <v>13.110206849779578</v>
      </c>
    </row>
    <row r="30" spans="1:7" x14ac:dyDescent="0.25">
      <c r="A30" s="25">
        <v>21</v>
      </c>
      <c r="B30" s="15" t="s">
        <v>147</v>
      </c>
      <c r="C30" s="25">
        <v>209</v>
      </c>
      <c r="D30" s="25">
        <v>16.5</v>
      </c>
      <c r="E30" s="25"/>
      <c r="F30" s="27" t="s">
        <v>381</v>
      </c>
      <c r="G30" s="27">
        <f t="shared" si="0"/>
        <v>12.799906095938644</v>
      </c>
    </row>
    <row r="31" spans="1:7" x14ac:dyDescent="0.25">
      <c r="A31" s="25">
        <v>22</v>
      </c>
      <c r="B31" s="15" t="s">
        <v>148</v>
      </c>
      <c r="C31" s="25">
        <v>210</v>
      </c>
      <c r="D31" s="25">
        <v>17.100000000000001</v>
      </c>
      <c r="E31" s="25"/>
      <c r="F31" s="27" t="s">
        <v>382</v>
      </c>
      <c r="G31" s="27">
        <f t="shared" si="0"/>
        <v>13.265357226700049</v>
      </c>
    </row>
    <row r="32" spans="1:7" x14ac:dyDescent="0.25">
      <c r="A32" s="25">
        <v>23</v>
      </c>
      <c r="B32" s="15" t="s">
        <v>149</v>
      </c>
      <c r="C32" s="25">
        <v>211</v>
      </c>
      <c r="D32" s="25">
        <v>19.399999999999999</v>
      </c>
      <c r="E32" s="25"/>
      <c r="F32" s="27" t="s">
        <v>383</v>
      </c>
      <c r="G32" s="27">
        <f t="shared" si="0"/>
        <v>15.049586561285434</v>
      </c>
    </row>
    <row r="33" spans="1:7" x14ac:dyDescent="0.25">
      <c r="A33" s="25">
        <v>24</v>
      </c>
      <c r="B33" s="15" t="s">
        <v>150</v>
      </c>
      <c r="C33" s="25">
        <v>212</v>
      </c>
      <c r="D33" s="25">
        <v>33.200000000000003</v>
      </c>
      <c r="E33" s="25"/>
      <c r="F33" s="27" t="s">
        <v>384</v>
      </c>
      <c r="G33" s="27">
        <f t="shared" si="0"/>
        <v>25.754962568797758</v>
      </c>
    </row>
    <row r="34" spans="1:7" x14ac:dyDescent="0.25">
      <c r="A34" s="25">
        <v>25</v>
      </c>
      <c r="B34" s="15" t="s">
        <v>151</v>
      </c>
      <c r="C34" s="25">
        <v>213</v>
      </c>
      <c r="D34" s="25">
        <v>18.3</v>
      </c>
      <c r="E34" s="25"/>
      <c r="F34" s="27" t="s">
        <v>385</v>
      </c>
      <c r="G34" s="27">
        <f t="shared" si="0"/>
        <v>14.196259488222859</v>
      </c>
    </row>
    <row r="35" spans="1:7" x14ac:dyDescent="0.25">
      <c r="A35" s="25">
        <v>26</v>
      </c>
      <c r="B35" s="15" t="s">
        <v>152</v>
      </c>
      <c r="C35" s="25">
        <v>214</v>
      </c>
      <c r="D35" s="25">
        <v>16.899999999999999</v>
      </c>
      <c r="E35" s="25"/>
      <c r="F35" s="27" t="s">
        <v>380</v>
      </c>
      <c r="G35" s="27">
        <f t="shared" si="0"/>
        <v>13.110206849779578</v>
      </c>
    </row>
    <row r="36" spans="1:7" x14ac:dyDescent="0.25">
      <c r="A36" s="25">
        <v>27</v>
      </c>
      <c r="B36" s="15" t="s">
        <v>153</v>
      </c>
      <c r="C36" s="25">
        <v>215</v>
      </c>
      <c r="D36" s="25">
        <v>16.5</v>
      </c>
      <c r="E36" s="25"/>
      <c r="F36" s="27" t="s">
        <v>381</v>
      </c>
      <c r="G36" s="27">
        <f t="shared" si="0"/>
        <v>12.799906095938644</v>
      </c>
    </row>
    <row r="37" spans="1:7" x14ac:dyDescent="0.25">
      <c r="A37" s="25">
        <v>28</v>
      </c>
      <c r="B37" s="15" t="s">
        <v>154</v>
      </c>
      <c r="C37" s="25">
        <v>216</v>
      </c>
      <c r="D37" s="25">
        <v>19.3</v>
      </c>
      <c r="E37" s="25"/>
      <c r="F37" s="27" t="s">
        <v>386</v>
      </c>
      <c r="G37" s="27">
        <f t="shared" si="0"/>
        <v>14.972011372825202</v>
      </c>
    </row>
    <row r="38" spans="1:7" x14ac:dyDescent="0.25">
      <c r="A38" s="25">
        <v>29</v>
      </c>
      <c r="B38" s="15" t="s">
        <v>155</v>
      </c>
      <c r="C38" s="25">
        <v>217</v>
      </c>
      <c r="D38" s="25">
        <v>31</v>
      </c>
      <c r="E38" s="25"/>
      <c r="F38" s="27" t="s">
        <v>427</v>
      </c>
      <c r="G38" s="27">
        <f t="shared" si="0"/>
        <v>24.048308422672601</v>
      </c>
    </row>
    <row r="39" spans="1:7" x14ac:dyDescent="0.25">
      <c r="A39" s="25">
        <v>30</v>
      </c>
      <c r="B39" s="15" t="s">
        <v>156</v>
      </c>
      <c r="C39" s="25">
        <v>218</v>
      </c>
      <c r="D39" s="25">
        <v>34.1</v>
      </c>
      <c r="E39" s="25"/>
      <c r="F39" s="27" t="s">
        <v>367</v>
      </c>
      <c r="G39" s="27">
        <f t="shared" si="0"/>
        <v>26.453139264939864</v>
      </c>
    </row>
    <row r="40" spans="1:7" x14ac:dyDescent="0.25">
      <c r="A40" s="25">
        <v>31</v>
      </c>
      <c r="B40" s="15" t="s">
        <v>157</v>
      </c>
      <c r="C40" s="25">
        <v>219</v>
      </c>
      <c r="D40" s="25">
        <v>34.299999999999997</v>
      </c>
      <c r="E40" s="25"/>
      <c r="F40" s="27" t="s">
        <v>387</v>
      </c>
      <c r="G40" s="27">
        <f t="shared" si="0"/>
        <v>26.608289641860328</v>
      </c>
    </row>
    <row r="41" spans="1:7" x14ac:dyDescent="0.25">
      <c r="A41" s="25">
        <v>32</v>
      </c>
      <c r="B41" s="15" t="s">
        <v>158</v>
      </c>
      <c r="C41" s="25">
        <v>220</v>
      </c>
      <c r="D41" s="26">
        <v>49</v>
      </c>
      <c r="E41" s="26"/>
      <c r="F41" s="27" t="s">
        <v>428</v>
      </c>
      <c r="G41" s="27">
        <f t="shared" si="0"/>
        <v>38.011842345514758</v>
      </c>
    </row>
    <row r="42" spans="1:7" x14ac:dyDescent="0.25">
      <c r="A42" s="25">
        <v>33</v>
      </c>
      <c r="B42" s="15" t="s">
        <v>159</v>
      </c>
      <c r="C42" s="25">
        <v>221</v>
      </c>
      <c r="D42" s="26">
        <v>52.9</v>
      </c>
      <c r="E42" s="26"/>
      <c r="F42" s="27" t="s">
        <v>388</v>
      </c>
      <c r="G42" s="27">
        <f t="shared" ref="G42:G73" si="1">$G$6/$D$136*D42</f>
        <v>41.037274695463893</v>
      </c>
    </row>
    <row r="43" spans="1:7" x14ac:dyDescent="0.25">
      <c r="A43" s="25">
        <v>34</v>
      </c>
      <c r="B43" s="15" t="s">
        <v>160</v>
      </c>
      <c r="C43" s="25">
        <v>222</v>
      </c>
      <c r="D43" s="25">
        <v>34.6</v>
      </c>
      <c r="E43" s="25"/>
      <c r="F43" s="27" t="s">
        <v>389</v>
      </c>
      <c r="G43" s="27">
        <f t="shared" si="1"/>
        <v>26.841015207241036</v>
      </c>
    </row>
    <row r="44" spans="1:7" x14ac:dyDescent="0.25">
      <c r="A44" s="25">
        <v>35</v>
      </c>
      <c r="B44" s="15" t="s">
        <v>161</v>
      </c>
      <c r="C44" s="25">
        <v>223</v>
      </c>
      <c r="D44" s="25">
        <v>34.6</v>
      </c>
      <c r="E44" s="25"/>
      <c r="F44" s="27" t="s">
        <v>389</v>
      </c>
      <c r="G44" s="27">
        <f t="shared" si="1"/>
        <v>26.841015207241036</v>
      </c>
    </row>
    <row r="45" spans="1:7" x14ac:dyDescent="0.25">
      <c r="A45" s="25">
        <v>36</v>
      </c>
      <c r="B45" s="15" t="s">
        <v>162</v>
      </c>
      <c r="C45" s="25">
        <v>224</v>
      </c>
      <c r="D45" s="25">
        <v>52.6</v>
      </c>
      <c r="E45" s="25"/>
      <c r="F45" s="27" t="s">
        <v>390</v>
      </c>
      <c r="G45" s="27">
        <f t="shared" si="1"/>
        <v>40.804549130083188</v>
      </c>
    </row>
    <row r="46" spans="1:7" x14ac:dyDescent="0.25">
      <c r="A46" s="25">
        <v>37</v>
      </c>
      <c r="B46" s="15" t="s">
        <v>163</v>
      </c>
      <c r="C46" s="25">
        <v>225</v>
      </c>
      <c r="D46" s="25">
        <v>49.7</v>
      </c>
      <c r="E46" s="25"/>
      <c r="F46" s="27" t="s">
        <v>391</v>
      </c>
      <c r="G46" s="27">
        <f t="shared" si="1"/>
        <v>38.554868664736404</v>
      </c>
    </row>
    <row r="47" spans="1:7" x14ac:dyDescent="0.25">
      <c r="A47" s="25">
        <v>38</v>
      </c>
      <c r="B47" s="15" t="s">
        <v>164</v>
      </c>
      <c r="C47" s="25">
        <v>226</v>
      </c>
      <c r="D47" s="25">
        <v>34.299999999999997</v>
      </c>
      <c r="E47" s="25"/>
      <c r="F47" s="27" t="s">
        <v>387</v>
      </c>
      <c r="G47" s="27">
        <f t="shared" si="1"/>
        <v>26.608289641860328</v>
      </c>
    </row>
    <row r="48" spans="1:7" x14ac:dyDescent="0.25">
      <c r="A48" s="25">
        <v>39</v>
      </c>
      <c r="B48" s="15" t="s">
        <v>165</v>
      </c>
      <c r="C48" s="25">
        <v>227</v>
      </c>
      <c r="D48" s="26">
        <v>34.200000000000003</v>
      </c>
      <c r="E48" s="26"/>
      <c r="F48" s="27" t="s">
        <v>392</v>
      </c>
      <c r="G48" s="27">
        <f t="shared" si="1"/>
        <v>26.530714453400098</v>
      </c>
    </row>
    <row r="49" spans="1:7" x14ac:dyDescent="0.25">
      <c r="A49" s="25">
        <v>40</v>
      </c>
      <c r="B49" s="15" t="s">
        <v>166</v>
      </c>
      <c r="C49" s="25">
        <v>301</v>
      </c>
      <c r="D49" s="25">
        <v>19.5</v>
      </c>
      <c r="E49" s="25"/>
      <c r="F49" s="27" t="s">
        <v>393</v>
      </c>
      <c r="G49" s="27">
        <f t="shared" si="1"/>
        <v>15.127161749745669</v>
      </c>
    </row>
    <row r="50" spans="1:7" x14ac:dyDescent="0.25">
      <c r="A50" s="25">
        <v>41</v>
      </c>
      <c r="B50" s="15" t="s">
        <v>167</v>
      </c>
      <c r="C50" s="25">
        <v>302</v>
      </c>
      <c r="D50" s="25">
        <v>31.4</v>
      </c>
      <c r="E50" s="25"/>
      <c r="F50" s="27" t="s">
        <v>394</v>
      </c>
      <c r="G50" s="27">
        <f t="shared" si="1"/>
        <v>24.358609176513539</v>
      </c>
    </row>
    <row r="51" spans="1:7" x14ac:dyDescent="0.25">
      <c r="A51" s="25">
        <v>42</v>
      </c>
      <c r="B51" s="15" t="s">
        <v>168</v>
      </c>
      <c r="C51" s="25">
        <v>303</v>
      </c>
      <c r="D51" s="25">
        <v>19.5</v>
      </c>
      <c r="E51" s="25"/>
      <c r="F51" s="27" t="s">
        <v>393</v>
      </c>
      <c r="G51" s="27">
        <f t="shared" si="1"/>
        <v>15.127161749745669</v>
      </c>
    </row>
    <row r="52" spans="1:7" x14ac:dyDescent="0.25">
      <c r="A52" s="25">
        <v>43</v>
      </c>
      <c r="B52" s="15" t="s">
        <v>169</v>
      </c>
      <c r="C52" s="25">
        <v>304</v>
      </c>
      <c r="D52" s="25">
        <v>32.9</v>
      </c>
      <c r="E52" s="25"/>
      <c r="F52" s="27" t="s">
        <v>395</v>
      </c>
      <c r="G52" s="27">
        <f t="shared" si="1"/>
        <v>25.52223700341705</v>
      </c>
    </row>
    <row r="53" spans="1:7" x14ac:dyDescent="0.25">
      <c r="A53" s="25">
        <v>44</v>
      </c>
      <c r="B53" s="15" t="s">
        <v>170</v>
      </c>
      <c r="C53" s="25">
        <v>305</v>
      </c>
      <c r="D53" s="25">
        <v>17.899999999999999</v>
      </c>
      <c r="E53" s="25"/>
      <c r="F53" s="27" t="s">
        <v>396</v>
      </c>
      <c r="G53" s="27">
        <f t="shared" si="1"/>
        <v>13.885958734381921</v>
      </c>
    </row>
    <row r="54" spans="1:7" x14ac:dyDescent="0.25">
      <c r="A54" s="25">
        <v>45</v>
      </c>
      <c r="B54" s="15" t="s">
        <v>171</v>
      </c>
      <c r="C54" s="25">
        <v>306</v>
      </c>
      <c r="D54" s="25">
        <v>19.600000000000001</v>
      </c>
      <c r="E54" s="25"/>
      <c r="F54" s="27" t="s">
        <v>397</v>
      </c>
      <c r="G54" s="27">
        <f t="shared" si="1"/>
        <v>15.204736938205905</v>
      </c>
    </row>
    <row r="55" spans="1:7" x14ac:dyDescent="0.25">
      <c r="A55" s="25">
        <v>46</v>
      </c>
      <c r="B55" s="15" t="s">
        <v>172</v>
      </c>
      <c r="C55" s="25">
        <v>307</v>
      </c>
      <c r="D55" s="25">
        <v>31.8</v>
      </c>
      <c r="E55" s="25"/>
      <c r="F55" s="27" t="s">
        <v>379</v>
      </c>
      <c r="G55" s="27">
        <f t="shared" si="1"/>
        <v>24.668909930354477</v>
      </c>
    </row>
    <row r="56" spans="1:7" x14ac:dyDescent="0.25">
      <c r="A56" s="25">
        <v>47</v>
      </c>
      <c r="B56" s="15" t="s">
        <v>173</v>
      </c>
      <c r="C56" s="25">
        <v>308</v>
      </c>
      <c r="D56" s="25">
        <v>16.899999999999999</v>
      </c>
      <c r="E56" s="25"/>
      <c r="F56" s="27" t="s">
        <v>380</v>
      </c>
      <c r="G56" s="27">
        <f t="shared" si="1"/>
        <v>13.110206849779578</v>
      </c>
    </row>
    <row r="57" spans="1:7" x14ac:dyDescent="0.25">
      <c r="A57" s="25">
        <v>48</v>
      </c>
      <c r="B57" s="15" t="s">
        <v>174</v>
      </c>
      <c r="C57" s="25">
        <v>309</v>
      </c>
      <c r="D57" s="25">
        <v>16.8</v>
      </c>
      <c r="E57" s="25"/>
      <c r="F57" s="27" t="s">
        <v>398</v>
      </c>
      <c r="G57" s="27">
        <f t="shared" si="1"/>
        <v>13.032631661319346</v>
      </c>
    </row>
    <row r="58" spans="1:7" x14ac:dyDescent="0.25">
      <c r="A58" s="25">
        <v>49</v>
      </c>
      <c r="B58" s="15" t="s">
        <v>175</v>
      </c>
      <c r="C58" s="25">
        <v>310</v>
      </c>
      <c r="D58" s="25">
        <v>16.7</v>
      </c>
      <c r="E58" s="25"/>
      <c r="F58" s="27" t="s">
        <v>399</v>
      </c>
      <c r="G58" s="27">
        <f t="shared" si="1"/>
        <v>12.955056472859111</v>
      </c>
    </row>
    <row r="59" spans="1:7" x14ac:dyDescent="0.25">
      <c r="A59" s="25">
        <v>50</v>
      </c>
      <c r="B59" s="15" t="s">
        <v>176</v>
      </c>
      <c r="C59" s="25">
        <v>311</v>
      </c>
      <c r="D59" s="25">
        <v>19.399999999999999</v>
      </c>
      <c r="E59" s="25"/>
      <c r="F59" s="27" t="s">
        <v>383</v>
      </c>
      <c r="G59" s="27">
        <f t="shared" si="1"/>
        <v>15.049586561285434</v>
      </c>
    </row>
    <row r="60" spans="1:7" x14ac:dyDescent="0.25">
      <c r="A60" s="25">
        <v>51</v>
      </c>
      <c r="B60" s="15" t="s">
        <v>177</v>
      </c>
      <c r="C60" s="25">
        <v>312</v>
      </c>
      <c r="D60" s="25">
        <v>32.9</v>
      </c>
      <c r="E60" s="25"/>
      <c r="F60" s="27" t="s">
        <v>395</v>
      </c>
      <c r="G60" s="27">
        <f t="shared" si="1"/>
        <v>25.52223700341705</v>
      </c>
    </row>
    <row r="61" spans="1:7" x14ac:dyDescent="0.25">
      <c r="A61" s="25">
        <v>52</v>
      </c>
      <c r="B61" s="15" t="s">
        <v>178</v>
      </c>
      <c r="C61" s="25">
        <v>313</v>
      </c>
      <c r="D61" s="25">
        <v>18</v>
      </c>
      <c r="E61" s="25"/>
      <c r="F61" s="27" t="s">
        <v>429</v>
      </c>
      <c r="G61" s="27">
        <f t="shared" si="1"/>
        <v>13.963533922842156</v>
      </c>
    </row>
    <row r="62" spans="1:7" x14ac:dyDescent="0.25">
      <c r="A62" s="25">
        <v>53</v>
      </c>
      <c r="B62" s="15" t="s">
        <v>179</v>
      </c>
      <c r="C62" s="25">
        <v>314</v>
      </c>
      <c r="D62" s="25">
        <v>16.8</v>
      </c>
      <c r="E62" s="25"/>
      <c r="F62" s="27" t="s">
        <v>398</v>
      </c>
      <c r="G62" s="27">
        <f t="shared" si="1"/>
        <v>13.032631661319346</v>
      </c>
    </row>
    <row r="63" spans="1:7" x14ac:dyDescent="0.25">
      <c r="A63" s="25">
        <v>54</v>
      </c>
      <c r="B63" s="15" t="s">
        <v>180</v>
      </c>
      <c r="C63" s="25">
        <v>315</v>
      </c>
      <c r="D63" s="25">
        <v>17.100000000000001</v>
      </c>
      <c r="E63" s="25"/>
      <c r="F63" s="27" t="s">
        <v>382</v>
      </c>
      <c r="G63" s="27">
        <f t="shared" si="1"/>
        <v>13.265357226700049</v>
      </c>
    </row>
    <row r="64" spans="1:7" x14ac:dyDescent="0.25">
      <c r="A64" s="25">
        <v>55</v>
      </c>
      <c r="B64" s="15" t="s">
        <v>181</v>
      </c>
      <c r="C64" s="25">
        <v>316</v>
      </c>
      <c r="D64" s="25">
        <v>19.399999999999999</v>
      </c>
      <c r="E64" s="25"/>
      <c r="F64" s="27" t="s">
        <v>383</v>
      </c>
      <c r="G64" s="27">
        <f t="shared" si="1"/>
        <v>15.049586561285434</v>
      </c>
    </row>
    <row r="65" spans="1:7" x14ac:dyDescent="0.25">
      <c r="A65" s="25">
        <v>56</v>
      </c>
      <c r="B65" s="15" t="s">
        <v>182</v>
      </c>
      <c r="C65" s="25">
        <v>317</v>
      </c>
      <c r="D65" s="25">
        <v>31.3</v>
      </c>
      <c r="E65" s="25"/>
      <c r="F65" s="27" t="s">
        <v>400</v>
      </c>
      <c r="G65" s="27">
        <f t="shared" si="1"/>
        <v>24.281033988053306</v>
      </c>
    </row>
    <row r="66" spans="1:7" x14ac:dyDescent="0.25">
      <c r="A66" s="25">
        <v>57</v>
      </c>
      <c r="B66" s="15" t="s">
        <v>183</v>
      </c>
      <c r="C66" s="25">
        <v>318</v>
      </c>
      <c r="D66" s="25">
        <v>34.200000000000003</v>
      </c>
      <c r="E66" s="25"/>
      <c r="F66" s="27" t="s">
        <v>392</v>
      </c>
      <c r="G66" s="27">
        <f t="shared" si="1"/>
        <v>26.530714453400098</v>
      </c>
    </row>
    <row r="67" spans="1:7" x14ac:dyDescent="0.25">
      <c r="A67" s="25">
        <v>58</v>
      </c>
      <c r="B67" s="15" t="s">
        <v>184</v>
      </c>
      <c r="C67" s="25">
        <v>319</v>
      </c>
      <c r="D67" s="25">
        <v>34.799999999999997</v>
      </c>
      <c r="E67" s="25"/>
      <c r="F67" s="27" t="s">
        <v>401</v>
      </c>
      <c r="G67" s="27">
        <f t="shared" si="1"/>
        <v>26.996165584161499</v>
      </c>
    </row>
    <row r="68" spans="1:7" x14ac:dyDescent="0.25">
      <c r="A68" s="25">
        <v>59</v>
      </c>
      <c r="B68" s="15" t="s">
        <v>185</v>
      </c>
      <c r="C68" s="25">
        <v>320</v>
      </c>
      <c r="D68" s="25">
        <v>50.4</v>
      </c>
      <c r="E68" s="25"/>
      <c r="F68" s="27" t="s">
        <v>402</v>
      </c>
      <c r="G68" s="27">
        <f t="shared" si="1"/>
        <v>39.097894983958035</v>
      </c>
    </row>
    <row r="69" spans="1:7" x14ac:dyDescent="0.25">
      <c r="A69" s="25">
        <v>60</v>
      </c>
      <c r="B69" s="15" t="s">
        <v>186</v>
      </c>
      <c r="C69" s="25">
        <v>321</v>
      </c>
      <c r="D69" s="26">
        <v>53.4</v>
      </c>
      <c r="E69" s="26"/>
      <c r="F69" s="27" t="s">
        <v>403</v>
      </c>
      <c r="G69" s="27">
        <f t="shared" si="1"/>
        <v>41.425150637765064</v>
      </c>
    </row>
    <row r="70" spans="1:7" x14ac:dyDescent="0.25">
      <c r="A70" s="25">
        <v>61</v>
      </c>
      <c r="B70" s="15" t="s">
        <v>187</v>
      </c>
      <c r="C70" s="25">
        <v>322</v>
      </c>
      <c r="D70" s="25">
        <v>34.799999999999997</v>
      </c>
      <c r="E70" s="25"/>
      <c r="F70" s="27" t="s">
        <v>401</v>
      </c>
      <c r="G70" s="27">
        <f t="shared" si="1"/>
        <v>26.996165584161499</v>
      </c>
    </row>
    <row r="71" spans="1:7" x14ac:dyDescent="0.25">
      <c r="A71" s="25">
        <v>62</v>
      </c>
      <c r="B71" s="15" t="s">
        <v>188</v>
      </c>
      <c r="C71" s="25">
        <v>323</v>
      </c>
      <c r="D71" s="25">
        <v>34.5</v>
      </c>
      <c r="E71" s="25"/>
      <c r="F71" s="27" t="s">
        <v>404</v>
      </c>
      <c r="G71" s="27">
        <f t="shared" si="1"/>
        <v>26.763440018780798</v>
      </c>
    </row>
    <row r="72" spans="1:7" x14ac:dyDescent="0.25">
      <c r="A72" s="25">
        <v>63</v>
      </c>
      <c r="B72" s="15" t="s">
        <v>189</v>
      </c>
      <c r="C72" s="25">
        <v>324</v>
      </c>
      <c r="D72" s="25">
        <v>53</v>
      </c>
      <c r="E72" s="25"/>
      <c r="F72" s="27" t="s">
        <v>430</v>
      </c>
      <c r="G72" s="27">
        <f t="shared" si="1"/>
        <v>41.11484988392413</v>
      </c>
    </row>
    <row r="73" spans="1:7" x14ac:dyDescent="0.25">
      <c r="A73" s="25">
        <v>64</v>
      </c>
      <c r="B73" s="15" t="s">
        <v>190</v>
      </c>
      <c r="C73" s="25">
        <v>325</v>
      </c>
      <c r="D73" s="25">
        <v>50.4</v>
      </c>
      <c r="E73" s="25"/>
      <c r="F73" s="27" t="s">
        <v>402</v>
      </c>
      <c r="G73" s="27">
        <f t="shared" si="1"/>
        <v>39.097894983958035</v>
      </c>
    </row>
    <row r="74" spans="1:7" x14ac:dyDescent="0.25">
      <c r="A74" s="25">
        <v>65</v>
      </c>
      <c r="B74" s="15" t="s">
        <v>191</v>
      </c>
      <c r="C74" s="25">
        <v>326</v>
      </c>
      <c r="D74" s="25">
        <v>34.700000000000003</v>
      </c>
      <c r="E74" s="25"/>
      <c r="F74" s="27" t="s">
        <v>405</v>
      </c>
      <c r="G74" s="27">
        <f t="shared" ref="G74:G105" si="2">$G$6/$D$136*D74</f>
        <v>26.918590395701269</v>
      </c>
    </row>
    <row r="75" spans="1:7" x14ac:dyDescent="0.25">
      <c r="A75" s="25">
        <v>66</v>
      </c>
      <c r="B75" s="15" t="s">
        <v>192</v>
      </c>
      <c r="C75" s="25">
        <v>327</v>
      </c>
      <c r="D75" s="25">
        <v>34</v>
      </c>
      <c r="E75" s="25"/>
      <c r="F75" s="27" t="s">
        <v>431</v>
      </c>
      <c r="G75" s="27">
        <f t="shared" si="2"/>
        <v>26.375564076479627</v>
      </c>
    </row>
    <row r="76" spans="1:7" x14ac:dyDescent="0.25">
      <c r="A76" s="25">
        <v>67</v>
      </c>
      <c r="B76" s="15" t="s">
        <v>193</v>
      </c>
      <c r="C76" s="25">
        <v>401</v>
      </c>
      <c r="D76" s="25">
        <v>19.399999999999999</v>
      </c>
      <c r="E76" s="25"/>
      <c r="F76" s="27" t="s">
        <v>383</v>
      </c>
      <c r="G76" s="27">
        <f t="shared" si="2"/>
        <v>15.049586561285434</v>
      </c>
    </row>
    <row r="77" spans="1:7" x14ac:dyDescent="0.25">
      <c r="A77" s="25">
        <v>68</v>
      </c>
      <c r="B77" s="15" t="s">
        <v>194</v>
      </c>
      <c r="C77" s="25">
        <v>402</v>
      </c>
      <c r="D77" s="25">
        <v>31.4</v>
      </c>
      <c r="E77" s="25"/>
      <c r="F77" s="27" t="s">
        <v>394</v>
      </c>
      <c r="G77" s="27">
        <f t="shared" si="2"/>
        <v>24.358609176513539</v>
      </c>
    </row>
    <row r="78" spans="1:7" x14ac:dyDescent="0.25">
      <c r="A78" s="25">
        <v>69</v>
      </c>
      <c r="B78" s="15" t="s">
        <v>195</v>
      </c>
      <c r="C78" s="25">
        <v>403</v>
      </c>
      <c r="D78" s="25">
        <v>19.100000000000001</v>
      </c>
      <c r="E78" s="25"/>
      <c r="F78" s="27" t="s">
        <v>373</v>
      </c>
      <c r="G78" s="27">
        <f t="shared" si="2"/>
        <v>14.816860995904733</v>
      </c>
    </row>
    <row r="79" spans="1:7" x14ac:dyDescent="0.25">
      <c r="A79" s="25">
        <v>70</v>
      </c>
      <c r="B79" s="15" t="s">
        <v>196</v>
      </c>
      <c r="C79" s="25">
        <v>404</v>
      </c>
      <c r="D79" s="25">
        <v>31.9</v>
      </c>
      <c r="E79" s="25"/>
      <c r="F79" s="27" t="s">
        <v>406</v>
      </c>
      <c r="G79" s="27">
        <f t="shared" si="2"/>
        <v>24.746485118814711</v>
      </c>
    </row>
    <row r="80" spans="1:7" x14ac:dyDescent="0.25">
      <c r="A80" s="25">
        <v>71</v>
      </c>
      <c r="B80" s="15" t="s">
        <v>197</v>
      </c>
      <c r="C80" s="25">
        <v>405</v>
      </c>
      <c r="D80" s="25">
        <f>9.3+5.2+2</f>
        <v>16.5</v>
      </c>
      <c r="E80" s="25"/>
      <c r="F80" s="27" t="s">
        <v>381</v>
      </c>
      <c r="G80" s="27">
        <f t="shared" si="2"/>
        <v>12.799906095938644</v>
      </c>
    </row>
    <row r="81" spans="1:7" x14ac:dyDescent="0.25">
      <c r="A81" s="25">
        <v>72</v>
      </c>
      <c r="B81" s="15" t="s">
        <v>198</v>
      </c>
      <c r="C81" s="25">
        <v>406</v>
      </c>
      <c r="D81" s="25">
        <f>9.3+7.6+2</f>
        <v>18.899999999999999</v>
      </c>
      <c r="E81" s="25"/>
      <c r="F81" s="27" t="s">
        <v>407</v>
      </c>
      <c r="G81" s="27">
        <f t="shared" si="2"/>
        <v>14.661710618984262</v>
      </c>
    </row>
    <row r="82" spans="1:7" x14ac:dyDescent="0.25">
      <c r="A82" s="25">
        <v>73</v>
      </c>
      <c r="B82" s="15" t="s">
        <v>199</v>
      </c>
      <c r="C82" s="25">
        <v>407</v>
      </c>
      <c r="D82" s="25">
        <f>9.4+9.3+11.1+2.1</f>
        <v>31.900000000000006</v>
      </c>
      <c r="E82" s="25"/>
      <c r="F82" s="27" t="s">
        <v>406</v>
      </c>
      <c r="G82" s="27">
        <f t="shared" si="2"/>
        <v>24.746485118814714</v>
      </c>
    </row>
    <row r="83" spans="1:7" x14ac:dyDescent="0.25">
      <c r="A83" s="25">
        <v>74</v>
      </c>
      <c r="B83" s="15" t="s">
        <v>200</v>
      </c>
      <c r="C83" s="25">
        <v>408</v>
      </c>
      <c r="D83" s="25">
        <v>16.399999999999999</v>
      </c>
      <c r="E83" s="25"/>
      <c r="F83" s="27" t="s">
        <v>408</v>
      </c>
      <c r="G83" s="27">
        <f t="shared" si="2"/>
        <v>12.722330907478408</v>
      </c>
    </row>
    <row r="84" spans="1:7" x14ac:dyDescent="0.25">
      <c r="A84" s="25">
        <v>75</v>
      </c>
      <c r="B84" s="15" t="s">
        <v>201</v>
      </c>
      <c r="C84" s="25">
        <v>409</v>
      </c>
      <c r="D84" s="25">
        <v>16.8</v>
      </c>
      <c r="E84" s="25"/>
      <c r="F84" s="27" t="s">
        <v>398</v>
      </c>
      <c r="G84" s="27">
        <f t="shared" si="2"/>
        <v>13.032631661319346</v>
      </c>
    </row>
    <row r="85" spans="1:7" x14ac:dyDescent="0.25">
      <c r="A85" s="25">
        <v>76</v>
      </c>
      <c r="B85" s="15" t="s">
        <v>202</v>
      </c>
      <c r="C85" s="25">
        <v>410</v>
      </c>
      <c r="D85" s="25">
        <v>17.5</v>
      </c>
      <c r="E85" s="25"/>
      <c r="F85" s="27" t="s">
        <v>409</v>
      </c>
      <c r="G85" s="27">
        <f t="shared" si="2"/>
        <v>13.575657980540985</v>
      </c>
    </row>
    <row r="86" spans="1:7" x14ac:dyDescent="0.25">
      <c r="A86" s="25">
        <v>77</v>
      </c>
      <c r="B86" s="15" t="s">
        <v>203</v>
      </c>
      <c r="C86" s="25">
        <v>411</v>
      </c>
      <c r="D86" s="25">
        <v>19.100000000000001</v>
      </c>
      <c r="E86" s="25"/>
      <c r="F86" s="27" t="s">
        <v>373</v>
      </c>
      <c r="G86" s="27">
        <f t="shared" si="2"/>
        <v>14.816860995904733</v>
      </c>
    </row>
    <row r="87" spans="1:7" x14ac:dyDescent="0.25">
      <c r="A87" s="25">
        <v>78</v>
      </c>
      <c r="B87" s="15" t="s">
        <v>204</v>
      </c>
      <c r="C87" s="25">
        <v>412</v>
      </c>
      <c r="D87" s="25">
        <v>31</v>
      </c>
      <c r="E87" s="25"/>
      <c r="F87" s="27" t="s">
        <v>427</v>
      </c>
      <c r="G87" s="27">
        <f t="shared" si="2"/>
        <v>24.048308422672601</v>
      </c>
    </row>
    <row r="88" spans="1:7" x14ac:dyDescent="0.25">
      <c r="A88" s="25">
        <v>79</v>
      </c>
      <c r="B88" s="15" t="s">
        <v>205</v>
      </c>
      <c r="C88" s="25">
        <v>413</v>
      </c>
      <c r="D88" s="25">
        <v>17.600000000000001</v>
      </c>
      <c r="E88" s="25"/>
      <c r="F88" s="27" t="s">
        <v>410</v>
      </c>
      <c r="G88" s="27">
        <f t="shared" si="2"/>
        <v>13.65323316900122</v>
      </c>
    </row>
    <row r="89" spans="1:7" x14ac:dyDescent="0.25">
      <c r="A89" s="25">
        <v>80</v>
      </c>
      <c r="B89" s="15" t="s">
        <v>206</v>
      </c>
      <c r="C89" s="25">
        <v>414</v>
      </c>
      <c r="D89" s="25">
        <v>16.5</v>
      </c>
      <c r="E89" s="25"/>
      <c r="F89" s="27" t="s">
        <v>381</v>
      </c>
      <c r="G89" s="27">
        <f t="shared" si="2"/>
        <v>12.799906095938644</v>
      </c>
    </row>
    <row r="90" spans="1:7" x14ac:dyDescent="0.25">
      <c r="A90" s="25">
        <v>81</v>
      </c>
      <c r="B90" s="15" t="s">
        <v>207</v>
      </c>
      <c r="C90" s="25">
        <v>415</v>
      </c>
      <c r="D90" s="25">
        <v>15.8</v>
      </c>
      <c r="E90" s="25"/>
      <c r="F90" s="27" t="s">
        <v>411</v>
      </c>
      <c r="G90" s="27">
        <f t="shared" si="2"/>
        <v>12.256879776717005</v>
      </c>
    </row>
    <row r="91" spans="1:7" x14ac:dyDescent="0.25">
      <c r="A91" s="25">
        <v>82</v>
      </c>
      <c r="B91" s="15" t="s">
        <v>208</v>
      </c>
      <c r="C91" s="25">
        <v>416</v>
      </c>
      <c r="D91" s="25">
        <v>19.100000000000001</v>
      </c>
      <c r="E91" s="25"/>
      <c r="F91" s="27" t="s">
        <v>373</v>
      </c>
      <c r="G91" s="27">
        <f t="shared" si="2"/>
        <v>14.816860995904733</v>
      </c>
    </row>
    <row r="92" spans="1:7" x14ac:dyDescent="0.25">
      <c r="A92" s="25">
        <v>83</v>
      </c>
      <c r="B92" s="15" t="s">
        <v>209</v>
      </c>
      <c r="C92" s="25">
        <v>417</v>
      </c>
      <c r="D92" s="25">
        <v>31.8</v>
      </c>
      <c r="E92" s="25"/>
      <c r="F92" s="27" t="s">
        <v>379</v>
      </c>
      <c r="G92" s="27">
        <f t="shared" si="2"/>
        <v>24.668909930354477</v>
      </c>
    </row>
    <row r="93" spans="1:7" x14ac:dyDescent="0.25">
      <c r="A93" s="25">
        <v>84</v>
      </c>
      <c r="B93" s="15" t="s">
        <v>210</v>
      </c>
      <c r="C93" s="25">
        <v>418</v>
      </c>
      <c r="D93" s="25">
        <v>33.799999999999997</v>
      </c>
      <c r="E93" s="25"/>
      <c r="F93" s="27" t="s">
        <v>412</v>
      </c>
      <c r="G93" s="27">
        <f t="shared" si="2"/>
        <v>26.220413699559156</v>
      </c>
    </row>
    <row r="94" spans="1:7" x14ac:dyDescent="0.25">
      <c r="A94" s="25">
        <v>85</v>
      </c>
      <c r="B94" s="15" t="s">
        <v>211</v>
      </c>
      <c r="C94" s="25">
        <v>419</v>
      </c>
      <c r="D94" s="25">
        <v>34.799999999999997</v>
      </c>
      <c r="E94" s="25"/>
      <c r="F94" s="27" t="s">
        <v>401</v>
      </c>
      <c r="G94" s="27">
        <f t="shared" si="2"/>
        <v>26.996165584161499</v>
      </c>
    </row>
    <row r="95" spans="1:7" x14ac:dyDescent="0.25">
      <c r="A95" s="25">
        <v>86</v>
      </c>
      <c r="B95" s="15" t="s">
        <v>212</v>
      </c>
      <c r="C95" s="25">
        <v>420</v>
      </c>
      <c r="D95" s="26">
        <v>48.9</v>
      </c>
      <c r="E95" s="26"/>
      <c r="F95" s="27" t="s">
        <v>413</v>
      </c>
      <c r="G95" s="27">
        <f t="shared" si="2"/>
        <v>37.934267157054521</v>
      </c>
    </row>
    <row r="96" spans="1:7" x14ac:dyDescent="0.25">
      <c r="A96" s="25">
        <v>87</v>
      </c>
      <c r="B96" s="15" t="s">
        <v>213</v>
      </c>
      <c r="C96" s="25">
        <v>421</v>
      </c>
      <c r="D96" s="25">
        <v>52.3</v>
      </c>
      <c r="E96" s="25"/>
      <c r="F96" s="27" t="s">
        <v>414</v>
      </c>
      <c r="G96" s="27">
        <f t="shared" si="2"/>
        <v>40.571823564702484</v>
      </c>
    </row>
    <row r="97" spans="1:7" x14ac:dyDescent="0.25">
      <c r="A97" s="25">
        <v>88</v>
      </c>
      <c r="B97" s="15" t="s">
        <v>214</v>
      </c>
      <c r="C97" s="25">
        <v>422</v>
      </c>
      <c r="D97" s="25">
        <v>33.6</v>
      </c>
      <c r="E97" s="25"/>
      <c r="F97" s="27" t="s">
        <v>415</v>
      </c>
      <c r="G97" s="27">
        <f t="shared" si="2"/>
        <v>26.065263322638693</v>
      </c>
    </row>
    <row r="98" spans="1:7" x14ac:dyDescent="0.25">
      <c r="A98" s="25">
        <v>89</v>
      </c>
      <c r="B98" s="15" t="s">
        <v>215</v>
      </c>
      <c r="C98" s="25">
        <v>423</v>
      </c>
      <c r="D98" s="25">
        <v>34.200000000000003</v>
      </c>
      <c r="E98" s="25"/>
      <c r="F98" s="27" t="s">
        <v>392</v>
      </c>
      <c r="G98" s="27">
        <f t="shared" si="2"/>
        <v>26.530714453400098</v>
      </c>
    </row>
    <row r="99" spans="1:7" x14ac:dyDescent="0.25">
      <c r="A99" s="25">
        <v>90</v>
      </c>
      <c r="B99" s="15" t="s">
        <v>216</v>
      </c>
      <c r="C99" s="25">
        <v>424</v>
      </c>
      <c r="D99" s="25">
        <v>52.3</v>
      </c>
      <c r="E99" s="25"/>
      <c r="F99" s="27" t="s">
        <v>414</v>
      </c>
      <c r="G99" s="27">
        <f t="shared" si="2"/>
        <v>40.571823564702484</v>
      </c>
    </row>
    <row r="100" spans="1:7" x14ac:dyDescent="0.25">
      <c r="A100" s="25">
        <v>91</v>
      </c>
      <c r="B100" s="15" t="s">
        <v>217</v>
      </c>
      <c r="C100" s="25">
        <v>425</v>
      </c>
      <c r="D100" s="25">
        <v>49.3</v>
      </c>
      <c r="E100" s="25"/>
      <c r="F100" s="27" t="s">
        <v>416</v>
      </c>
      <c r="G100" s="27">
        <f t="shared" si="2"/>
        <v>38.244567910895462</v>
      </c>
    </row>
    <row r="101" spans="1:7" x14ac:dyDescent="0.25">
      <c r="A101" s="25">
        <v>92</v>
      </c>
      <c r="B101" s="15" t="s">
        <v>218</v>
      </c>
      <c r="C101" s="25">
        <v>426</v>
      </c>
      <c r="D101" s="25">
        <v>33.799999999999997</v>
      </c>
      <c r="E101" s="25"/>
      <c r="F101" s="27" t="s">
        <v>412</v>
      </c>
      <c r="G101" s="27">
        <f t="shared" si="2"/>
        <v>26.220413699559156</v>
      </c>
    </row>
    <row r="102" spans="1:7" x14ac:dyDescent="0.25">
      <c r="A102" s="25">
        <v>93</v>
      </c>
      <c r="B102" s="15" t="s">
        <v>219</v>
      </c>
      <c r="C102" s="25">
        <v>427</v>
      </c>
      <c r="D102" s="25">
        <v>34.299999999999997</v>
      </c>
      <c r="E102" s="25"/>
      <c r="F102" s="27" t="s">
        <v>387</v>
      </c>
      <c r="G102" s="27">
        <f t="shared" si="2"/>
        <v>26.608289641860328</v>
      </c>
    </row>
    <row r="103" spans="1:7" x14ac:dyDescent="0.25">
      <c r="A103" s="25">
        <v>94</v>
      </c>
      <c r="B103" s="15" t="s">
        <v>220</v>
      </c>
      <c r="C103" s="25">
        <v>501</v>
      </c>
      <c r="D103" s="25">
        <v>19</v>
      </c>
      <c r="E103" s="25"/>
      <c r="F103" s="27" t="s">
        <v>432</v>
      </c>
      <c r="G103" s="27">
        <f t="shared" si="2"/>
        <v>14.739285807444498</v>
      </c>
    </row>
    <row r="104" spans="1:7" x14ac:dyDescent="0.25">
      <c r="A104" s="25">
        <v>95</v>
      </c>
      <c r="B104" s="15" t="s">
        <v>221</v>
      </c>
      <c r="C104" s="25">
        <v>502</v>
      </c>
      <c r="D104" s="25">
        <v>31.6</v>
      </c>
      <c r="E104" s="25"/>
      <c r="F104" s="27" t="s">
        <v>417</v>
      </c>
      <c r="G104" s="27">
        <f t="shared" si="2"/>
        <v>24.51375955343401</v>
      </c>
    </row>
    <row r="105" spans="1:7" x14ac:dyDescent="0.25">
      <c r="A105" s="25">
        <v>96</v>
      </c>
      <c r="B105" s="15" t="s">
        <v>222</v>
      </c>
      <c r="C105" s="25">
        <v>503</v>
      </c>
      <c r="D105" s="25">
        <v>19.3</v>
      </c>
      <c r="E105" s="25"/>
      <c r="F105" s="27" t="s">
        <v>386</v>
      </c>
      <c r="G105" s="27">
        <f t="shared" si="2"/>
        <v>14.972011372825202</v>
      </c>
    </row>
    <row r="106" spans="1:7" x14ac:dyDescent="0.25">
      <c r="A106" s="25">
        <v>97</v>
      </c>
      <c r="B106" s="15" t="s">
        <v>223</v>
      </c>
      <c r="C106" s="25">
        <v>504</v>
      </c>
      <c r="D106" s="25">
        <v>31.6</v>
      </c>
      <c r="E106" s="25"/>
      <c r="F106" s="27" t="s">
        <v>417</v>
      </c>
      <c r="G106" s="27">
        <f t="shared" ref="G106:G129" si="3">$G$6/$D$136*D106</f>
        <v>24.51375955343401</v>
      </c>
    </row>
    <row r="107" spans="1:7" x14ac:dyDescent="0.25">
      <c r="A107" s="25">
        <v>98</v>
      </c>
      <c r="B107" s="15" t="s">
        <v>224</v>
      </c>
      <c r="C107" s="25">
        <v>505</v>
      </c>
      <c r="D107" s="25">
        <v>16.7</v>
      </c>
      <c r="E107" s="25"/>
      <c r="F107" s="27" t="s">
        <v>399</v>
      </c>
      <c r="G107" s="27">
        <f t="shared" si="3"/>
        <v>12.955056472859111</v>
      </c>
    </row>
    <row r="108" spans="1:7" x14ac:dyDescent="0.25">
      <c r="A108" s="25">
        <v>99</v>
      </c>
      <c r="B108" s="15" t="s">
        <v>225</v>
      </c>
      <c r="C108" s="25">
        <v>506</v>
      </c>
      <c r="D108" s="25">
        <v>19.100000000000001</v>
      </c>
      <c r="E108" s="25"/>
      <c r="F108" s="27" t="s">
        <v>373</v>
      </c>
      <c r="G108" s="27">
        <f t="shared" si="3"/>
        <v>14.816860995904733</v>
      </c>
    </row>
    <row r="109" spans="1:7" x14ac:dyDescent="0.25">
      <c r="A109" s="25">
        <v>100</v>
      </c>
      <c r="B109" s="15" t="s">
        <v>105</v>
      </c>
      <c r="C109" s="25">
        <v>507</v>
      </c>
      <c r="D109" s="25">
        <v>31.7</v>
      </c>
      <c r="E109" s="25"/>
      <c r="F109" s="27" t="s">
        <v>374</v>
      </c>
      <c r="G109" s="27">
        <f t="shared" si="3"/>
        <v>24.59133474189424</v>
      </c>
    </row>
    <row r="110" spans="1:7" x14ac:dyDescent="0.25">
      <c r="A110" s="25">
        <v>101</v>
      </c>
      <c r="B110" s="15" t="s">
        <v>106</v>
      </c>
      <c r="C110" s="25">
        <v>508</v>
      </c>
      <c r="D110" s="25">
        <v>16.600000000000001</v>
      </c>
      <c r="E110" s="25"/>
      <c r="F110" s="27" t="s">
        <v>418</v>
      </c>
      <c r="G110" s="27">
        <f t="shared" si="3"/>
        <v>12.877481284398879</v>
      </c>
    </row>
    <row r="111" spans="1:7" x14ac:dyDescent="0.25">
      <c r="A111" s="25">
        <v>102</v>
      </c>
      <c r="B111" s="15" t="s">
        <v>66</v>
      </c>
      <c r="C111" s="25">
        <v>509</v>
      </c>
      <c r="D111" s="25">
        <v>16.5</v>
      </c>
      <c r="E111" s="25"/>
      <c r="F111" s="27" t="s">
        <v>381</v>
      </c>
      <c r="G111" s="27">
        <f t="shared" si="3"/>
        <v>12.799906095938644</v>
      </c>
    </row>
    <row r="112" spans="1:7" x14ac:dyDescent="0.25">
      <c r="A112" s="25">
        <v>103</v>
      </c>
      <c r="B112" s="15" t="s">
        <v>67</v>
      </c>
      <c r="C112" s="25">
        <v>510</v>
      </c>
      <c r="D112" s="25">
        <v>16.600000000000001</v>
      </c>
      <c r="E112" s="25"/>
      <c r="F112" s="27" t="s">
        <v>418</v>
      </c>
      <c r="G112" s="27">
        <f t="shared" si="3"/>
        <v>12.877481284398879</v>
      </c>
    </row>
    <row r="113" spans="1:7" x14ac:dyDescent="0.25">
      <c r="A113" s="25">
        <v>104</v>
      </c>
      <c r="B113" s="15" t="s">
        <v>68</v>
      </c>
      <c r="C113" s="25">
        <v>511</v>
      </c>
      <c r="D113" s="25">
        <v>19</v>
      </c>
      <c r="E113" s="25"/>
      <c r="F113" s="27" t="s">
        <v>432</v>
      </c>
      <c r="G113" s="27">
        <f t="shared" si="3"/>
        <v>14.739285807444498</v>
      </c>
    </row>
    <row r="114" spans="1:7" x14ac:dyDescent="0.25">
      <c r="A114" s="25">
        <v>105</v>
      </c>
      <c r="B114" s="15" t="s">
        <v>69</v>
      </c>
      <c r="C114" s="25">
        <v>512</v>
      </c>
      <c r="D114" s="25">
        <v>30.7</v>
      </c>
      <c r="E114" s="25"/>
      <c r="F114" s="27" t="s">
        <v>419</v>
      </c>
      <c r="G114" s="27">
        <f t="shared" si="3"/>
        <v>23.815582857291901</v>
      </c>
    </row>
    <row r="115" spans="1:7" x14ac:dyDescent="0.25">
      <c r="A115" s="25">
        <v>106</v>
      </c>
      <c r="B115" s="15" t="s">
        <v>70</v>
      </c>
      <c r="C115" s="25">
        <v>513</v>
      </c>
      <c r="D115" s="25">
        <v>16.2</v>
      </c>
      <c r="E115" s="25"/>
      <c r="F115" s="27" t="s">
        <v>420</v>
      </c>
      <c r="G115" s="27">
        <f t="shared" si="3"/>
        <v>12.567180530557939</v>
      </c>
    </row>
    <row r="116" spans="1:7" x14ac:dyDescent="0.25">
      <c r="A116" s="25">
        <v>107</v>
      </c>
      <c r="B116" s="15" t="s">
        <v>71</v>
      </c>
      <c r="C116" s="25">
        <v>514</v>
      </c>
      <c r="D116" s="25">
        <v>16.399999999999999</v>
      </c>
      <c r="E116" s="25"/>
      <c r="F116" s="27" t="s">
        <v>408</v>
      </c>
      <c r="G116" s="27">
        <f t="shared" si="3"/>
        <v>12.722330907478408</v>
      </c>
    </row>
    <row r="117" spans="1:7" x14ac:dyDescent="0.25">
      <c r="A117" s="25">
        <v>108</v>
      </c>
      <c r="B117" s="15" t="s">
        <v>72</v>
      </c>
      <c r="C117" s="25">
        <v>515</v>
      </c>
      <c r="D117" s="25">
        <v>16.399999999999999</v>
      </c>
      <c r="E117" s="25"/>
      <c r="F117" s="27" t="s">
        <v>408</v>
      </c>
      <c r="G117" s="27">
        <f t="shared" si="3"/>
        <v>12.722330907478408</v>
      </c>
    </row>
    <row r="118" spans="1:7" x14ac:dyDescent="0.25">
      <c r="A118" s="25">
        <v>109</v>
      </c>
      <c r="B118" s="15" t="s">
        <v>73</v>
      </c>
      <c r="C118" s="25">
        <v>516</v>
      </c>
      <c r="D118" s="25">
        <v>19</v>
      </c>
      <c r="E118" s="25"/>
      <c r="F118" s="27" t="s">
        <v>432</v>
      </c>
      <c r="G118" s="27">
        <f t="shared" si="3"/>
        <v>14.739285807444498</v>
      </c>
    </row>
    <row r="119" spans="1:7" x14ac:dyDescent="0.25">
      <c r="A119" s="25">
        <v>110</v>
      </c>
      <c r="B119" s="15" t="s">
        <v>74</v>
      </c>
      <c r="C119" s="25">
        <v>517</v>
      </c>
      <c r="D119" s="25">
        <v>31.3</v>
      </c>
      <c r="E119" s="25"/>
      <c r="F119" s="27" t="s">
        <v>400</v>
      </c>
      <c r="G119" s="27">
        <f t="shared" si="3"/>
        <v>24.281033988053306</v>
      </c>
    </row>
    <row r="120" spans="1:7" x14ac:dyDescent="0.25">
      <c r="A120" s="25">
        <v>111</v>
      </c>
      <c r="B120" s="15" t="s">
        <v>75</v>
      </c>
      <c r="C120" s="25">
        <v>518</v>
      </c>
      <c r="D120" s="25">
        <v>33.799999999999997</v>
      </c>
      <c r="E120" s="25"/>
      <c r="F120" s="27" t="s">
        <v>412</v>
      </c>
      <c r="G120" s="27">
        <f t="shared" si="3"/>
        <v>26.220413699559156</v>
      </c>
    </row>
    <row r="121" spans="1:7" x14ac:dyDescent="0.25">
      <c r="A121" s="25">
        <v>112</v>
      </c>
      <c r="B121" s="15" t="s">
        <v>76</v>
      </c>
      <c r="C121" s="25">
        <v>519</v>
      </c>
      <c r="D121" s="25">
        <v>34.200000000000003</v>
      </c>
      <c r="E121" s="25"/>
      <c r="F121" s="27" t="s">
        <v>392</v>
      </c>
      <c r="G121" s="27">
        <f t="shared" si="3"/>
        <v>26.530714453400098</v>
      </c>
    </row>
    <row r="122" spans="1:7" x14ac:dyDescent="0.25">
      <c r="A122" s="25">
        <v>113</v>
      </c>
      <c r="B122" s="15" t="s">
        <v>77</v>
      </c>
      <c r="C122" s="25">
        <v>520</v>
      </c>
      <c r="D122" s="25">
        <v>48.5</v>
      </c>
      <c r="E122" s="25"/>
      <c r="F122" s="27" t="s">
        <v>421</v>
      </c>
      <c r="G122" s="27">
        <f t="shared" si="3"/>
        <v>37.623966403213586</v>
      </c>
    </row>
    <row r="123" spans="1:7" x14ac:dyDescent="0.25">
      <c r="A123" s="25">
        <v>114</v>
      </c>
      <c r="B123" s="15" t="s">
        <v>78</v>
      </c>
      <c r="C123" s="25">
        <v>521</v>
      </c>
      <c r="D123" s="25">
        <v>52.8</v>
      </c>
      <c r="E123" s="25"/>
      <c r="F123" s="27" t="s">
        <v>422</v>
      </c>
      <c r="G123" s="27">
        <f t="shared" si="3"/>
        <v>40.959699507003656</v>
      </c>
    </row>
    <row r="124" spans="1:7" x14ac:dyDescent="0.25">
      <c r="A124" s="25">
        <v>115</v>
      </c>
      <c r="B124" s="15" t="s">
        <v>79</v>
      </c>
      <c r="C124" s="25">
        <v>522</v>
      </c>
      <c r="D124" s="25">
        <v>33.9</v>
      </c>
      <c r="E124" s="25"/>
      <c r="F124" s="27" t="s">
        <v>423</v>
      </c>
      <c r="G124" s="27">
        <f t="shared" si="3"/>
        <v>26.297988888019393</v>
      </c>
    </row>
    <row r="125" spans="1:7" x14ac:dyDescent="0.25">
      <c r="A125" s="25">
        <v>116</v>
      </c>
      <c r="B125" s="15" t="s">
        <v>80</v>
      </c>
      <c r="C125" s="25">
        <v>523</v>
      </c>
      <c r="D125" s="25">
        <v>33.799999999999997</v>
      </c>
      <c r="E125" s="25"/>
      <c r="F125" s="27" t="s">
        <v>412</v>
      </c>
      <c r="G125" s="27">
        <f t="shared" si="3"/>
        <v>26.220413699559156</v>
      </c>
    </row>
    <row r="126" spans="1:7" x14ac:dyDescent="0.25">
      <c r="A126" s="25">
        <v>117</v>
      </c>
      <c r="B126" s="15" t="s">
        <v>81</v>
      </c>
      <c r="C126" s="25">
        <v>524</v>
      </c>
      <c r="D126" s="25">
        <v>51.8</v>
      </c>
      <c r="E126" s="25"/>
      <c r="F126" s="27" t="s">
        <v>370</v>
      </c>
      <c r="G126" s="27">
        <f t="shared" si="3"/>
        <v>40.183947622401313</v>
      </c>
    </row>
    <row r="127" spans="1:7" x14ac:dyDescent="0.25">
      <c r="A127" s="25">
        <v>118</v>
      </c>
      <c r="B127" s="15" t="s">
        <v>82</v>
      </c>
      <c r="C127" s="25">
        <v>525</v>
      </c>
      <c r="D127" s="25">
        <v>49.2</v>
      </c>
      <c r="E127" s="25"/>
      <c r="F127" s="27" t="s">
        <v>424</v>
      </c>
      <c r="G127" s="27">
        <f t="shared" si="3"/>
        <v>38.166992722435232</v>
      </c>
    </row>
    <row r="128" spans="1:7" x14ac:dyDescent="0.25">
      <c r="A128" s="25">
        <v>119</v>
      </c>
      <c r="B128" s="15" t="s">
        <v>83</v>
      </c>
      <c r="C128" s="25">
        <v>526</v>
      </c>
      <c r="D128" s="25">
        <v>33.700000000000003</v>
      </c>
      <c r="E128" s="25"/>
      <c r="F128" s="27" t="s">
        <v>425</v>
      </c>
      <c r="G128" s="27">
        <f t="shared" si="3"/>
        <v>26.14283851109893</v>
      </c>
    </row>
    <row r="129" spans="1:7" x14ac:dyDescent="0.25">
      <c r="A129" s="25">
        <v>120</v>
      </c>
      <c r="B129" s="15" t="s">
        <v>84</v>
      </c>
      <c r="C129" s="25">
        <v>527</v>
      </c>
      <c r="D129" s="25">
        <v>33.9</v>
      </c>
      <c r="E129" s="25"/>
      <c r="F129" s="27" t="s">
        <v>423</v>
      </c>
      <c r="G129" s="27">
        <f t="shared" si="3"/>
        <v>26.297988888019393</v>
      </c>
    </row>
    <row r="130" spans="1:7" ht="45" x14ac:dyDescent="0.25">
      <c r="A130" s="56">
        <v>121</v>
      </c>
      <c r="B130" s="57" t="s">
        <v>226</v>
      </c>
      <c r="C130" s="58"/>
      <c r="D130" s="56"/>
      <c r="E130" s="56">
        <v>109.8</v>
      </c>
      <c r="F130" s="59" t="s">
        <v>433</v>
      </c>
      <c r="G130" s="59">
        <f>$G$6/$D$136*E130</f>
        <v>85.177556929337157</v>
      </c>
    </row>
    <row r="131" spans="1:7" ht="45" x14ac:dyDescent="0.25">
      <c r="A131" s="56">
        <v>122</v>
      </c>
      <c r="B131" s="57" t="s">
        <v>227</v>
      </c>
      <c r="C131" s="58"/>
      <c r="D131" s="56"/>
      <c r="E131" s="56">
        <v>54.3</v>
      </c>
      <c r="F131" s="59" t="s">
        <v>434</v>
      </c>
      <c r="G131" s="59">
        <f>$G$6/$D$136*E131</f>
        <v>42.12332733390717</v>
      </c>
    </row>
    <row r="132" spans="1:7" ht="30" x14ac:dyDescent="0.25">
      <c r="A132" s="56">
        <v>123</v>
      </c>
      <c r="B132" s="57" t="s">
        <v>228</v>
      </c>
      <c r="C132" s="58"/>
      <c r="D132" s="56"/>
      <c r="E132" s="56">
        <v>34.4</v>
      </c>
      <c r="F132" s="59" t="s">
        <v>364</v>
      </c>
      <c r="G132" s="59">
        <f>$G$6/$D$136*E132</f>
        <v>26.685864830320565</v>
      </c>
    </row>
    <row r="133" spans="1:7" x14ac:dyDescent="0.25">
      <c r="A133" s="25"/>
      <c r="B133" s="15"/>
      <c r="C133" s="15"/>
      <c r="D133" s="28"/>
      <c r="E133" s="15"/>
      <c r="F133" s="15"/>
      <c r="G133" s="15"/>
    </row>
    <row r="134" spans="1:7" x14ac:dyDescent="0.25">
      <c r="A134" s="15"/>
      <c r="B134" s="19" t="s">
        <v>110</v>
      </c>
      <c r="C134" s="19"/>
      <c r="D134" s="17">
        <f>SUM(D10:D133)</f>
        <v>3635.2000000000016</v>
      </c>
      <c r="E134" s="17">
        <f>SUM(E10:E133)</f>
        <v>198.5</v>
      </c>
      <c r="F134" s="17" t="s">
        <v>455</v>
      </c>
      <c r="G134" s="17">
        <f>SUM(G10:G133)</f>
        <v>2973.9999999999986</v>
      </c>
    </row>
    <row r="135" spans="1:7" x14ac:dyDescent="0.25">
      <c r="A135" s="15"/>
      <c r="B135" s="15"/>
      <c r="C135" s="15"/>
      <c r="D135" s="15"/>
      <c r="E135" s="15"/>
      <c r="F135" s="15"/>
      <c r="G135" s="15"/>
    </row>
    <row r="136" spans="1:7" x14ac:dyDescent="0.25">
      <c r="A136" s="15"/>
      <c r="B136" s="19" t="s">
        <v>498</v>
      </c>
      <c r="C136" s="19"/>
      <c r="D136" s="17">
        <f>D134+E134</f>
        <v>3833.7000000000016</v>
      </c>
      <c r="E136" s="15"/>
      <c r="F136" s="15"/>
      <c r="G136" s="15"/>
    </row>
    <row r="137" spans="1:7" x14ac:dyDescent="0.25">
      <c r="A137" s="15"/>
      <c r="B137" s="15"/>
      <c r="C137" s="15"/>
      <c r="D137" s="25"/>
      <c r="E137" s="15"/>
      <c r="F137" s="15"/>
      <c r="G137" s="15"/>
    </row>
    <row r="144" spans="1:7" x14ac:dyDescent="0.25"/>
  </sheetData>
  <mergeCells count="4">
    <mergeCell ref="F2:H2"/>
    <mergeCell ref="F3:H3"/>
    <mergeCell ref="E6:F6"/>
    <mergeCell ref="C5:F5"/>
  </mergeCells>
  <pageMargins left="1" right="1" top="1" bottom="1" header="0.5" footer="0.5"/>
  <pageSetup scale="8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workbookViewId="0">
      <selection activeCell="F1" sqref="F1:H3"/>
    </sheetView>
  </sheetViews>
  <sheetFormatPr defaultRowHeight="15" x14ac:dyDescent="0.25"/>
  <cols>
    <col min="1" max="1" width="4" bestFit="1" customWidth="1"/>
    <col min="2" max="2" width="19.28515625" customWidth="1"/>
    <col min="3" max="3" width="11" customWidth="1"/>
    <col min="4" max="4" width="13.85546875" customWidth="1"/>
    <col min="5" max="5" width="15.28515625" customWidth="1"/>
    <col min="6" max="6" width="13.5703125" style="31" customWidth="1"/>
    <col min="7" max="7" width="12.42578125" customWidth="1"/>
  </cols>
  <sheetData>
    <row r="1" spans="1:8" x14ac:dyDescent="0.25">
      <c r="F1" s="61" t="s">
        <v>623</v>
      </c>
      <c r="G1" s="61"/>
      <c r="H1" s="61"/>
    </row>
    <row r="2" spans="1:8" x14ac:dyDescent="0.25">
      <c r="F2" s="67" t="s">
        <v>620</v>
      </c>
      <c r="G2" s="67"/>
      <c r="H2" s="67"/>
    </row>
    <row r="3" spans="1:8" x14ac:dyDescent="0.25">
      <c r="F3" s="67" t="s">
        <v>618</v>
      </c>
      <c r="G3" s="67"/>
      <c r="H3" s="67"/>
    </row>
    <row r="5" spans="1:8" ht="21" x14ac:dyDescent="0.35">
      <c r="C5" s="65" t="s">
        <v>502</v>
      </c>
      <c r="D5" s="65"/>
      <c r="E5" s="65"/>
      <c r="F5" s="65"/>
    </row>
    <row r="6" spans="1:8" ht="17.25" x14ac:dyDescent="0.25">
      <c r="E6" s="66" t="s">
        <v>507</v>
      </c>
      <c r="F6" s="66"/>
      <c r="G6" s="2">
        <v>3878</v>
      </c>
    </row>
    <row r="7" spans="1:8" x14ac:dyDescent="0.25">
      <c r="F7" s="36"/>
      <c r="G7" s="2"/>
    </row>
    <row r="8" spans="1:8" x14ac:dyDescent="0.25">
      <c r="F8" s="36"/>
      <c r="G8" s="2"/>
    </row>
    <row r="9" spans="1:8" hidden="1" x14ac:dyDescent="0.25">
      <c r="F9" s="32"/>
      <c r="G9" s="4">
        <f>207+56.2+223</f>
        <v>486.2</v>
      </c>
    </row>
    <row r="10" spans="1:8" ht="47.25" x14ac:dyDescent="0.25">
      <c r="A10" s="7" t="s">
        <v>356</v>
      </c>
      <c r="B10" s="8" t="s">
        <v>0</v>
      </c>
      <c r="C10" s="8" t="s">
        <v>359</v>
      </c>
      <c r="D10" s="8" t="s">
        <v>361</v>
      </c>
      <c r="E10" s="8" t="s">
        <v>358</v>
      </c>
      <c r="F10" s="33" t="s">
        <v>357</v>
      </c>
      <c r="G10" s="8" t="s">
        <v>363</v>
      </c>
    </row>
    <row r="11" spans="1:8" x14ac:dyDescent="0.25">
      <c r="A11" s="9">
        <v>1</v>
      </c>
      <c r="B11" s="10" t="s">
        <v>127</v>
      </c>
      <c r="C11" s="9">
        <v>62</v>
      </c>
      <c r="D11" s="11">
        <f>6.8+16.6+4.7</f>
        <v>28.1</v>
      </c>
      <c r="E11" s="11"/>
      <c r="F11" s="37" t="s">
        <v>456</v>
      </c>
      <c r="G11" s="12">
        <f>$G$6/$D$144*D11</f>
        <v>42.140763370586669</v>
      </c>
    </row>
    <row r="12" spans="1:8" x14ac:dyDescent="0.25">
      <c r="A12" s="9">
        <v>2</v>
      </c>
      <c r="B12" s="10" t="s">
        <v>128</v>
      </c>
      <c r="C12" s="9">
        <v>61</v>
      </c>
      <c r="D12" s="11">
        <f>8.8+17.5+4.7</f>
        <v>31</v>
      </c>
      <c r="E12" s="11"/>
      <c r="F12" s="37" t="s">
        <v>457</v>
      </c>
      <c r="G12" s="12">
        <f>$G$6/$D$144*D12</f>
        <v>46.489810124134756</v>
      </c>
    </row>
    <row r="13" spans="1:8" x14ac:dyDescent="0.25">
      <c r="A13" s="9">
        <v>3</v>
      </c>
      <c r="B13" s="10" t="s">
        <v>129</v>
      </c>
      <c r="C13" s="9"/>
      <c r="D13" s="10"/>
      <c r="E13" s="11">
        <v>291.5</v>
      </c>
      <c r="F13" s="37" t="s">
        <v>458</v>
      </c>
      <c r="G13" s="12">
        <f>$G$6/$D$144*E13</f>
        <v>437.15418229629944</v>
      </c>
    </row>
    <row r="14" spans="1:8" x14ac:dyDescent="0.25">
      <c r="A14" s="9">
        <v>4</v>
      </c>
      <c r="B14" s="10" t="s">
        <v>130</v>
      </c>
      <c r="C14" s="9"/>
      <c r="D14" s="10"/>
      <c r="E14" s="11">
        <v>208.2</v>
      </c>
      <c r="F14" s="37" t="s">
        <v>459</v>
      </c>
      <c r="G14" s="12">
        <f>$G$6/$D$144*E14</f>
        <v>312.23156347886635</v>
      </c>
    </row>
    <row r="15" spans="1:8" x14ac:dyDescent="0.25">
      <c r="A15" s="9">
        <v>5</v>
      </c>
      <c r="B15" s="10" t="s">
        <v>229</v>
      </c>
      <c r="C15" s="9">
        <v>1</v>
      </c>
      <c r="D15" s="11">
        <f>14.6+2.1</f>
        <v>16.7</v>
      </c>
      <c r="E15" s="11"/>
      <c r="F15" s="37" t="s">
        <v>460</v>
      </c>
      <c r="G15" s="12">
        <f t="shared" ref="G15:G46" si="0">$G$6/$D$144*D15</f>
        <v>25.044510615259693</v>
      </c>
    </row>
    <row r="16" spans="1:8" x14ac:dyDescent="0.25">
      <c r="A16" s="9">
        <v>6</v>
      </c>
      <c r="B16" s="10" t="s">
        <v>230</v>
      </c>
      <c r="C16" s="9">
        <v>2</v>
      </c>
      <c r="D16" s="11">
        <f>11.9+2.2</f>
        <v>14.100000000000001</v>
      </c>
      <c r="E16" s="11"/>
      <c r="F16" s="37" t="s">
        <v>461</v>
      </c>
      <c r="G16" s="12">
        <f t="shared" si="0"/>
        <v>21.145365250009682</v>
      </c>
    </row>
    <row r="17" spans="1:7" x14ac:dyDescent="0.25">
      <c r="A17" s="9">
        <v>7</v>
      </c>
      <c r="B17" s="10" t="s">
        <v>231</v>
      </c>
      <c r="C17" s="9">
        <v>3</v>
      </c>
      <c r="D17" s="9">
        <v>14.6</v>
      </c>
      <c r="E17" s="9"/>
      <c r="F17" s="37" t="s">
        <v>462</v>
      </c>
      <c r="G17" s="12">
        <f t="shared" si="0"/>
        <v>21.895200897173144</v>
      </c>
    </row>
    <row r="18" spans="1:7" x14ac:dyDescent="0.25">
      <c r="A18" s="9">
        <v>8</v>
      </c>
      <c r="B18" s="10" t="s">
        <v>232</v>
      </c>
      <c r="C18" s="9">
        <v>4</v>
      </c>
      <c r="D18" s="9">
        <v>15.7</v>
      </c>
      <c r="E18" s="9"/>
      <c r="F18" s="37" t="s">
        <v>463</v>
      </c>
      <c r="G18" s="12">
        <f t="shared" si="0"/>
        <v>23.544839320932763</v>
      </c>
    </row>
    <row r="19" spans="1:7" x14ac:dyDescent="0.25">
      <c r="A19" s="9">
        <v>9</v>
      </c>
      <c r="B19" s="10" t="s">
        <v>233</v>
      </c>
      <c r="C19" s="9">
        <v>5</v>
      </c>
      <c r="D19" s="9">
        <v>15.4</v>
      </c>
      <c r="E19" s="9"/>
      <c r="F19" s="37" t="s">
        <v>464</v>
      </c>
      <c r="G19" s="12">
        <f t="shared" si="0"/>
        <v>23.094937932634686</v>
      </c>
    </row>
    <row r="20" spans="1:7" x14ac:dyDescent="0.25">
      <c r="A20" s="9">
        <v>10</v>
      </c>
      <c r="B20" s="10" t="s">
        <v>234</v>
      </c>
      <c r="C20" s="9">
        <v>6</v>
      </c>
      <c r="D20" s="9">
        <v>16.3</v>
      </c>
      <c r="E20" s="9"/>
      <c r="F20" s="37" t="s">
        <v>465</v>
      </c>
      <c r="G20" s="12">
        <f t="shared" si="0"/>
        <v>24.444642097528924</v>
      </c>
    </row>
    <row r="21" spans="1:7" x14ac:dyDescent="0.25">
      <c r="A21" s="9">
        <v>11</v>
      </c>
      <c r="B21" s="10" t="s">
        <v>235</v>
      </c>
      <c r="C21" s="9">
        <v>7</v>
      </c>
      <c r="D21" s="9">
        <v>16.3</v>
      </c>
      <c r="E21" s="9"/>
      <c r="F21" s="37" t="s">
        <v>465</v>
      </c>
      <c r="G21" s="12">
        <f t="shared" si="0"/>
        <v>24.444642097528924</v>
      </c>
    </row>
    <row r="22" spans="1:7" x14ac:dyDescent="0.25">
      <c r="A22" s="9">
        <v>12</v>
      </c>
      <c r="B22" s="10" t="s">
        <v>236</v>
      </c>
      <c r="C22" s="9">
        <v>8</v>
      </c>
      <c r="D22" s="9">
        <v>16.600000000000001</v>
      </c>
      <c r="E22" s="9"/>
      <c r="F22" s="37" t="s">
        <v>466</v>
      </c>
      <c r="G22" s="12">
        <f t="shared" si="0"/>
        <v>24.894543485827</v>
      </c>
    </row>
    <row r="23" spans="1:7" x14ac:dyDescent="0.25">
      <c r="A23" s="9">
        <v>13</v>
      </c>
      <c r="B23" s="10" t="s">
        <v>139</v>
      </c>
      <c r="C23" s="9">
        <v>9</v>
      </c>
      <c r="D23" s="9">
        <v>16.5</v>
      </c>
      <c r="E23" s="9"/>
      <c r="F23" s="37" t="s">
        <v>467</v>
      </c>
      <c r="G23" s="12">
        <f t="shared" si="0"/>
        <v>24.744576356394308</v>
      </c>
    </row>
    <row r="24" spans="1:7" x14ac:dyDescent="0.25">
      <c r="A24" s="9">
        <v>14</v>
      </c>
      <c r="B24" s="10" t="s">
        <v>140</v>
      </c>
      <c r="C24" s="9">
        <v>10</v>
      </c>
      <c r="D24" s="9">
        <v>15.9</v>
      </c>
      <c r="E24" s="9"/>
      <c r="F24" s="37" t="s">
        <v>468</v>
      </c>
      <c r="G24" s="12">
        <f t="shared" si="0"/>
        <v>23.844773579798151</v>
      </c>
    </row>
    <row r="25" spans="1:7" x14ac:dyDescent="0.25">
      <c r="A25" s="9">
        <v>15</v>
      </c>
      <c r="B25" s="10" t="s">
        <v>141</v>
      </c>
      <c r="C25" s="9">
        <v>11</v>
      </c>
      <c r="D25" s="9">
        <v>16.100000000000001</v>
      </c>
      <c r="E25" s="9"/>
      <c r="F25" s="37" t="s">
        <v>469</v>
      </c>
      <c r="G25" s="12">
        <f t="shared" si="0"/>
        <v>24.144707838663539</v>
      </c>
    </row>
    <row r="26" spans="1:7" x14ac:dyDescent="0.25">
      <c r="A26" s="9">
        <v>16</v>
      </c>
      <c r="B26" s="10" t="s">
        <v>142</v>
      </c>
      <c r="C26" s="9">
        <v>12</v>
      </c>
      <c r="D26" s="9">
        <v>16.100000000000001</v>
      </c>
      <c r="E26" s="9"/>
      <c r="F26" s="37" t="s">
        <v>469</v>
      </c>
      <c r="G26" s="12">
        <f t="shared" si="0"/>
        <v>24.144707838663539</v>
      </c>
    </row>
    <row r="27" spans="1:7" x14ac:dyDescent="0.25">
      <c r="A27" s="9">
        <v>17</v>
      </c>
      <c r="B27" s="10" t="s">
        <v>143</v>
      </c>
      <c r="C27" s="9">
        <v>13</v>
      </c>
      <c r="D27" s="9">
        <v>16.100000000000001</v>
      </c>
      <c r="E27" s="9"/>
      <c r="F27" s="37" t="s">
        <v>469</v>
      </c>
      <c r="G27" s="12">
        <f t="shared" si="0"/>
        <v>24.144707838663539</v>
      </c>
    </row>
    <row r="28" spans="1:7" x14ac:dyDescent="0.25">
      <c r="A28" s="9">
        <v>18</v>
      </c>
      <c r="B28" s="10" t="s">
        <v>144</v>
      </c>
      <c r="C28" s="9">
        <v>14</v>
      </c>
      <c r="D28" s="9">
        <v>15</v>
      </c>
      <c r="E28" s="9"/>
      <c r="F28" s="37" t="s">
        <v>473</v>
      </c>
      <c r="G28" s="12">
        <f t="shared" si="0"/>
        <v>22.495069414903917</v>
      </c>
    </row>
    <row r="29" spans="1:7" x14ac:dyDescent="0.25">
      <c r="A29" s="9">
        <v>19</v>
      </c>
      <c r="B29" s="10" t="s">
        <v>145</v>
      </c>
      <c r="C29" s="9">
        <v>15</v>
      </c>
      <c r="D29" s="9">
        <v>15</v>
      </c>
      <c r="E29" s="9"/>
      <c r="F29" s="37" t="s">
        <v>473</v>
      </c>
      <c r="G29" s="12">
        <f t="shared" si="0"/>
        <v>22.495069414903917</v>
      </c>
    </row>
    <row r="30" spans="1:7" x14ac:dyDescent="0.25">
      <c r="A30" s="9">
        <v>20</v>
      </c>
      <c r="B30" s="10" t="s">
        <v>282</v>
      </c>
      <c r="C30" s="9">
        <v>63</v>
      </c>
      <c r="D30" s="9">
        <v>17.2</v>
      </c>
      <c r="E30" s="9"/>
      <c r="F30" s="37" t="s">
        <v>470</v>
      </c>
      <c r="G30" s="12">
        <f t="shared" si="0"/>
        <v>25.794346262423154</v>
      </c>
    </row>
    <row r="31" spans="1:7" x14ac:dyDescent="0.25">
      <c r="A31" s="9">
        <v>21</v>
      </c>
      <c r="B31" s="10" t="s">
        <v>283</v>
      </c>
      <c r="C31" s="9">
        <v>64</v>
      </c>
      <c r="D31" s="9">
        <v>16.100000000000001</v>
      </c>
      <c r="E31" s="9"/>
      <c r="F31" s="37" t="s">
        <v>469</v>
      </c>
      <c r="G31" s="12">
        <f t="shared" si="0"/>
        <v>24.144707838663539</v>
      </c>
    </row>
    <row r="32" spans="1:7" x14ac:dyDescent="0.25">
      <c r="A32" s="9">
        <v>22</v>
      </c>
      <c r="B32" s="10" t="s">
        <v>284</v>
      </c>
      <c r="C32" s="9">
        <v>65</v>
      </c>
      <c r="D32" s="9">
        <v>16.2</v>
      </c>
      <c r="E32" s="9"/>
      <c r="F32" s="37" t="s">
        <v>471</v>
      </c>
      <c r="G32" s="12">
        <f t="shared" si="0"/>
        <v>24.294674968096228</v>
      </c>
    </row>
    <row r="33" spans="1:7" x14ac:dyDescent="0.25">
      <c r="A33" s="9">
        <v>23</v>
      </c>
      <c r="B33" s="10" t="s">
        <v>285</v>
      </c>
      <c r="C33" s="9">
        <v>66</v>
      </c>
      <c r="D33" s="9">
        <v>16</v>
      </c>
      <c r="E33" s="9"/>
      <c r="F33" s="37" t="s">
        <v>474</v>
      </c>
      <c r="G33" s="12">
        <f t="shared" si="0"/>
        <v>23.994740709230843</v>
      </c>
    </row>
    <row r="34" spans="1:7" x14ac:dyDescent="0.25">
      <c r="A34" s="9">
        <v>24</v>
      </c>
      <c r="B34" s="10" t="s">
        <v>286</v>
      </c>
      <c r="C34" s="9">
        <v>67</v>
      </c>
      <c r="D34" s="9">
        <v>16.2</v>
      </c>
      <c r="E34" s="9"/>
      <c r="F34" s="37" t="s">
        <v>471</v>
      </c>
      <c r="G34" s="12">
        <f t="shared" si="0"/>
        <v>24.294674968096228</v>
      </c>
    </row>
    <row r="35" spans="1:7" x14ac:dyDescent="0.25">
      <c r="A35" s="9">
        <v>25</v>
      </c>
      <c r="B35" s="10" t="s">
        <v>287</v>
      </c>
      <c r="C35" s="9">
        <v>68</v>
      </c>
      <c r="D35" s="9">
        <v>16.3</v>
      </c>
      <c r="E35" s="9"/>
      <c r="F35" s="37" t="s">
        <v>465</v>
      </c>
      <c r="G35" s="12">
        <f t="shared" si="0"/>
        <v>24.444642097528924</v>
      </c>
    </row>
    <row r="36" spans="1:7" x14ac:dyDescent="0.25">
      <c r="A36" s="9">
        <v>26</v>
      </c>
      <c r="B36" s="10" t="s">
        <v>288</v>
      </c>
      <c r="C36" s="9">
        <v>69</v>
      </c>
      <c r="D36" s="9">
        <v>16.100000000000001</v>
      </c>
      <c r="E36" s="9"/>
      <c r="F36" s="37" t="s">
        <v>469</v>
      </c>
      <c r="G36" s="12">
        <f t="shared" si="0"/>
        <v>24.144707838663539</v>
      </c>
    </row>
    <row r="37" spans="1:7" x14ac:dyDescent="0.25">
      <c r="A37" s="9">
        <v>27</v>
      </c>
      <c r="B37" s="10" t="s">
        <v>289</v>
      </c>
      <c r="C37" s="9">
        <v>70</v>
      </c>
      <c r="D37" s="9">
        <v>16.7</v>
      </c>
      <c r="E37" s="9"/>
      <c r="F37" s="37" t="s">
        <v>460</v>
      </c>
      <c r="G37" s="12">
        <f t="shared" si="0"/>
        <v>25.044510615259693</v>
      </c>
    </row>
    <row r="38" spans="1:7" x14ac:dyDescent="0.25">
      <c r="A38" s="9">
        <v>28</v>
      </c>
      <c r="B38" s="10" t="s">
        <v>290</v>
      </c>
      <c r="C38" s="9">
        <v>71</v>
      </c>
      <c r="D38" s="9">
        <v>16.399999999999999</v>
      </c>
      <c r="E38" s="9"/>
      <c r="F38" s="37" t="s">
        <v>472</v>
      </c>
      <c r="G38" s="12">
        <f t="shared" si="0"/>
        <v>24.594609226961612</v>
      </c>
    </row>
    <row r="39" spans="1:7" x14ac:dyDescent="0.25">
      <c r="A39" s="9">
        <v>29</v>
      </c>
      <c r="B39" s="10" t="s">
        <v>291</v>
      </c>
      <c r="C39" s="9">
        <v>72</v>
      </c>
      <c r="D39" s="9">
        <v>16.399999999999999</v>
      </c>
      <c r="E39" s="9"/>
      <c r="F39" s="37" t="s">
        <v>472</v>
      </c>
      <c r="G39" s="12">
        <f t="shared" si="0"/>
        <v>24.594609226961612</v>
      </c>
    </row>
    <row r="40" spans="1:7" x14ac:dyDescent="0.25">
      <c r="A40" s="9">
        <v>30</v>
      </c>
      <c r="B40" s="10" t="s">
        <v>292</v>
      </c>
      <c r="C40" s="9">
        <v>73</v>
      </c>
      <c r="D40" s="9">
        <v>16.3</v>
      </c>
      <c r="E40" s="9"/>
      <c r="F40" s="37" t="s">
        <v>465</v>
      </c>
      <c r="G40" s="12">
        <f t="shared" si="0"/>
        <v>24.444642097528924</v>
      </c>
    </row>
    <row r="41" spans="1:7" x14ac:dyDescent="0.25">
      <c r="A41" s="9">
        <v>31</v>
      </c>
      <c r="B41" s="10" t="s">
        <v>293</v>
      </c>
      <c r="C41" s="9">
        <v>74</v>
      </c>
      <c r="D41" s="9">
        <v>16.2</v>
      </c>
      <c r="E41" s="9"/>
      <c r="F41" s="37" t="s">
        <v>471</v>
      </c>
      <c r="G41" s="12">
        <f t="shared" si="0"/>
        <v>24.294674968096228</v>
      </c>
    </row>
    <row r="42" spans="1:7" x14ac:dyDescent="0.25">
      <c r="A42" s="9">
        <v>32</v>
      </c>
      <c r="B42" s="10" t="s">
        <v>294</v>
      </c>
      <c r="C42" s="9">
        <v>75</v>
      </c>
      <c r="D42" s="9">
        <v>16.2</v>
      </c>
      <c r="E42" s="9"/>
      <c r="F42" s="37" t="s">
        <v>471</v>
      </c>
      <c r="G42" s="12">
        <f t="shared" si="0"/>
        <v>24.294674968096228</v>
      </c>
    </row>
    <row r="43" spans="1:7" x14ac:dyDescent="0.25">
      <c r="A43" s="9">
        <v>33</v>
      </c>
      <c r="B43" s="10" t="s">
        <v>295</v>
      </c>
      <c r="C43" s="9">
        <v>76</v>
      </c>
      <c r="D43" s="9">
        <v>17.5</v>
      </c>
      <c r="E43" s="9"/>
      <c r="F43" s="37" t="s">
        <v>475</v>
      </c>
      <c r="G43" s="12">
        <f t="shared" si="0"/>
        <v>26.244247650721235</v>
      </c>
    </row>
    <row r="44" spans="1:7" x14ac:dyDescent="0.25">
      <c r="A44" s="9">
        <v>34</v>
      </c>
      <c r="B44" s="10" t="s">
        <v>296</v>
      </c>
      <c r="C44" s="9">
        <v>77</v>
      </c>
      <c r="D44" s="9">
        <v>13.6</v>
      </c>
      <c r="E44" s="9"/>
      <c r="F44" s="37" t="s">
        <v>476</v>
      </c>
      <c r="G44" s="12">
        <f t="shared" si="0"/>
        <v>20.395529602846217</v>
      </c>
    </row>
    <row r="45" spans="1:7" x14ac:dyDescent="0.25">
      <c r="A45" s="9">
        <v>35</v>
      </c>
      <c r="B45" s="10" t="s">
        <v>297</v>
      </c>
      <c r="C45" s="9">
        <v>78</v>
      </c>
      <c r="D45" s="9">
        <v>13.4</v>
      </c>
      <c r="E45" s="9"/>
      <c r="F45" s="37" t="s">
        <v>477</v>
      </c>
      <c r="G45" s="12">
        <f t="shared" si="0"/>
        <v>20.095595343980833</v>
      </c>
    </row>
    <row r="46" spans="1:7" x14ac:dyDescent="0.25">
      <c r="A46" s="9">
        <v>36</v>
      </c>
      <c r="B46" s="10" t="s">
        <v>298</v>
      </c>
      <c r="C46" s="9">
        <v>79</v>
      </c>
      <c r="D46" s="9">
        <v>15.8</v>
      </c>
      <c r="E46" s="10"/>
      <c r="F46" s="37" t="s">
        <v>478</v>
      </c>
      <c r="G46" s="12">
        <f t="shared" si="0"/>
        <v>23.694806450365459</v>
      </c>
    </row>
    <row r="47" spans="1:7" x14ac:dyDescent="0.25">
      <c r="A47" s="9">
        <v>37</v>
      </c>
      <c r="B47" s="10" t="s">
        <v>237</v>
      </c>
      <c r="C47" s="9">
        <v>16</v>
      </c>
      <c r="D47" s="9">
        <v>16.7</v>
      </c>
      <c r="E47" s="9"/>
      <c r="F47" s="37" t="s">
        <v>460</v>
      </c>
      <c r="G47" s="12">
        <f t="shared" ref="G47:G78" si="1">$G$6/$D$144*D47</f>
        <v>25.044510615259693</v>
      </c>
    </row>
    <row r="48" spans="1:7" x14ac:dyDescent="0.25">
      <c r="A48" s="9">
        <v>38</v>
      </c>
      <c r="B48" s="10" t="s">
        <v>238</v>
      </c>
      <c r="C48" s="9">
        <v>17</v>
      </c>
      <c r="D48" s="9">
        <v>14.3</v>
      </c>
      <c r="E48" s="9"/>
      <c r="F48" s="37" t="s">
        <v>479</v>
      </c>
      <c r="G48" s="12">
        <f t="shared" si="1"/>
        <v>21.445299508875067</v>
      </c>
    </row>
    <row r="49" spans="1:7" x14ac:dyDescent="0.25">
      <c r="A49" s="9">
        <v>39</v>
      </c>
      <c r="B49" s="10" t="s">
        <v>239</v>
      </c>
      <c r="C49" s="9">
        <v>18</v>
      </c>
      <c r="D49" s="9">
        <v>14.4</v>
      </c>
      <c r="E49" s="9"/>
      <c r="F49" s="37" t="s">
        <v>480</v>
      </c>
      <c r="G49" s="12">
        <f t="shared" si="1"/>
        <v>21.595266638307759</v>
      </c>
    </row>
    <row r="50" spans="1:7" x14ac:dyDescent="0.25">
      <c r="A50" s="9">
        <v>40</v>
      </c>
      <c r="B50" s="10" t="s">
        <v>240</v>
      </c>
      <c r="C50" s="9">
        <v>19</v>
      </c>
      <c r="D50" s="9">
        <v>15.2</v>
      </c>
      <c r="E50" s="9"/>
      <c r="F50" s="37" t="s">
        <v>481</v>
      </c>
      <c r="G50" s="12">
        <f t="shared" si="1"/>
        <v>22.795003673769301</v>
      </c>
    </row>
    <row r="51" spans="1:7" x14ac:dyDescent="0.25">
      <c r="A51" s="9">
        <v>41</v>
      </c>
      <c r="B51" s="10" t="s">
        <v>241</v>
      </c>
      <c r="C51" s="9">
        <v>20</v>
      </c>
      <c r="D51" s="9">
        <v>15.2</v>
      </c>
      <c r="E51" s="9"/>
      <c r="F51" s="37" t="s">
        <v>481</v>
      </c>
      <c r="G51" s="12">
        <f t="shared" si="1"/>
        <v>22.795003673769301</v>
      </c>
    </row>
    <row r="52" spans="1:7" x14ac:dyDescent="0.25">
      <c r="A52" s="9">
        <v>42</v>
      </c>
      <c r="B52" s="10" t="s">
        <v>242</v>
      </c>
      <c r="C52" s="9">
        <v>21</v>
      </c>
      <c r="D52" s="9">
        <v>16.5</v>
      </c>
      <c r="E52" s="9"/>
      <c r="F52" s="37" t="s">
        <v>467</v>
      </c>
      <c r="G52" s="12">
        <f t="shared" si="1"/>
        <v>24.744576356394308</v>
      </c>
    </row>
    <row r="53" spans="1:7" x14ac:dyDescent="0.25">
      <c r="A53" s="9">
        <v>43</v>
      </c>
      <c r="B53" s="10" t="s">
        <v>243</v>
      </c>
      <c r="C53" s="9">
        <v>22</v>
      </c>
      <c r="D53" s="9">
        <v>16.3</v>
      </c>
      <c r="E53" s="9"/>
      <c r="F53" s="37" t="s">
        <v>465</v>
      </c>
      <c r="G53" s="12">
        <f t="shared" si="1"/>
        <v>24.444642097528924</v>
      </c>
    </row>
    <row r="54" spans="1:7" x14ac:dyDescent="0.25">
      <c r="A54" s="9">
        <v>44</v>
      </c>
      <c r="B54" s="10" t="s">
        <v>244</v>
      </c>
      <c r="C54" s="9">
        <v>23</v>
      </c>
      <c r="D54" s="9">
        <v>16.5</v>
      </c>
      <c r="E54" s="9"/>
      <c r="F54" s="37" t="s">
        <v>467</v>
      </c>
      <c r="G54" s="12">
        <f t="shared" si="1"/>
        <v>24.744576356394308</v>
      </c>
    </row>
    <row r="55" spans="1:7" x14ac:dyDescent="0.25">
      <c r="A55" s="9">
        <v>45</v>
      </c>
      <c r="B55" s="10" t="s">
        <v>245</v>
      </c>
      <c r="C55" s="9">
        <v>24</v>
      </c>
      <c r="D55" s="9">
        <v>16.5</v>
      </c>
      <c r="E55" s="9"/>
      <c r="F55" s="37" t="s">
        <v>467</v>
      </c>
      <c r="G55" s="12">
        <f t="shared" si="1"/>
        <v>24.744576356394308</v>
      </c>
    </row>
    <row r="56" spans="1:7" x14ac:dyDescent="0.25">
      <c r="A56" s="9">
        <v>46</v>
      </c>
      <c r="B56" s="10" t="s">
        <v>246</v>
      </c>
      <c r="C56" s="9">
        <v>25</v>
      </c>
      <c r="D56" s="9">
        <v>16.3</v>
      </c>
      <c r="E56" s="9"/>
      <c r="F56" s="37" t="s">
        <v>465</v>
      </c>
      <c r="G56" s="12">
        <f t="shared" si="1"/>
        <v>24.444642097528924</v>
      </c>
    </row>
    <row r="57" spans="1:7" x14ac:dyDescent="0.25">
      <c r="A57" s="9">
        <v>47</v>
      </c>
      <c r="B57" s="10" t="s">
        <v>247</v>
      </c>
      <c r="C57" s="9">
        <v>26</v>
      </c>
      <c r="D57" s="9">
        <v>16.3</v>
      </c>
      <c r="E57" s="9"/>
      <c r="F57" s="37" t="s">
        <v>465</v>
      </c>
      <c r="G57" s="12">
        <f t="shared" si="1"/>
        <v>24.444642097528924</v>
      </c>
    </row>
    <row r="58" spans="1:7" x14ac:dyDescent="0.25">
      <c r="A58" s="9">
        <v>48</v>
      </c>
      <c r="B58" s="10" t="s">
        <v>248</v>
      </c>
      <c r="C58" s="9">
        <v>27</v>
      </c>
      <c r="D58" s="9">
        <v>16.3</v>
      </c>
      <c r="E58" s="9"/>
      <c r="F58" s="37" t="s">
        <v>465</v>
      </c>
      <c r="G58" s="12">
        <f t="shared" si="1"/>
        <v>24.444642097528924</v>
      </c>
    </row>
    <row r="59" spans="1:7" x14ac:dyDescent="0.25">
      <c r="A59" s="9">
        <v>49</v>
      </c>
      <c r="B59" s="10" t="s">
        <v>249</v>
      </c>
      <c r="C59" s="9">
        <v>28</v>
      </c>
      <c r="D59" s="11">
        <v>16.3</v>
      </c>
      <c r="E59" s="11"/>
      <c r="F59" s="37" t="s">
        <v>465</v>
      </c>
      <c r="G59" s="12">
        <f t="shared" si="1"/>
        <v>24.444642097528924</v>
      </c>
    </row>
    <row r="60" spans="1:7" x14ac:dyDescent="0.25">
      <c r="A60" s="9">
        <v>50</v>
      </c>
      <c r="B60" s="10" t="s">
        <v>250</v>
      </c>
      <c r="C60" s="9">
        <v>29</v>
      </c>
      <c r="D60" s="11">
        <v>15.5</v>
      </c>
      <c r="E60" s="11"/>
      <c r="F60" s="37" t="s">
        <v>482</v>
      </c>
      <c r="G60" s="12">
        <f t="shared" si="1"/>
        <v>23.244905062067378</v>
      </c>
    </row>
    <row r="61" spans="1:7" x14ac:dyDescent="0.25">
      <c r="A61" s="9">
        <v>51</v>
      </c>
      <c r="B61" s="10" t="s">
        <v>251</v>
      </c>
      <c r="C61" s="9">
        <v>30</v>
      </c>
      <c r="D61" s="9">
        <v>15.5</v>
      </c>
      <c r="E61" s="9"/>
      <c r="F61" s="37" t="s">
        <v>482</v>
      </c>
      <c r="G61" s="12">
        <f t="shared" si="1"/>
        <v>23.244905062067378</v>
      </c>
    </row>
    <row r="62" spans="1:7" x14ac:dyDescent="0.25">
      <c r="A62" s="9">
        <v>52</v>
      </c>
      <c r="B62" s="10" t="s">
        <v>299</v>
      </c>
      <c r="C62" s="9">
        <v>80</v>
      </c>
      <c r="D62" s="9">
        <v>17.100000000000001</v>
      </c>
      <c r="E62" s="9"/>
      <c r="F62" s="37" t="s">
        <v>483</v>
      </c>
      <c r="G62" s="12">
        <f t="shared" si="1"/>
        <v>25.644379132990466</v>
      </c>
    </row>
    <row r="63" spans="1:7" x14ac:dyDescent="0.25">
      <c r="A63" s="9">
        <v>53</v>
      </c>
      <c r="B63" s="10" t="s">
        <v>300</v>
      </c>
      <c r="C63" s="9">
        <v>81</v>
      </c>
      <c r="D63" s="9">
        <v>16.399999999999999</v>
      </c>
      <c r="E63" s="9"/>
      <c r="F63" s="37" t="s">
        <v>472</v>
      </c>
      <c r="G63" s="12">
        <f t="shared" si="1"/>
        <v>24.594609226961612</v>
      </c>
    </row>
    <row r="64" spans="1:7" x14ac:dyDescent="0.25">
      <c r="A64" s="9">
        <v>54</v>
      </c>
      <c r="B64" s="10" t="s">
        <v>301</v>
      </c>
      <c r="C64" s="9">
        <v>82</v>
      </c>
      <c r="D64" s="9">
        <v>16.2</v>
      </c>
      <c r="E64" s="9"/>
      <c r="F64" s="37" t="s">
        <v>471</v>
      </c>
      <c r="G64" s="12">
        <f t="shared" si="1"/>
        <v>24.294674968096228</v>
      </c>
    </row>
    <row r="65" spans="1:7" x14ac:dyDescent="0.25">
      <c r="A65" s="9">
        <v>55</v>
      </c>
      <c r="B65" s="10" t="s">
        <v>302</v>
      </c>
      <c r="C65" s="9">
        <v>83</v>
      </c>
      <c r="D65" s="9">
        <v>16.3</v>
      </c>
      <c r="E65" s="9"/>
      <c r="F65" s="37" t="s">
        <v>465</v>
      </c>
      <c r="G65" s="12">
        <f t="shared" si="1"/>
        <v>24.444642097528924</v>
      </c>
    </row>
    <row r="66" spans="1:7" x14ac:dyDescent="0.25">
      <c r="A66" s="9">
        <v>56</v>
      </c>
      <c r="B66" s="10" t="s">
        <v>303</v>
      </c>
      <c r="C66" s="9">
        <v>84</v>
      </c>
      <c r="D66" s="9">
        <v>16.3</v>
      </c>
      <c r="E66" s="9"/>
      <c r="F66" s="37" t="s">
        <v>465</v>
      </c>
      <c r="G66" s="12">
        <f t="shared" si="1"/>
        <v>24.444642097528924</v>
      </c>
    </row>
    <row r="67" spans="1:7" x14ac:dyDescent="0.25">
      <c r="A67" s="9">
        <v>57</v>
      </c>
      <c r="B67" s="10" t="s">
        <v>304</v>
      </c>
      <c r="C67" s="9">
        <v>85</v>
      </c>
      <c r="D67" s="9">
        <v>16.399999999999999</v>
      </c>
      <c r="E67" s="9"/>
      <c r="F67" s="37" t="s">
        <v>472</v>
      </c>
      <c r="G67" s="12">
        <f t="shared" si="1"/>
        <v>24.594609226961612</v>
      </c>
    </row>
    <row r="68" spans="1:7" x14ac:dyDescent="0.25">
      <c r="A68" s="9">
        <v>58</v>
      </c>
      <c r="B68" s="10" t="s">
        <v>305</v>
      </c>
      <c r="C68" s="9">
        <v>86</v>
      </c>
      <c r="D68" s="9">
        <v>16.5</v>
      </c>
      <c r="E68" s="9"/>
      <c r="F68" s="37" t="s">
        <v>467</v>
      </c>
      <c r="G68" s="12">
        <f t="shared" si="1"/>
        <v>24.744576356394308</v>
      </c>
    </row>
    <row r="69" spans="1:7" x14ac:dyDescent="0.25">
      <c r="A69" s="9">
        <v>59</v>
      </c>
      <c r="B69" s="10" t="s">
        <v>306</v>
      </c>
      <c r="C69" s="9">
        <v>87</v>
      </c>
      <c r="D69" s="9">
        <v>16.8</v>
      </c>
      <c r="E69" s="9"/>
      <c r="F69" s="37" t="s">
        <v>484</v>
      </c>
      <c r="G69" s="12">
        <f t="shared" si="1"/>
        <v>25.194477744692385</v>
      </c>
    </row>
    <row r="70" spans="1:7" x14ac:dyDescent="0.25">
      <c r="A70" s="9">
        <v>60</v>
      </c>
      <c r="B70" s="10" t="s">
        <v>307</v>
      </c>
      <c r="C70" s="9">
        <v>88</v>
      </c>
      <c r="D70" s="9">
        <v>16.2</v>
      </c>
      <c r="E70" s="9"/>
      <c r="F70" s="37" t="s">
        <v>471</v>
      </c>
      <c r="G70" s="12">
        <f t="shared" si="1"/>
        <v>24.294674968096228</v>
      </c>
    </row>
    <row r="71" spans="1:7" x14ac:dyDescent="0.25">
      <c r="A71" s="9">
        <v>61</v>
      </c>
      <c r="B71" s="10" t="s">
        <v>308</v>
      </c>
      <c r="C71" s="9">
        <v>89</v>
      </c>
      <c r="D71" s="9">
        <v>16.5</v>
      </c>
      <c r="E71" s="9"/>
      <c r="F71" s="37" t="s">
        <v>467</v>
      </c>
      <c r="G71" s="12">
        <f t="shared" si="1"/>
        <v>24.744576356394308</v>
      </c>
    </row>
    <row r="72" spans="1:7" x14ac:dyDescent="0.25">
      <c r="A72" s="9">
        <v>62</v>
      </c>
      <c r="B72" s="10" t="s">
        <v>309</v>
      </c>
      <c r="C72" s="9">
        <v>90</v>
      </c>
      <c r="D72" s="9">
        <v>16.100000000000001</v>
      </c>
      <c r="E72" s="9"/>
      <c r="F72" s="37" t="s">
        <v>469</v>
      </c>
      <c r="G72" s="12">
        <f t="shared" si="1"/>
        <v>24.144707838663539</v>
      </c>
    </row>
    <row r="73" spans="1:7" x14ac:dyDescent="0.25">
      <c r="A73" s="9">
        <v>63</v>
      </c>
      <c r="B73" s="10" t="s">
        <v>310</v>
      </c>
      <c r="C73" s="9">
        <v>91</v>
      </c>
      <c r="D73" s="9">
        <v>16.3</v>
      </c>
      <c r="E73" s="9"/>
      <c r="F73" s="37" t="s">
        <v>465</v>
      </c>
      <c r="G73" s="12">
        <f t="shared" si="1"/>
        <v>24.444642097528924</v>
      </c>
    </row>
    <row r="74" spans="1:7" x14ac:dyDescent="0.25">
      <c r="A74" s="9">
        <v>64</v>
      </c>
      <c r="B74" s="10" t="s">
        <v>311</v>
      </c>
      <c r="C74" s="9">
        <v>92</v>
      </c>
      <c r="D74" s="9">
        <v>16.2</v>
      </c>
      <c r="E74" s="9"/>
      <c r="F74" s="37" t="s">
        <v>471</v>
      </c>
      <c r="G74" s="12">
        <f t="shared" si="1"/>
        <v>24.294674968096228</v>
      </c>
    </row>
    <row r="75" spans="1:7" x14ac:dyDescent="0.25">
      <c r="A75" s="9">
        <v>65</v>
      </c>
      <c r="B75" s="10" t="s">
        <v>312</v>
      </c>
      <c r="C75" s="9">
        <v>93</v>
      </c>
      <c r="D75" s="9">
        <v>18.2</v>
      </c>
      <c r="E75" s="9"/>
      <c r="F75" s="37" t="s">
        <v>485</v>
      </c>
      <c r="G75" s="12">
        <f t="shared" si="1"/>
        <v>27.294017556750084</v>
      </c>
    </row>
    <row r="76" spans="1:7" x14ac:dyDescent="0.25">
      <c r="A76" s="9">
        <v>66</v>
      </c>
      <c r="B76" s="10" t="s">
        <v>313</v>
      </c>
      <c r="C76" s="9">
        <v>94</v>
      </c>
      <c r="D76" s="9">
        <v>13.4</v>
      </c>
      <c r="E76" s="9"/>
      <c r="F76" s="37" t="s">
        <v>477</v>
      </c>
      <c r="G76" s="12">
        <f t="shared" si="1"/>
        <v>20.095595343980833</v>
      </c>
    </row>
    <row r="77" spans="1:7" x14ac:dyDescent="0.25">
      <c r="A77" s="9">
        <v>67</v>
      </c>
      <c r="B77" s="10" t="s">
        <v>314</v>
      </c>
      <c r="C77" s="9">
        <v>95</v>
      </c>
      <c r="D77" s="9">
        <v>13.1</v>
      </c>
      <c r="E77" s="9"/>
      <c r="F77" s="37" t="s">
        <v>486</v>
      </c>
      <c r="G77" s="12">
        <f t="shared" si="1"/>
        <v>19.645693955682752</v>
      </c>
    </row>
    <row r="78" spans="1:7" x14ac:dyDescent="0.25">
      <c r="A78" s="9">
        <v>68</v>
      </c>
      <c r="B78" s="10" t="s">
        <v>315</v>
      </c>
      <c r="C78" s="9">
        <v>96</v>
      </c>
      <c r="D78" s="9">
        <v>15.7</v>
      </c>
      <c r="E78" s="9"/>
      <c r="F78" s="37" t="s">
        <v>463</v>
      </c>
      <c r="G78" s="12">
        <f t="shared" si="1"/>
        <v>23.544839320932763</v>
      </c>
    </row>
    <row r="79" spans="1:7" x14ac:dyDescent="0.25">
      <c r="A79" s="9">
        <v>69</v>
      </c>
      <c r="B79" s="10" t="s">
        <v>252</v>
      </c>
      <c r="C79" s="9">
        <v>31</v>
      </c>
      <c r="D79" s="9">
        <v>16.600000000000001</v>
      </c>
      <c r="E79" s="9"/>
      <c r="F79" s="37" t="s">
        <v>466</v>
      </c>
      <c r="G79" s="12">
        <f t="shared" ref="G79:G110" si="2">$G$6/$D$144*D79</f>
        <v>24.894543485827</v>
      </c>
    </row>
    <row r="80" spans="1:7" x14ac:dyDescent="0.25">
      <c r="A80" s="9">
        <v>70</v>
      </c>
      <c r="B80" s="10" t="s">
        <v>253</v>
      </c>
      <c r="C80" s="9">
        <v>32</v>
      </c>
      <c r="D80" s="9">
        <v>13.8</v>
      </c>
      <c r="E80" s="9"/>
      <c r="F80" s="37" t="s">
        <v>487</v>
      </c>
      <c r="G80" s="12">
        <f t="shared" si="2"/>
        <v>20.695463861711602</v>
      </c>
    </row>
    <row r="81" spans="1:7" x14ac:dyDescent="0.25">
      <c r="A81" s="9">
        <v>71</v>
      </c>
      <c r="B81" s="10" t="s">
        <v>254</v>
      </c>
      <c r="C81" s="9">
        <v>33</v>
      </c>
      <c r="D81" s="9">
        <v>14.5</v>
      </c>
      <c r="E81" s="9"/>
      <c r="F81" s="37" t="s">
        <v>488</v>
      </c>
      <c r="G81" s="12">
        <f t="shared" si="2"/>
        <v>21.745233767740451</v>
      </c>
    </row>
    <row r="82" spans="1:7" x14ac:dyDescent="0.25">
      <c r="A82" s="9">
        <v>72</v>
      </c>
      <c r="B82" s="10" t="s">
        <v>255</v>
      </c>
      <c r="C82" s="9">
        <v>34</v>
      </c>
      <c r="D82" s="9">
        <v>15.1</v>
      </c>
      <c r="E82" s="9"/>
      <c r="F82" s="37" t="s">
        <v>489</v>
      </c>
      <c r="G82" s="12">
        <f t="shared" si="2"/>
        <v>22.645036544336609</v>
      </c>
    </row>
    <row r="83" spans="1:7" x14ac:dyDescent="0.25">
      <c r="A83" s="9">
        <v>73</v>
      </c>
      <c r="B83" s="10" t="s">
        <v>256</v>
      </c>
      <c r="C83" s="9">
        <v>35</v>
      </c>
      <c r="D83" s="11">
        <v>15.1</v>
      </c>
      <c r="E83" s="11"/>
      <c r="F83" s="37" t="s">
        <v>489</v>
      </c>
      <c r="G83" s="12">
        <f t="shared" si="2"/>
        <v>22.645036544336609</v>
      </c>
    </row>
    <row r="84" spans="1:7" x14ac:dyDescent="0.25">
      <c r="A84" s="9">
        <v>74</v>
      </c>
      <c r="B84" s="10" t="s">
        <v>257</v>
      </c>
      <c r="C84" s="9">
        <v>36</v>
      </c>
      <c r="D84" s="9">
        <v>16.3</v>
      </c>
      <c r="E84" s="9"/>
      <c r="F84" s="37" t="s">
        <v>465</v>
      </c>
      <c r="G84" s="12">
        <f t="shared" si="2"/>
        <v>24.444642097528924</v>
      </c>
    </row>
    <row r="85" spans="1:7" x14ac:dyDescent="0.25">
      <c r="A85" s="9">
        <v>75</v>
      </c>
      <c r="B85" s="10" t="s">
        <v>258</v>
      </c>
      <c r="C85" s="9">
        <v>37</v>
      </c>
      <c r="D85" s="9">
        <v>16.100000000000001</v>
      </c>
      <c r="E85" s="9"/>
      <c r="F85" s="37" t="s">
        <v>469</v>
      </c>
      <c r="G85" s="12">
        <f t="shared" si="2"/>
        <v>24.144707838663539</v>
      </c>
    </row>
    <row r="86" spans="1:7" x14ac:dyDescent="0.25">
      <c r="A86" s="9">
        <v>76</v>
      </c>
      <c r="B86" s="10" t="s">
        <v>259</v>
      </c>
      <c r="C86" s="9">
        <v>38</v>
      </c>
      <c r="D86" s="9">
        <v>16.2</v>
      </c>
      <c r="E86" s="9"/>
      <c r="F86" s="37" t="s">
        <v>471</v>
      </c>
      <c r="G86" s="12">
        <f t="shared" si="2"/>
        <v>24.294674968096228</v>
      </c>
    </row>
    <row r="87" spans="1:7" x14ac:dyDescent="0.25">
      <c r="A87" s="9">
        <v>77</v>
      </c>
      <c r="B87" s="10" t="s">
        <v>260</v>
      </c>
      <c r="C87" s="9">
        <v>39</v>
      </c>
      <c r="D87" s="9">
        <v>16.3</v>
      </c>
      <c r="E87" s="9"/>
      <c r="F87" s="37" t="s">
        <v>465</v>
      </c>
      <c r="G87" s="12">
        <f t="shared" si="2"/>
        <v>24.444642097528924</v>
      </c>
    </row>
    <row r="88" spans="1:7" x14ac:dyDescent="0.25">
      <c r="A88" s="9">
        <v>78</v>
      </c>
      <c r="B88" s="10" t="s">
        <v>261</v>
      </c>
      <c r="C88" s="9">
        <v>40</v>
      </c>
      <c r="D88" s="9">
        <v>16.3</v>
      </c>
      <c r="E88" s="9"/>
      <c r="F88" s="37" t="s">
        <v>465</v>
      </c>
      <c r="G88" s="12">
        <f t="shared" si="2"/>
        <v>24.444642097528924</v>
      </c>
    </row>
    <row r="89" spans="1:7" x14ac:dyDescent="0.25">
      <c r="A89" s="9">
        <v>79</v>
      </c>
      <c r="B89" s="10" t="s">
        <v>262</v>
      </c>
      <c r="C89" s="9">
        <v>41</v>
      </c>
      <c r="D89" s="9">
        <v>16.3</v>
      </c>
      <c r="E89" s="9"/>
      <c r="F89" s="37" t="s">
        <v>465</v>
      </c>
      <c r="G89" s="12">
        <f t="shared" si="2"/>
        <v>24.444642097528924</v>
      </c>
    </row>
    <row r="90" spans="1:7" x14ac:dyDescent="0.25">
      <c r="A90" s="9">
        <v>80</v>
      </c>
      <c r="B90" s="10" t="s">
        <v>263</v>
      </c>
      <c r="C90" s="9">
        <v>42</v>
      </c>
      <c r="D90" s="9">
        <v>16.100000000000001</v>
      </c>
      <c r="E90" s="9"/>
      <c r="F90" s="37" t="s">
        <v>469</v>
      </c>
      <c r="G90" s="12">
        <f t="shared" si="2"/>
        <v>24.144707838663539</v>
      </c>
    </row>
    <row r="91" spans="1:7" x14ac:dyDescent="0.25">
      <c r="A91" s="9">
        <v>81</v>
      </c>
      <c r="B91" s="10" t="s">
        <v>264</v>
      </c>
      <c r="C91" s="9">
        <v>43</v>
      </c>
      <c r="D91" s="9">
        <v>16.399999999999999</v>
      </c>
      <c r="E91" s="9"/>
      <c r="F91" s="37" t="s">
        <v>472</v>
      </c>
      <c r="G91" s="12">
        <f t="shared" si="2"/>
        <v>24.594609226961612</v>
      </c>
    </row>
    <row r="92" spans="1:7" x14ac:dyDescent="0.25">
      <c r="A92" s="9">
        <v>82</v>
      </c>
      <c r="B92" s="10" t="s">
        <v>265</v>
      </c>
      <c r="C92" s="9">
        <v>44</v>
      </c>
      <c r="D92" s="9">
        <v>15.4</v>
      </c>
      <c r="E92" s="9"/>
      <c r="F92" s="37" t="s">
        <v>464</v>
      </c>
      <c r="G92" s="12">
        <f t="shared" si="2"/>
        <v>23.094937932634686</v>
      </c>
    </row>
    <row r="93" spans="1:7" x14ac:dyDescent="0.25">
      <c r="A93" s="9">
        <v>83</v>
      </c>
      <c r="B93" s="10" t="s">
        <v>266</v>
      </c>
      <c r="C93" s="9">
        <v>45</v>
      </c>
      <c r="D93" s="9">
        <v>15.1</v>
      </c>
      <c r="E93" s="9"/>
      <c r="F93" s="37" t="s">
        <v>489</v>
      </c>
      <c r="G93" s="12">
        <f t="shared" si="2"/>
        <v>22.645036544336609</v>
      </c>
    </row>
    <row r="94" spans="1:7" x14ac:dyDescent="0.25">
      <c r="A94" s="9">
        <v>84</v>
      </c>
      <c r="B94" s="10" t="s">
        <v>316</v>
      </c>
      <c r="C94" s="9">
        <v>97</v>
      </c>
      <c r="D94" s="9">
        <v>16.8</v>
      </c>
      <c r="E94" s="9"/>
      <c r="F94" s="37" t="s">
        <v>484</v>
      </c>
      <c r="G94" s="12">
        <f t="shared" si="2"/>
        <v>25.194477744692385</v>
      </c>
    </row>
    <row r="95" spans="1:7" x14ac:dyDescent="0.25">
      <c r="A95" s="9">
        <v>85</v>
      </c>
      <c r="B95" s="10" t="s">
        <v>317</v>
      </c>
      <c r="C95" s="9">
        <v>98</v>
      </c>
      <c r="D95" s="9">
        <v>16</v>
      </c>
      <c r="E95" s="9"/>
      <c r="F95" s="37" t="s">
        <v>474</v>
      </c>
      <c r="G95" s="12">
        <f t="shared" si="2"/>
        <v>23.994740709230843</v>
      </c>
    </row>
    <row r="96" spans="1:7" x14ac:dyDescent="0.25">
      <c r="A96" s="9">
        <v>86</v>
      </c>
      <c r="B96" s="10" t="s">
        <v>318</v>
      </c>
      <c r="C96" s="9">
        <v>99</v>
      </c>
      <c r="D96" s="9">
        <v>16.399999999999999</v>
      </c>
      <c r="E96" s="9"/>
      <c r="F96" s="37" t="s">
        <v>472</v>
      </c>
      <c r="G96" s="12">
        <f t="shared" si="2"/>
        <v>24.594609226961612</v>
      </c>
    </row>
    <row r="97" spans="1:7" x14ac:dyDescent="0.25">
      <c r="A97" s="9">
        <v>87</v>
      </c>
      <c r="B97" s="10" t="s">
        <v>319</v>
      </c>
      <c r="C97" s="9">
        <v>100</v>
      </c>
      <c r="D97" s="9">
        <v>16.2</v>
      </c>
      <c r="E97" s="9"/>
      <c r="F97" s="37" t="s">
        <v>471</v>
      </c>
      <c r="G97" s="12">
        <f t="shared" si="2"/>
        <v>24.294674968096228</v>
      </c>
    </row>
    <row r="98" spans="1:7" x14ac:dyDescent="0.25">
      <c r="A98" s="9">
        <v>88</v>
      </c>
      <c r="B98" s="10" t="s">
        <v>320</v>
      </c>
      <c r="C98" s="9">
        <v>101</v>
      </c>
      <c r="D98" s="9">
        <v>16.399999999999999</v>
      </c>
      <c r="E98" s="9"/>
      <c r="F98" s="37" t="s">
        <v>472</v>
      </c>
      <c r="G98" s="12">
        <f t="shared" si="2"/>
        <v>24.594609226961612</v>
      </c>
    </row>
    <row r="99" spans="1:7" x14ac:dyDescent="0.25">
      <c r="A99" s="9">
        <v>89</v>
      </c>
      <c r="B99" s="10" t="s">
        <v>321</v>
      </c>
      <c r="C99" s="9">
        <v>102</v>
      </c>
      <c r="D99" s="9">
        <v>16.2</v>
      </c>
      <c r="E99" s="9"/>
      <c r="F99" s="37" t="s">
        <v>471</v>
      </c>
      <c r="G99" s="12">
        <f t="shared" si="2"/>
        <v>24.294674968096228</v>
      </c>
    </row>
    <row r="100" spans="1:7" x14ac:dyDescent="0.25">
      <c r="A100" s="9">
        <v>90</v>
      </c>
      <c r="B100" s="10" t="s">
        <v>322</v>
      </c>
      <c r="C100" s="9">
        <v>103</v>
      </c>
      <c r="D100" s="9">
        <v>16.3</v>
      </c>
      <c r="E100" s="9"/>
      <c r="F100" s="37" t="s">
        <v>465</v>
      </c>
      <c r="G100" s="12">
        <f t="shared" si="2"/>
        <v>24.444642097528924</v>
      </c>
    </row>
    <row r="101" spans="1:7" x14ac:dyDescent="0.25">
      <c r="A101" s="9">
        <v>91</v>
      </c>
      <c r="B101" s="10" t="s">
        <v>323</v>
      </c>
      <c r="C101" s="9">
        <v>104</v>
      </c>
      <c r="D101" s="9">
        <v>16.600000000000001</v>
      </c>
      <c r="E101" s="9"/>
      <c r="F101" s="37" t="s">
        <v>466</v>
      </c>
      <c r="G101" s="12">
        <f t="shared" si="2"/>
        <v>24.894543485827</v>
      </c>
    </row>
    <row r="102" spans="1:7" x14ac:dyDescent="0.25">
      <c r="A102" s="9">
        <v>92</v>
      </c>
      <c r="B102" s="10" t="s">
        <v>324</v>
      </c>
      <c r="C102" s="9">
        <v>105</v>
      </c>
      <c r="D102" s="9">
        <v>16.399999999999999</v>
      </c>
      <c r="E102" s="9"/>
      <c r="F102" s="37" t="s">
        <v>472</v>
      </c>
      <c r="G102" s="12">
        <f t="shared" si="2"/>
        <v>24.594609226961612</v>
      </c>
    </row>
    <row r="103" spans="1:7" x14ac:dyDescent="0.25">
      <c r="A103" s="9">
        <v>93</v>
      </c>
      <c r="B103" s="10" t="s">
        <v>325</v>
      </c>
      <c r="C103" s="9">
        <v>106</v>
      </c>
      <c r="D103" s="9">
        <v>16.3</v>
      </c>
      <c r="E103" s="9"/>
      <c r="F103" s="37" t="s">
        <v>465</v>
      </c>
      <c r="G103" s="12">
        <f t="shared" si="2"/>
        <v>24.444642097528924</v>
      </c>
    </row>
    <row r="104" spans="1:7" x14ac:dyDescent="0.25">
      <c r="A104" s="9">
        <v>94</v>
      </c>
      <c r="B104" s="10" t="s">
        <v>326</v>
      </c>
      <c r="C104" s="9">
        <v>107</v>
      </c>
      <c r="D104" s="9">
        <v>16.399999999999999</v>
      </c>
      <c r="E104" s="9"/>
      <c r="F104" s="37" t="s">
        <v>472</v>
      </c>
      <c r="G104" s="12">
        <f t="shared" si="2"/>
        <v>24.594609226961612</v>
      </c>
    </row>
    <row r="105" spans="1:7" x14ac:dyDescent="0.25">
      <c r="A105" s="9">
        <v>95</v>
      </c>
      <c r="B105" s="10" t="s">
        <v>327</v>
      </c>
      <c r="C105" s="9">
        <v>108</v>
      </c>
      <c r="D105" s="9">
        <v>16.399999999999999</v>
      </c>
      <c r="E105" s="9"/>
      <c r="F105" s="37" t="s">
        <v>472</v>
      </c>
      <c r="G105" s="12">
        <f t="shared" si="2"/>
        <v>24.594609226961612</v>
      </c>
    </row>
    <row r="106" spans="1:7" x14ac:dyDescent="0.25">
      <c r="A106" s="9">
        <v>96</v>
      </c>
      <c r="B106" s="10" t="s">
        <v>328</v>
      </c>
      <c r="C106" s="9">
        <v>109</v>
      </c>
      <c r="D106" s="9">
        <v>16.3</v>
      </c>
      <c r="E106" s="9"/>
      <c r="F106" s="37" t="s">
        <v>465</v>
      </c>
      <c r="G106" s="12">
        <f t="shared" si="2"/>
        <v>24.444642097528924</v>
      </c>
    </row>
    <row r="107" spans="1:7" x14ac:dyDescent="0.25">
      <c r="A107" s="9">
        <v>97</v>
      </c>
      <c r="B107" s="10" t="s">
        <v>329</v>
      </c>
      <c r="C107" s="9">
        <v>110</v>
      </c>
      <c r="D107" s="9">
        <v>17.600000000000001</v>
      </c>
      <c r="E107" s="9"/>
      <c r="F107" s="37" t="s">
        <v>490</v>
      </c>
      <c r="G107" s="12">
        <f t="shared" si="2"/>
        <v>26.394214780153931</v>
      </c>
    </row>
    <row r="108" spans="1:7" x14ac:dyDescent="0.25">
      <c r="A108" s="9">
        <v>98</v>
      </c>
      <c r="B108" s="10" t="s">
        <v>330</v>
      </c>
      <c r="C108" s="9">
        <v>111</v>
      </c>
      <c r="D108" s="9">
        <v>13.6</v>
      </c>
      <c r="E108" s="9"/>
      <c r="F108" s="37" t="s">
        <v>476</v>
      </c>
      <c r="G108" s="12">
        <f t="shared" si="2"/>
        <v>20.395529602846217</v>
      </c>
    </row>
    <row r="109" spans="1:7" x14ac:dyDescent="0.25">
      <c r="A109" s="9">
        <v>99</v>
      </c>
      <c r="B109" s="10" t="s">
        <v>331</v>
      </c>
      <c r="C109" s="9">
        <v>112</v>
      </c>
      <c r="D109" s="9">
        <v>13.3</v>
      </c>
      <c r="E109" s="9"/>
      <c r="F109" s="37" t="s">
        <v>491</v>
      </c>
      <c r="G109" s="12">
        <f t="shared" si="2"/>
        <v>19.94562821454814</v>
      </c>
    </row>
    <row r="110" spans="1:7" x14ac:dyDescent="0.25">
      <c r="A110" s="9">
        <v>100</v>
      </c>
      <c r="B110" s="10" t="s">
        <v>332</v>
      </c>
      <c r="C110" s="9">
        <v>113</v>
      </c>
      <c r="D110" s="9">
        <v>15.7</v>
      </c>
      <c r="E110" s="9"/>
      <c r="F110" s="37" t="s">
        <v>463</v>
      </c>
      <c r="G110" s="12">
        <f t="shared" si="2"/>
        <v>23.544839320932763</v>
      </c>
    </row>
    <row r="111" spans="1:7" x14ac:dyDescent="0.25">
      <c r="A111" s="9">
        <v>101</v>
      </c>
      <c r="B111" s="10" t="s">
        <v>267</v>
      </c>
      <c r="C111" s="9">
        <v>46</v>
      </c>
      <c r="D111" s="9">
        <v>15.9</v>
      </c>
      <c r="E111" s="9"/>
      <c r="F111" s="37" t="s">
        <v>468</v>
      </c>
      <c r="G111" s="12">
        <f t="shared" ref="G111:G142" si="3">$G$6/$D$144*D111</f>
        <v>23.844773579798151</v>
      </c>
    </row>
    <row r="112" spans="1:7" x14ac:dyDescent="0.25">
      <c r="A112" s="9">
        <v>102</v>
      </c>
      <c r="B112" s="10" t="s">
        <v>268</v>
      </c>
      <c r="C112" s="9">
        <v>47</v>
      </c>
      <c r="D112" s="9">
        <v>13.7</v>
      </c>
      <c r="E112" s="9"/>
      <c r="F112" s="37" t="s">
        <v>492</v>
      </c>
      <c r="G112" s="12">
        <f t="shared" si="3"/>
        <v>20.545496732278909</v>
      </c>
    </row>
    <row r="113" spans="1:7" x14ac:dyDescent="0.25">
      <c r="A113" s="9">
        <v>103</v>
      </c>
      <c r="B113" s="10" t="s">
        <v>269</v>
      </c>
      <c r="C113" s="9">
        <v>48</v>
      </c>
      <c r="D113" s="9">
        <v>14</v>
      </c>
      <c r="E113" s="9"/>
      <c r="F113" s="37" t="s">
        <v>493</v>
      </c>
      <c r="G113" s="12">
        <f t="shared" si="3"/>
        <v>20.995398120576986</v>
      </c>
    </row>
    <row r="114" spans="1:7" x14ac:dyDescent="0.25">
      <c r="A114" s="9">
        <v>104</v>
      </c>
      <c r="B114" s="10" t="s">
        <v>270</v>
      </c>
      <c r="C114" s="9">
        <v>49</v>
      </c>
      <c r="D114" s="9">
        <v>13.6</v>
      </c>
      <c r="E114" s="9"/>
      <c r="F114" s="37" t="s">
        <v>476</v>
      </c>
      <c r="G114" s="12">
        <f t="shared" si="3"/>
        <v>20.395529602846217</v>
      </c>
    </row>
    <row r="115" spans="1:7" x14ac:dyDescent="0.25">
      <c r="A115" s="9">
        <v>105</v>
      </c>
      <c r="B115" s="10" t="s">
        <v>271</v>
      </c>
      <c r="C115" s="9">
        <v>50</v>
      </c>
      <c r="D115" s="9">
        <v>15.9</v>
      </c>
      <c r="E115" s="9"/>
      <c r="F115" s="37" t="s">
        <v>468</v>
      </c>
      <c r="G115" s="12">
        <f t="shared" si="3"/>
        <v>23.844773579798151</v>
      </c>
    </row>
    <row r="116" spans="1:7" x14ac:dyDescent="0.25">
      <c r="A116" s="9">
        <v>106</v>
      </c>
      <c r="B116" s="10" t="s">
        <v>272</v>
      </c>
      <c r="C116" s="9">
        <v>51</v>
      </c>
      <c r="D116" s="9">
        <v>16.100000000000001</v>
      </c>
      <c r="E116" s="9"/>
      <c r="F116" s="37" t="s">
        <v>469</v>
      </c>
      <c r="G116" s="12">
        <f t="shared" si="3"/>
        <v>24.144707838663539</v>
      </c>
    </row>
    <row r="117" spans="1:7" x14ac:dyDescent="0.25">
      <c r="A117" s="9">
        <v>107</v>
      </c>
      <c r="B117" s="10" t="s">
        <v>273</v>
      </c>
      <c r="C117" s="9">
        <v>52</v>
      </c>
      <c r="D117" s="9">
        <v>15.9</v>
      </c>
      <c r="E117" s="9"/>
      <c r="F117" s="37" t="s">
        <v>468</v>
      </c>
      <c r="G117" s="12">
        <f t="shared" si="3"/>
        <v>23.844773579798151</v>
      </c>
    </row>
    <row r="118" spans="1:7" x14ac:dyDescent="0.25">
      <c r="A118" s="9">
        <v>108</v>
      </c>
      <c r="B118" s="10" t="s">
        <v>274</v>
      </c>
      <c r="C118" s="9">
        <v>53</v>
      </c>
      <c r="D118" s="9">
        <v>16.100000000000001</v>
      </c>
      <c r="E118" s="9"/>
      <c r="F118" s="37" t="s">
        <v>469</v>
      </c>
      <c r="G118" s="12">
        <f t="shared" si="3"/>
        <v>24.144707838663539</v>
      </c>
    </row>
    <row r="119" spans="1:7" x14ac:dyDescent="0.25">
      <c r="A119" s="9">
        <v>109</v>
      </c>
      <c r="B119" s="10" t="s">
        <v>275</v>
      </c>
      <c r="C119" s="9">
        <v>54</v>
      </c>
      <c r="D119" s="9">
        <v>16.3</v>
      </c>
      <c r="E119" s="9"/>
      <c r="F119" s="37" t="s">
        <v>465</v>
      </c>
      <c r="G119" s="12">
        <f t="shared" si="3"/>
        <v>24.444642097528924</v>
      </c>
    </row>
    <row r="120" spans="1:7" x14ac:dyDescent="0.25">
      <c r="A120" s="9">
        <v>110</v>
      </c>
      <c r="B120" s="10" t="s">
        <v>276</v>
      </c>
      <c r="C120" s="9">
        <v>55</v>
      </c>
      <c r="D120" s="9">
        <v>16.100000000000001</v>
      </c>
      <c r="E120" s="9"/>
      <c r="F120" s="37" t="s">
        <v>469</v>
      </c>
      <c r="G120" s="12">
        <f t="shared" si="3"/>
        <v>24.144707838663539</v>
      </c>
    </row>
    <row r="121" spans="1:7" x14ac:dyDescent="0.25">
      <c r="A121" s="9">
        <v>111</v>
      </c>
      <c r="B121" s="10" t="s">
        <v>277</v>
      </c>
      <c r="C121" s="9">
        <v>56</v>
      </c>
      <c r="D121" s="11">
        <v>16</v>
      </c>
      <c r="E121" s="11"/>
      <c r="F121" s="37" t="s">
        <v>474</v>
      </c>
      <c r="G121" s="12">
        <f t="shared" si="3"/>
        <v>23.994740709230843</v>
      </c>
    </row>
    <row r="122" spans="1:7" x14ac:dyDescent="0.25">
      <c r="A122" s="9">
        <v>112</v>
      </c>
      <c r="B122" s="10" t="s">
        <v>278</v>
      </c>
      <c r="C122" s="9">
        <v>57</v>
      </c>
      <c r="D122" s="9">
        <v>16</v>
      </c>
      <c r="E122" s="9"/>
      <c r="F122" s="37" t="s">
        <v>474</v>
      </c>
      <c r="G122" s="12">
        <f t="shared" si="3"/>
        <v>23.994740709230843</v>
      </c>
    </row>
    <row r="123" spans="1:7" x14ac:dyDescent="0.25">
      <c r="A123" s="9">
        <v>113</v>
      </c>
      <c r="B123" s="10" t="s">
        <v>279</v>
      </c>
      <c r="C123" s="9">
        <v>58</v>
      </c>
      <c r="D123" s="9">
        <v>16.100000000000001</v>
      </c>
      <c r="E123" s="9"/>
      <c r="F123" s="37" t="s">
        <v>469</v>
      </c>
      <c r="G123" s="12">
        <f t="shared" si="3"/>
        <v>24.144707838663539</v>
      </c>
    </row>
    <row r="124" spans="1:7" x14ac:dyDescent="0.25">
      <c r="A124" s="9">
        <v>114</v>
      </c>
      <c r="B124" s="10" t="s">
        <v>280</v>
      </c>
      <c r="C124" s="9">
        <v>59</v>
      </c>
      <c r="D124" s="9">
        <v>14.6</v>
      </c>
      <c r="E124" s="9"/>
      <c r="F124" s="37" t="s">
        <v>462</v>
      </c>
      <c r="G124" s="12">
        <f t="shared" si="3"/>
        <v>21.895200897173144</v>
      </c>
    </row>
    <row r="125" spans="1:7" x14ac:dyDescent="0.25">
      <c r="A125" s="9">
        <v>115</v>
      </c>
      <c r="B125" s="10" t="s">
        <v>281</v>
      </c>
      <c r="C125" s="9">
        <v>60</v>
      </c>
      <c r="D125" s="9">
        <v>15.1</v>
      </c>
      <c r="E125" s="9"/>
      <c r="F125" s="37" t="s">
        <v>489</v>
      </c>
      <c r="G125" s="12">
        <f t="shared" si="3"/>
        <v>22.645036544336609</v>
      </c>
    </row>
    <row r="126" spans="1:7" x14ac:dyDescent="0.25">
      <c r="A126" s="9">
        <v>116</v>
      </c>
      <c r="B126" s="10" t="s">
        <v>80</v>
      </c>
      <c r="C126" s="9">
        <v>114</v>
      </c>
      <c r="D126" s="9">
        <v>16.100000000000001</v>
      </c>
      <c r="E126" s="9"/>
      <c r="F126" s="37" t="s">
        <v>469</v>
      </c>
      <c r="G126" s="12">
        <f t="shared" si="3"/>
        <v>24.144707838663539</v>
      </c>
    </row>
    <row r="127" spans="1:7" x14ac:dyDescent="0.25">
      <c r="A127" s="9">
        <v>117</v>
      </c>
      <c r="B127" s="10" t="s">
        <v>81</v>
      </c>
      <c r="C127" s="9">
        <v>115</v>
      </c>
      <c r="D127" s="9">
        <v>16.100000000000001</v>
      </c>
      <c r="E127" s="9"/>
      <c r="F127" s="37" t="s">
        <v>469</v>
      </c>
      <c r="G127" s="12">
        <f t="shared" si="3"/>
        <v>24.144707838663539</v>
      </c>
    </row>
    <row r="128" spans="1:7" x14ac:dyDescent="0.25">
      <c r="A128" s="9">
        <v>118</v>
      </c>
      <c r="B128" s="10" t="s">
        <v>82</v>
      </c>
      <c r="C128" s="9">
        <v>116</v>
      </c>
      <c r="D128" s="9">
        <v>15.8</v>
      </c>
      <c r="E128" s="9"/>
      <c r="F128" s="37" t="s">
        <v>478</v>
      </c>
      <c r="G128" s="12">
        <f t="shared" si="3"/>
        <v>23.694806450365459</v>
      </c>
    </row>
    <row r="129" spans="1:7" x14ac:dyDescent="0.25">
      <c r="A129" s="9">
        <v>119</v>
      </c>
      <c r="B129" s="10" t="s">
        <v>83</v>
      </c>
      <c r="C129" s="9">
        <v>117</v>
      </c>
      <c r="D129" s="9">
        <v>15.9</v>
      </c>
      <c r="E129" s="9"/>
      <c r="F129" s="37" t="s">
        <v>468</v>
      </c>
      <c r="G129" s="12">
        <f t="shared" si="3"/>
        <v>23.844773579798151</v>
      </c>
    </row>
    <row r="130" spans="1:7" x14ac:dyDescent="0.25">
      <c r="A130" s="9">
        <v>120</v>
      </c>
      <c r="B130" s="10" t="s">
        <v>84</v>
      </c>
      <c r="C130" s="9">
        <v>118</v>
      </c>
      <c r="D130" s="9">
        <v>16.100000000000001</v>
      </c>
      <c r="E130" s="9"/>
      <c r="F130" s="37" t="s">
        <v>469</v>
      </c>
      <c r="G130" s="12">
        <f t="shared" si="3"/>
        <v>24.144707838663539</v>
      </c>
    </row>
    <row r="131" spans="1:7" x14ac:dyDescent="0.25">
      <c r="A131" s="9">
        <v>121</v>
      </c>
      <c r="B131" s="10" t="s">
        <v>85</v>
      </c>
      <c r="C131" s="9">
        <v>119</v>
      </c>
      <c r="D131" s="9">
        <v>16</v>
      </c>
      <c r="E131" s="9"/>
      <c r="F131" s="37" t="s">
        <v>474</v>
      </c>
      <c r="G131" s="12">
        <f t="shared" si="3"/>
        <v>23.994740709230843</v>
      </c>
    </row>
    <row r="132" spans="1:7" x14ac:dyDescent="0.25">
      <c r="A132" s="9">
        <v>122</v>
      </c>
      <c r="B132" s="10" t="s">
        <v>107</v>
      </c>
      <c r="C132" s="9">
        <v>120</v>
      </c>
      <c r="D132" s="9">
        <v>16</v>
      </c>
      <c r="E132" s="9"/>
      <c r="F132" s="37" t="s">
        <v>474</v>
      </c>
      <c r="G132" s="12">
        <f t="shared" si="3"/>
        <v>23.994740709230843</v>
      </c>
    </row>
    <row r="133" spans="1:7" x14ac:dyDescent="0.25">
      <c r="A133" s="9">
        <v>123</v>
      </c>
      <c r="B133" s="10" t="s">
        <v>108</v>
      </c>
      <c r="C133" s="9">
        <v>121</v>
      </c>
      <c r="D133" s="9">
        <v>16.600000000000001</v>
      </c>
      <c r="E133" s="9"/>
      <c r="F133" s="37" t="s">
        <v>466</v>
      </c>
      <c r="G133" s="12">
        <f t="shared" si="3"/>
        <v>24.894543485827</v>
      </c>
    </row>
    <row r="134" spans="1:7" x14ac:dyDescent="0.25">
      <c r="A134" s="9">
        <v>124</v>
      </c>
      <c r="B134" s="10" t="s">
        <v>109</v>
      </c>
      <c r="C134" s="9">
        <v>122</v>
      </c>
      <c r="D134" s="9">
        <v>16</v>
      </c>
      <c r="E134" s="9"/>
      <c r="F134" s="37" t="s">
        <v>474</v>
      </c>
      <c r="G134" s="12">
        <f t="shared" si="3"/>
        <v>23.994740709230843</v>
      </c>
    </row>
    <row r="135" spans="1:7" x14ac:dyDescent="0.25">
      <c r="A135" s="9">
        <v>125</v>
      </c>
      <c r="B135" s="10" t="s">
        <v>333</v>
      </c>
      <c r="C135" s="9">
        <v>123</v>
      </c>
      <c r="D135" s="9">
        <v>16.100000000000001</v>
      </c>
      <c r="E135" s="9"/>
      <c r="F135" s="37" t="s">
        <v>469</v>
      </c>
      <c r="G135" s="12">
        <f t="shared" si="3"/>
        <v>24.144707838663539</v>
      </c>
    </row>
    <row r="136" spans="1:7" x14ac:dyDescent="0.25">
      <c r="A136" s="9">
        <v>126</v>
      </c>
      <c r="B136" s="10" t="s">
        <v>334</v>
      </c>
      <c r="C136" s="9">
        <v>124</v>
      </c>
      <c r="D136" s="9">
        <v>15.8</v>
      </c>
      <c r="E136" s="9"/>
      <c r="F136" s="37" t="s">
        <v>478</v>
      </c>
      <c r="G136" s="12">
        <f t="shared" si="3"/>
        <v>23.694806450365459</v>
      </c>
    </row>
    <row r="137" spans="1:7" x14ac:dyDescent="0.25">
      <c r="A137" s="9">
        <v>127</v>
      </c>
      <c r="B137" s="10" t="s">
        <v>335</v>
      </c>
      <c r="C137" s="9">
        <v>125</v>
      </c>
      <c r="D137" s="9">
        <v>16</v>
      </c>
      <c r="E137" s="9"/>
      <c r="F137" s="37" t="s">
        <v>474</v>
      </c>
      <c r="G137" s="12">
        <f t="shared" si="3"/>
        <v>23.994740709230843</v>
      </c>
    </row>
    <row r="138" spans="1:7" x14ac:dyDescent="0.25">
      <c r="A138" s="9">
        <v>128</v>
      </c>
      <c r="B138" s="10" t="s">
        <v>336</v>
      </c>
      <c r="C138" s="9">
        <v>126</v>
      </c>
      <c r="D138" s="9">
        <v>16</v>
      </c>
      <c r="E138" s="9"/>
      <c r="F138" s="37" t="s">
        <v>474</v>
      </c>
      <c r="G138" s="12">
        <f t="shared" si="3"/>
        <v>23.994740709230843</v>
      </c>
    </row>
    <row r="139" spans="1:7" x14ac:dyDescent="0.25">
      <c r="A139" s="9">
        <v>129</v>
      </c>
      <c r="B139" s="10" t="s">
        <v>337</v>
      </c>
      <c r="C139" s="9">
        <v>127</v>
      </c>
      <c r="D139" s="9">
        <v>17.3</v>
      </c>
      <c r="E139" s="9"/>
      <c r="F139" s="37" t="s">
        <v>494</v>
      </c>
      <c r="G139" s="12">
        <f t="shared" si="3"/>
        <v>25.94431339185585</v>
      </c>
    </row>
    <row r="140" spans="1:7" x14ac:dyDescent="0.25">
      <c r="A140" s="9">
        <v>130</v>
      </c>
      <c r="B140" s="10" t="s">
        <v>338</v>
      </c>
      <c r="C140" s="9">
        <v>128</v>
      </c>
      <c r="D140" s="9">
        <v>13</v>
      </c>
      <c r="E140" s="9"/>
      <c r="F140" s="37" t="s">
        <v>495</v>
      </c>
      <c r="G140" s="12">
        <f t="shared" si="3"/>
        <v>19.49572682625006</v>
      </c>
    </row>
    <row r="141" spans="1:7" x14ac:dyDescent="0.25">
      <c r="A141" s="9">
        <v>131</v>
      </c>
      <c r="B141" s="10" t="s">
        <v>339</v>
      </c>
      <c r="C141" s="9">
        <v>129</v>
      </c>
      <c r="D141" s="9">
        <v>13</v>
      </c>
      <c r="E141" s="9"/>
      <c r="F141" s="37" t="s">
        <v>495</v>
      </c>
      <c r="G141" s="12">
        <f t="shared" si="3"/>
        <v>19.49572682625006</v>
      </c>
    </row>
    <row r="142" spans="1:7" x14ac:dyDescent="0.25">
      <c r="A142" s="9">
        <v>132</v>
      </c>
      <c r="B142" s="10" t="s">
        <v>340</v>
      </c>
      <c r="C142" s="9">
        <v>130</v>
      </c>
      <c r="D142" s="9">
        <v>14.9</v>
      </c>
      <c r="E142" s="9"/>
      <c r="F142" s="37" t="s">
        <v>496</v>
      </c>
      <c r="G142" s="12">
        <f t="shared" si="3"/>
        <v>22.345102285471224</v>
      </c>
    </row>
    <row r="143" spans="1:7" x14ac:dyDescent="0.25">
      <c r="A143" s="15"/>
      <c r="B143" s="19" t="s">
        <v>110</v>
      </c>
      <c r="C143" s="19"/>
      <c r="D143" s="17">
        <f>SUM(D11:D142)</f>
        <v>2086.1999999999985</v>
      </c>
      <c r="E143" s="17">
        <f>SUM(E11:E142)</f>
        <v>499.7</v>
      </c>
      <c r="F143" s="38" t="s">
        <v>497</v>
      </c>
      <c r="G143" s="17">
        <f>SUM(G11:G142)</f>
        <v>3878.0000000000055</v>
      </c>
    </row>
    <row r="144" spans="1:7" x14ac:dyDescent="0.25">
      <c r="A144" s="15"/>
      <c r="B144" s="19" t="s">
        <v>498</v>
      </c>
      <c r="C144" s="19"/>
      <c r="D144" s="17">
        <f>D143+E143</f>
        <v>2585.8999999999983</v>
      </c>
      <c r="E144" s="25"/>
      <c r="F144" s="34"/>
      <c r="G144" s="15"/>
    </row>
    <row r="145" spans="1:7" x14ac:dyDescent="0.25">
      <c r="A145" s="15"/>
      <c r="B145" s="15"/>
      <c r="C145" s="15"/>
      <c r="D145" s="15"/>
      <c r="E145" s="15"/>
      <c r="F145" s="34"/>
      <c r="G145" s="15"/>
    </row>
  </sheetData>
  <mergeCells count="4">
    <mergeCell ref="C5:F5"/>
    <mergeCell ref="E6:F6"/>
    <mergeCell ref="F2:H2"/>
    <mergeCell ref="F3:H3"/>
  </mergeCells>
  <pageMargins left="1" right="1" top="1" bottom="1" header="0.5" footer="0.5"/>
  <pageSetup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R4" sqref="R4"/>
    </sheetView>
  </sheetViews>
  <sheetFormatPr defaultRowHeight="15" x14ac:dyDescent="0.25"/>
  <cols>
    <col min="1" max="1" width="5.42578125" customWidth="1"/>
    <col min="2" max="2" width="16.42578125" customWidth="1"/>
    <col min="3" max="3" width="10" customWidth="1"/>
    <col min="4" max="4" width="11.42578125" customWidth="1"/>
    <col min="5" max="5" width="13.5703125" customWidth="1"/>
    <col min="6" max="6" width="12" customWidth="1"/>
    <col min="7" max="7" width="12.5703125" customWidth="1"/>
  </cols>
  <sheetData>
    <row r="1" spans="1:8" x14ac:dyDescent="0.25">
      <c r="E1" s="63"/>
      <c r="F1" s="61" t="s">
        <v>624</v>
      </c>
      <c r="G1" s="61"/>
      <c r="H1" s="61"/>
    </row>
    <row r="2" spans="1:8" x14ac:dyDescent="0.25">
      <c r="E2" s="63"/>
      <c r="F2" s="61" t="s">
        <v>620</v>
      </c>
      <c r="G2" s="61"/>
      <c r="H2" s="61"/>
    </row>
    <row r="3" spans="1:8" x14ac:dyDescent="0.25">
      <c r="E3" s="63"/>
      <c r="F3" s="67" t="s">
        <v>626</v>
      </c>
      <c r="G3" s="67"/>
      <c r="H3" s="67"/>
    </row>
    <row r="5" spans="1:8" ht="21" x14ac:dyDescent="0.35">
      <c r="A5" s="5"/>
      <c r="B5" s="65" t="s">
        <v>510</v>
      </c>
      <c r="C5" s="65"/>
      <c r="D5" s="65"/>
      <c r="E5" s="65"/>
      <c r="F5" s="65"/>
      <c r="G5" s="40"/>
    </row>
    <row r="6" spans="1:8" ht="17.25" x14ac:dyDescent="0.25">
      <c r="E6" s="69" t="s">
        <v>513</v>
      </c>
      <c r="F6" s="69"/>
      <c r="G6" s="2">
        <v>882</v>
      </c>
    </row>
    <row r="7" spans="1:8" x14ac:dyDescent="0.25">
      <c r="F7" s="32"/>
      <c r="G7" s="4"/>
    </row>
    <row r="8" spans="1:8" x14ac:dyDescent="0.25">
      <c r="F8" s="31"/>
    </row>
    <row r="9" spans="1:8" ht="47.25" x14ac:dyDescent="0.25">
      <c r="A9" s="7" t="s">
        <v>511</v>
      </c>
      <c r="B9" s="8" t="s">
        <v>0</v>
      </c>
      <c r="C9" s="8" t="s">
        <v>512</v>
      </c>
      <c r="D9" s="8" t="s">
        <v>361</v>
      </c>
      <c r="E9" s="8" t="s">
        <v>358</v>
      </c>
      <c r="F9" s="33" t="s">
        <v>357</v>
      </c>
      <c r="G9" s="8" t="s">
        <v>363</v>
      </c>
    </row>
    <row r="10" spans="1:8" x14ac:dyDescent="0.25">
      <c r="A10" s="25">
        <v>1</v>
      </c>
      <c r="B10" s="15" t="s">
        <v>127</v>
      </c>
      <c r="C10" s="42">
        <v>1</v>
      </c>
      <c r="D10" s="42">
        <v>19.8</v>
      </c>
      <c r="E10" s="26"/>
      <c r="F10" s="30" t="s">
        <v>524</v>
      </c>
      <c r="G10" s="27">
        <v>22.16</v>
      </c>
    </row>
    <row r="11" spans="1:8" x14ac:dyDescent="0.25">
      <c r="A11" s="25">
        <v>2</v>
      </c>
      <c r="B11" s="15" t="s">
        <v>128</v>
      </c>
      <c r="C11" s="42">
        <v>2</v>
      </c>
      <c r="D11" s="25">
        <v>26.9</v>
      </c>
      <c r="E11" s="25"/>
      <c r="F11" s="30" t="s">
        <v>525</v>
      </c>
      <c r="G11" s="27">
        <v>30.11</v>
      </c>
    </row>
    <row r="12" spans="1:8" x14ac:dyDescent="0.25">
      <c r="A12" s="25">
        <v>3</v>
      </c>
      <c r="B12" s="15" t="s">
        <v>129</v>
      </c>
      <c r="C12" s="42">
        <v>3</v>
      </c>
      <c r="D12" s="25">
        <v>26.6</v>
      </c>
      <c r="E12" s="25"/>
      <c r="F12" s="30" t="s">
        <v>526</v>
      </c>
      <c r="G12" s="27">
        <v>29.77</v>
      </c>
    </row>
    <row r="13" spans="1:8" x14ac:dyDescent="0.25">
      <c r="A13" s="25">
        <v>4</v>
      </c>
      <c r="B13" s="15" t="s">
        <v>130</v>
      </c>
      <c r="C13" s="42">
        <v>4</v>
      </c>
      <c r="D13" s="25">
        <v>26.1</v>
      </c>
      <c r="E13" s="25"/>
      <c r="F13" s="30" t="s">
        <v>544</v>
      </c>
      <c r="G13" s="27">
        <v>29.21</v>
      </c>
    </row>
    <row r="14" spans="1:8" x14ac:dyDescent="0.25">
      <c r="A14" s="25">
        <v>5</v>
      </c>
      <c r="B14" s="15" t="s">
        <v>131</v>
      </c>
      <c r="C14" s="42">
        <v>5</v>
      </c>
      <c r="D14" s="25">
        <v>18.7</v>
      </c>
      <c r="E14" s="25"/>
      <c r="F14" s="30" t="s">
        <v>527</v>
      </c>
      <c r="G14" s="27">
        <v>20.93</v>
      </c>
    </row>
    <row r="15" spans="1:8" x14ac:dyDescent="0.25">
      <c r="A15" s="25">
        <v>6</v>
      </c>
      <c r="B15" s="15" t="s">
        <v>132</v>
      </c>
      <c r="C15" s="42">
        <v>6</v>
      </c>
      <c r="D15" s="25">
        <v>26</v>
      </c>
      <c r="E15" s="25"/>
      <c r="F15" s="30" t="s">
        <v>542</v>
      </c>
      <c r="G15" s="27">
        <v>29.1</v>
      </c>
    </row>
    <row r="16" spans="1:8" x14ac:dyDescent="0.25">
      <c r="A16" s="25">
        <v>7</v>
      </c>
      <c r="B16" s="15" t="s">
        <v>133</v>
      </c>
      <c r="C16" s="42">
        <v>7</v>
      </c>
      <c r="D16" s="25">
        <v>26.5</v>
      </c>
      <c r="E16" s="25"/>
      <c r="F16" s="30" t="s">
        <v>528</v>
      </c>
      <c r="G16" s="27">
        <v>29.66</v>
      </c>
    </row>
    <row r="17" spans="1:7" x14ac:dyDescent="0.25">
      <c r="A17" s="25">
        <v>8</v>
      </c>
      <c r="B17" s="15" t="s">
        <v>134</v>
      </c>
      <c r="C17" s="42">
        <v>8</v>
      </c>
      <c r="D17" s="25">
        <v>25.5</v>
      </c>
      <c r="E17" s="25"/>
      <c r="F17" s="30" t="s">
        <v>529</v>
      </c>
      <c r="G17" s="27">
        <v>28.54</v>
      </c>
    </row>
    <row r="18" spans="1:7" x14ac:dyDescent="0.25">
      <c r="A18" s="25">
        <v>9</v>
      </c>
      <c r="B18" s="15" t="s">
        <v>233</v>
      </c>
      <c r="C18" s="42">
        <v>9</v>
      </c>
      <c r="D18" s="25">
        <v>19.600000000000001</v>
      </c>
      <c r="E18" s="25"/>
      <c r="F18" s="30" t="s">
        <v>530</v>
      </c>
      <c r="G18" s="27">
        <v>21.94</v>
      </c>
    </row>
    <row r="19" spans="1:7" x14ac:dyDescent="0.25">
      <c r="A19" s="25">
        <v>10</v>
      </c>
      <c r="B19" s="15" t="s">
        <v>234</v>
      </c>
      <c r="C19" s="42">
        <v>10</v>
      </c>
      <c r="D19" s="25">
        <v>26.7</v>
      </c>
      <c r="E19" s="25"/>
      <c r="F19" s="30" t="s">
        <v>531</v>
      </c>
      <c r="G19" s="27">
        <v>29.88</v>
      </c>
    </row>
    <row r="20" spans="1:7" x14ac:dyDescent="0.25">
      <c r="A20" s="25">
        <v>11</v>
      </c>
      <c r="B20" s="15" t="s">
        <v>235</v>
      </c>
      <c r="C20" s="42">
        <v>11</v>
      </c>
      <c r="D20" s="25">
        <v>26.9</v>
      </c>
      <c r="E20" s="25"/>
      <c r="F20" s="30" t="s">
        <v>525</v>
      </c>
      <c r="G20" s="27">
        <v>30.1</v>
      </c>
    </row>
    <row r="21" spans="1:7" x14ac:dyDescent="0.25">
      <c r="A21" s="25">
        <v>12</v>
      </c>
      <c r="B21" s="15" t="s">
        <v>236</v>
      </c>
      <c r="C21" s="42">
        <v>12</v>
      </c>
      <c r="D21" s="25">
        <v>26.3</v>
      </c>
      <c r="E21" s="25"/>
      <c r="F21" s="30" t="s">
        <v>532</v>
      </c>
      <c r="G21" s="27">
        <v>29.43</v>
      </c>
    </row>
    <row r="22" spans="1:7" x14ac:dyDescent="0.25">
      <c r="A22" s="25">
        <v>13</v>
      </c>
      <c r="B22" s="15" t="s">
        <v>139</v>
      </c>
      <c r="C22" s="42">
        <v>13</v>
      </c>
      <c r="D22" s="25">
        <v>19.5</v>
      </c>
      <c r="E22" s="25"/>
      <c r="F22" s="30" t="s">
        <v>533</v>
      </c>
      <c r="G22" s="27">
        <v>21.82</v>
      </c>
    </row>
    <row r="23" spans="1:7" x14ac:dyDescent="0.25">
      <c r="A23" s="25">
        <v>14</v>
      </c>
      <c r="B23" s="15" t="s">
        <v>140</v>
      </c>
      <c r="C23" s="42">
        <v>14</v>
      </c>
      <c r="D23" s="25">
        <v>26.3</v>
      </c>
      <c r="E23" s="25"/>
      <c r="F23" s="30" t="s">
        <v>532</v>
      </c>
      <c r="G23" s="27">
        <v>29.43</v>
      </c>
    </row>
    <row r="24" spans="1:7" x14ac:dyDescent="0.25">
      <c r="A24" s="25">
        <v>15</v>
      </c>
      <c r="B24" s="15" t="s">
        <v>141</v>
      </c>
      <c r="C24" s="42">
        <v>15</v>
      </c>
      <c r="D24" s="25">
        <v>26.6</v>
      </c>
      <c r="E24" s="25"/>
      <c r="F24" s="30" t="s">
        <v>526</v>
      </c>
      <c r="G24" s="27">
        <v>29.77</v>
      </c>
    </row>
    <row r="25" spans="1:7" x14ac:dyDescent="0.25">
      <c r="A25" s="25">
        <v>16</v>
      </c>
      <c r="B25" s="15" t="s">
        <v>142</v>
      </c>
      <c r="C25" s="42">
        <v>16</v>
      </c>
      <c r="D25" s="25">
        <v>25.5</v>
      </c>
      <c r="E25" s="25"/>
      <c r="F25" s="30" t="s">
        <v>529</v>
      </c>
      <c r="G25" s="27">
        <v>28.54</v>
      </c>
    </row>
    <row r="26" spans="1:7" x14ac:dyDescent="0.25">
      <c r="A26" s="25">
        <v>17</v>
      </c>
      <c r="B26" s="15" t="s">
        <v>346</v>
      </c>
      <c r="C26" s="42">
        <v>17</v>
      </c>
      <c r="D26" s="25">
        <v>20</v>
      </c>
      <c r="E26" s="25"/>
      <c r="F26" s="30" t="s">
        <v>543</v>
      </c>
      <c r="G26" s="27">
        <v>22.38</v>
      </c>
    </row>
    <row r="27" spans="1:7" x14ac:dyDescent="0.25">
      <c r="A27" s="25">
        <v>18</v>
      </c>
      <c r="B27" s="15" t="s">
        <v>347</v>
      </c>
      <c r="C27" s="42">
        <v>18</v>
      </c>
      <c r="D27" s="25">
        <v>27.3</v>
      </c>
      <c r="E27" s="25"/>
      <c r="F27" s="30" t="s">
        <v>534</v>
      </c>
      <c r="G27" s="27">
        <v>30.55</v>
      </c>
    </row>
    <row r="28" spans="1:7" x14ac:dyDescent="0.25">
      <c r="A28" s="25">
        <v>19</v>
      </c>
      <c r="B28" s="15" t="s">
        <v>514</v>
      </c>
      <c r="C28" s="42">
        <v>19</v>
      </c>
      <c r="D28" s="25">
        <v>26.5</v>
      </c>
      <c r="E28" s="25"/>
      <c r="F28" s="30" t="s">
        <v>528</v>
      </c>
      <c r="G28" s="27">
        <v>29.66</v>
      </c>
    </row>
    <row r="29" spans="1:7" x14ac:dyDescent="0.25">
      <c r="A29" s="25">
        <v>20</v>
      </c>
      <c r="B29" s="15" t="s">
        <v>237</v>
      </c>
      <c r="C29" s="42">
        <v>20</v>
      </c>
      <c r="D29" s="45">
        <v>26.2</v>
      </c>
      <c r="E29" s="15"/>
      <c r="F29" s="30" t="s">
        <v>535</v>
      </c>
      <c r="G29" s="42">
        <v>29.32</v>
      </c>
    </row>
    <row r="30" spans="1:7" x14ac:dyDescent="0.25">
      <c r="A30" s="42">
        <v>21</v>
      </c>
      <c r="B30" s="43" t="s">
        <v>238</v>
      </c>
      <c r="C30" s="46">
        <v>21</v>
      </c>
      <c r="D30" s="44">
        <v>19.7</v>
      </c>
      <c r="E30" s="17"/>
      <c r="F30" s="30" t="s">
        <v>536</v>
      </c>
      <c r="G30" s="44">
        <v>22.05</v>
      </c>
    </row>
    <row r="31" spans="1:7" x14ac:dyDescent="0.25">
      <c r="A31" s="42">
        <v>22</v>
      </c>
      <c r="B31" s="15" t="s">
        <v>239</v>
      </c>
      <c r="C31" s="42">
        <v>22</v>
      </c>
      <c r="D31" s="42">
        <v>26.4</v>
      </c>
      <c r="E31" s="15"/>
      <c r="F31" s="30" t="s">
        <v>537</v>
      </c>
      <c r="G31" s="42">
        <v>29.55</v>
      </c>
    </row>
    <row r="32" spans="1:7" x14ac:dyDescent="0.25">
      <c r="A32" s="42">
        <v>23</v>
      </c>
      <c r="B32" s="15" t="s">
        <v>240</v>
      </c>
      <c r="C32" s="42">
        <v>23</v>
      </c>
      <c r="D32" s="42">
        <v>26.3</v>
      </c>
      <c r="E32" s="15"/>
      <c r="F32" s="30" t="s">
        <v>532</v>
      </c>
      <c r="G32" s="42">
        <v>29.43</v>
      </c>
    </row>
    <row r="33" spans="1:7" x14ac:dyDescent="0.25">
      <c r="A33" s="42">
        <v>24</v>
      </c>
      <c r="B33" s="43" t="s">
        <v>241</v>
      </c>
      <c r="C33" s="47">
        <v>24</v>
      </c>
      <c r="D33" s="42">
        <v>25.6</v>
      </c>
      <c r="E33" s="15"/>
      <c r="F33" s="30" t="s">
        <v>538</v>
      </c>
      <c r="G33" s="42">
        <v>28.65</v>
      </c>
    </row>
    <row r="34" spans="1:7" x14ac:dyDescent="0.25">
      <c r="A34" s="45">
        <v>25</v>
      </c>
      <c r="B34" s="28" t="s">
        <v>515</v>
      </c>
      <c r="C34" s="47">
        <v>25</v>
      </c>
      <c r="D34" s="42">
        <v>19.399999999999999</v>
      </c>
      <c r="E34" s="15"/>
      <c r="F34" s="30" t="s">
        <v>539</v>
      </c>
      <c r="G34" s="42">
        <v>21.71</v>
      </c>
    </row>
    <row r="35" spans="1:7" x14ac:dyDescent="0.25">
      <c r="A35" s="45">
        <v>26</v>
      </c>
      <c r="B35" s="28" t="s">
        <v>516</v>
      </c>
      <c r="C35" s="47">
        <v>26</v>
      </c>
      <c r="D35" s="42">
        <v>26.6</v>
      </c>
      <c r="E35" s="15"/>
      <c r="F35" s="30" t="s">
        <v>526</v>
      </c>
      <c r="G35" s="42">
        <v>29.77</v>
      </c>
    </row>
    <row r="36" spans="1:7" x14ac:dyDescent="0.25">
      <c r="A36" s="45">
        <v>27</v>
      </c>
      <c r="B36" s="28" t="s">
        <v>517</v>
      </c>
      <c r="C36" s="47">
        <v>27</v>
      </c>
      <c r="D36" s="42">
        <v>26.5</v>
      </c>
      <c r="E36" s="15"/>
      <c r="F36" s="30" t="s">
        <v>528</v>
      </c>
      <c r="G36" s="42">
        <v>29.66</v>
      </c>
    </row>
    <row r="37" spans="1:7" x14ac:dyDescent="0.25">
      <c r="A37" s="45">
        <v>28</v>
      </c>
      <c r="B37" s="28" t="s">
        <v>518</v>
      </c>
      <c r="C37" s="47">
        <v>28</v>
      </c>
      <c r="D37" s="42">
        <v>26.5</v>
      </c>
      <c r="E37" s="15"/>
      <c r="F37" s="30" t="s">
        <v>528</v>
      </c>
      <c r="G37" s="42">
        <v>29.66</v>
      </c>
    </row>
    <row r="38" spans="1:7" x14ac:dyDescent="0.25">
      <c r="A38" s="45">
        <v>29</v>
      </c>
      <c r="B38" s="28" t="s">
        <v>519</v>
      </c>
      <c r="C38" s="47">
        <v>29</v>
      </c>
      <c r="D38" s="42">
        <v>19.399999999999999</v>
      </c>
      <c r="E38" s="15"/>
      <c r="F38" s="30" t="s">
        <v>539</v>
      </c>
      <c r="G38" s="42">
        <v>21.71</v>
      </c>
    </row>
    <row r="39" spans="1:7" x14ac:dyDescent="0.25">
      <c r="A39" s="45">
        <v>30</v>
      </c>
      <c r="B39" s="28" t="s">
        <v>520</v>
      </c>
      <c r="C39" s="47">
        <v>30</v>
      </c>
      <c r="D39" s="42">
        <v>25.8</v>
      </c>
      <c r="E39" s="15"/>
      <c r="F39" s="30" t="s">
        <v>540</v>
      </c>
      <c r="G39" s="42">
        <v>28.87</v>
      </c>
    </row>
    <row r="40" spans="1:7" x14ac:dyDescent="0.25">
      <c r="A40" s="45">
        <v>31</v>
      </c>
      <c r="B40" s="28" t="s">
        <v>521</v>
      </c>
      <c r="C40" s="47">
        <v>31</v>
      </c>
      <c r="D40" s="42">
        <v>26.6</v>
      </c>
      <c r="E40" s="15"/>
      <c r="F40" s="30" t="s">
        <v>526</v>
      </c>
      <c r="G40" s="42">
        <v>29.77</v>
      </c>
    </row>
    <row r="41" spans="1:7" x14ac:dyDescent="0.25">
      <c r="A41" s="45">
        <v>32</v>
      </c>
      <c r="B41" s="28" t="s">
        <v>522</v>
      </c>
      <c r="C41" s="47">
        <v>32</v>
      </c>
      <c r="D41" s="42">
        <v>25.8</v>
      </c>
      <c r="E41" s="15"/>
      <c r="F41" s="30" t="s">
        <v>540</v>
      </c>
      <c r="G41" s="42">
        <v>28.87</v>
      </c>
    </row>
    <row r="42" spans="1:7" x14ac:dyDescent="0.25">
      <c r="A42" s="15"/>
      <c r="B42" s="49" t="s">
        <v>110</v>
      </c>
      <c r="C42" s="50"/>
      <c r="D42" s="51">
        <v>788.1</v>
      </c>
      <c r="E42" s="51">
        <v>0</v>
      </c>
      <c r="F42" s="35" t="s">
        <v>541</v>
      </c>
      <c r="G42" s="54">
        <f>SUM(G10:G41)</f>
        <v>881.99999999999989</v>
      </c>
    </row>
    <row r="43" spans="1:7" x14ac:dyDescent="0.25">
      <c r="A43" s="15"/>
      <c r="B43" s="48"/>
      <c r="C43" s="15"/>
      <c r="D43" s="42"/>
      <c r="E43" s="15"/>
      <c r="F43" s="15"/>
      <c r="G43" s="15"/>
    </row>
    <row r="44" spans="1:7" ht="17.25" x14ac:dyDescent="0.25">
      <c r="A44" s="15"/>
      <c r="B44" s="52" t="s">
        <v>523</v>
      </c>
      <c r="C44" s="50"/>
      <c r="D44" s="53">
        <v>788.1</v>
      </c>
      <c r="E44" s="15"/>
      <c r="F44" s="15"/>
      <c r="G44" s="15"/>
    </row>
  </sheetData>
  <mergeCells count="3">
    <mergeCell ref="E6:F6"/>
    <mergeCell ref="B5:F5"/>
    <mergeCell ref="F3:H3"/>
  </mergeCells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activeCell="F1" sqref="F1:H3"/>
    </sheetView>
  </sheetViews>
  <sheetFormatPr defaultRowHeight="15" x14ac:dyDescent="0.25"/>
  <cols>
    <col min="1" max="1" width="4" bestFit="1" customWidth="1"/>
    <col min="2" max="2" width="18.85546875" customWidth="1"/>
    <col min="3" max="3" width="9.28515625" customWidth="1"/>
    <col min="4" max="4" width="10.7109375" customWidth="1"/>
    <col min="5" max="5" width="12.7109375" customWidth="1"/>
    <col min="6" max="6" width="13.5703125" customWidth="1"/>
    <col min="7" max="7" width="18" customWidth="1"/>
  </cols>
  <sheetData>
    <row r="1" spans="1:10" x14ac:dyDescent="0.25">
      <c r="F1" s="61" t="s">
        <v>619</v>
      </c>
      <c r="G1" s="61"/>
      <c r="H1" s="61"/>
      <c r="I1" s="61"/>
      <c r="J1" s="61"/>
    </row>
    <row r="2" spans="1:10" x14ac:dyDescent="0.25">
      <c r="F2" s="67" t="s">
        <v>620</v>
      </c>
      <c r="G2" s="67"/>
      <c r="H2" s="67"/>
      <c r="I2" s="64"/>
      <c r="J2" s="64"/>
    </row>
    <row r="3" spans="1:10" x14ac:dyDescent="0.25">
      <c r="F3" s="67" t="s">
        <v>618</v>
      </c>
      <c r="G3" s="67"/>
      <c r="H3" s="67"/>
      <c r="I3" s="64"/>
      <c r="J3" s="64"/>
    </row>
    <row r="4" spans="1:10" x14ac:dyDescent="0.25">
      <c r="F4" s="55"/>
      <c r="G4" s="55"/>
      <c r="H4" s="55"/>
    </row>
    <row r="5" spans="1:10" ht="21" x14ac:dyDescent="0.35">
      <c r="D5" s="41" t="s">
        <v>501</v>
      </c>
      <c r="E5" s="41"/>
      <c r="F5" s="41"/>
    </row>
    <row r="6" spans="1:10" ht="17.25" x14ac:dyDescent="0.25">
      <c r="D6" s="66" t="s">
        <v>503</v>
      </c>
      <c r="E6" s="66"/>
      <c r="F6" s="66"/>
      <c r="G6" s="2">
        <v>5249</v>
      </c>
    </row>
    <row r="7" spans="1:10" x14ac:dyDescent="0.25">
      <c r="F7" s="2"/>
      <c r="G7" s="2"/>
    </row>
    <row r="8" spans="1:10" hidden="1" x14ac:dyDescent="0.25">
      <c r="F8" s="4">
        <f>3.9+2.2+69.4+4.4+2.2+26.4+11+4.8+14.8+51.9+2.2+3.9+62.4+28.5+51.2+3.2+5.8+3.2+50.9+16.8+39.7+3.2+3.2</f>
        <v>465.19999999999993</v>
      </c>
    </row>
    <row r="9" spans="1:10" x14ac:dyDescent="0.25">
      <c r="F9" s="3"/>
      <c r="G9" s="4"/>
    </row>
    <row r="10" spans="1:10" ht="47.25" x14ac:dyDescent="0.25">
      <c r="A10" s="7" t="s">
        <v>356</v>
      </c>
      <c r="B10" s="8" t="s">
        <v>0</v>
      </c>
      <c r="C10" s="8" t="s">
        <v>359</v>
      </c>
      <c r="D10" s="8" t="s">
        <v>361</v>
      </c>
      <c r="E10" s="8" t="s">
        <v>358</v>
      </c>
      <c r="F10" s="8" t="s">
        <v>357</v>
      </c>
      <c r="G10" s="8" t="s">
        <v>360</v>
      </c>
    </row>
    <row r="11" spans="1:10" x14ac:dyDescent="0.25">
      <c r="A11" s="7"/>
      <c r="B11" s="8"/>
      <c r="C11" s="8"/>
      <c r="D11" s="8"/>
      <c r="E11" s="8"/>
      <c r="F11" s="8"/>
      <c r="G11" s="8"/>
    </row>
    <row r="12" spans="1:10" x14ac:dyDescent="0.25">
      <c r="A12" s="9">
        <v>1</v>
      </c>
      <c r="B12" s="10" t="s">
        <v>127</v>
      </c>
      <c r="C12" s="9">
        <v>1</v>
      </c>
      <c r="D12" s="11">
        <v>31</v>
      </c>
      <c r="E12" s="11"/>
      <c r="F12" s="20" t="s">
        <v>545</v>
      </c>
      <c r="G12" s="12" t="s">
        <v>504</v>
      </c>
    </row>
    <row r="13" spans="1:10" x14ac:dyDescent="0.25">
      <c r="A13" s="9">
        <v>2</v>
      </c>
      <c r="B13" s="10" t="s">
        <v>128</v>
      </c>
      <c r="C13" s="9">
        <v>2</v>
      </c>
      <c r="D13" s="11">
        <f>18.6+8.7+4</f>
        <v>31.3</v>
      </c>
      <c r="E13" s="11"/>
      <c r="F13" s="20" t="s">
        <v>546</v>
      </c>
      <c r="G13" s="12" t="s">
        <v>567</v>
      </c>
    </row>
    <row r="14" spans="1:10" x14ac:dyDescent="0.25">
      <c r="A14" s="9">
        <v>3</v>
      </c>
      <c r="B14" s="10" t="s">
        <v>129</v>
      </c>
      <c r="C14" s="9">
        <v>3</v>
      </c>
      <c r="D14" s="9">
        <v>31.1</v>
      </c>
      <c r="E14" s="11"/>
      <c r="F14" s="20" t="s">
        <v>554</v>
      </c>
      <c r="G14" s="12" t="s">
        <v>568</v>
      </c>
    </row>
    <row r="15" spans="1:10" x14ac:dyDescent="0.25">
      <c r="A15" s="9">
        <v>4</v>
      </c>
      <c r="B15" s="10" t="s">
        <v>130</v>
      </c>
      <c r="C15" s="9">
        <v>4</v>
      </c>
      <c r="D15" s="9">
        <f>18.6+4+8.6</f>
        <v>31.200000000000003</v>
      </c>
      <c r="E15" s="11"/>
      <c r="F15" s="20" t="s">
        <v>547</v>
      </c>
      <c r="G15" s="12" t="s">
        <v>569</v>
      </c>
    </row>
    <row r="16" spans="1:10" x14ac:dyDescent="0.25">
      <c r="A16" s="9">
        <v>5</v>
      </c>
      <c r="B16" s="10" t="s">
        <v>131</v>
      </c>
      <c r="C16" s="9">
        <v>5</v>
      </c>
      <c r="D16" s="11">
        <f>19.1+7.4+4.1</f>
        <v>30.6</v>
      </c>
      <c r="E16" s="11"/>
      <c r="F16" s="20" t="s">
        <v>548</v>
      </c>
      <c r="G16" s="12" t="s">
        <v>570</v>
      </c>
    </row>
    <row r="17" spans="1:10" x14ac:dyDescent="0.25">
      <c r="A17" s="9">
        <v>6</v>
      </c>
      <c r="B17" s="10" t="s">
        <v>132</v>
      </c>
      <c r="C17" s="9">
        <v>6</v>
      </c>
      <c r="D17" s="11">
        <f>20.1+8.1+10.2+3.8</f>
        <v>42.2</v>
      </c>
      <c r="E17" s="11"/>
      <c r="F17" s="20" t="s">
        <v>549</v>
      </c>
      <c r="G17" s="12" t="s">
        <v>571</v>
      </c>
      <c r="J17" s="60"/>
    </row>
    <row r="18" spans="1:10" x14ac:dyDescent="0.25">
      <c r="A18" s="9">
        <v>7</v>
      </c>
      <c r="B18" s="10" t="s">
        <v>133</v>
      </c>
      <c r="C18" s="9">
        <v>7</v>
      </c>
      <c r="D18" s="9">
        <f>18.7+8.7+4</f>
        <v>31.4</v>
      </c>
      <c r="E18" s="9"/>
      <c r="F18" s="20" t="s">
        <v>550</v>
      </c>
      <c r="G18" s="12" t="s">
        <v>572</v>
      </c>
    </row>
    <row r="19" spans="1:10" x14ac:dyDescent="0.25">
      <c r="A19" s="9">
        <v>8</v>
      </c>
      <c r="B19" s="10" t="s">
        <v>134</v>
      </c>
      <c r="C19" s="9">
        <v>8</v>
      </c>
      <c r="D19" s="9">
        <f>23.6+9+11.6+4</f>
        <v>48.2</v>
      </c>
      <c r="E19" s="9"/>
      <c r="F19" s="20" t="s">
        <v>551</v>
      </c>
      <c r="G19" s="12" t="s">
        <v>573</v>
      </c>
    </row>
    <row r="20" spans="1:10" x14ac:dyDescent="0.25">
      <c r="A20" s="9">
        <v>9</v>
      </c>
      <c r="B20" s="10" t="s">
        <v>135</v>
      </c>
      <c r="C20" s="9">
        <v>9</v>
      </c>
      <c r="D20" s="9">
        <f>11.8+9.4+23.2+4</f>
        <v>48.400000000000006</v>
      </c>
      <c r="E20" s="9"/>
      <c r="F20" s="20" t="s">
        <v>552</v>
      </c>
      <c r="G20" s="12" t="s">
        <v>574</v>
      </c>
    </row>
    <row r="21" spans="1:10" x14ac:dyDescent="0.25">
      <c r="A21" s="9">
        <v>10</v>
      </c>
      <c r="B21" s="10" t="s">
        <v>136</v>
      </c>
      <c r="C21" s="9">
        <v>10</v>
      </c>
      <c r="D21" s="9">
        <f>23.1+9.4+11.8+4</f>
        <v>48.3</v>
      </c>
      <c r="E21" s="9"/>
      <c r="F21" s="20" t="s">
        <v>553</v>
      </c>
      <c r="G21" s="12" t="s">
        <v>575</v>
      </c>
    </row>
    <row r="22" spans="1:10" x14ac:dyDescent="0.25">
      <c r="A22" s="9">
        <v>11</v>
      </c>
      <c r="B22" s="10" t="s">
        <v>137</v>
      </c>
      <c r="C22" s="9">
        <v>11</v>
      </c>
      <c r="D22" s="9">
        <f>11.7+9.2+23.2+4</f>
        <v>48.099999999999994</v>
      </c>
      <c r="E22" s="9"/>
      <c r="F22" s="20" t="s">
        <v>555</v>
      </c>
      <c r="G22" s="12" t="s">
        <v>576</v>
      </c>
    </row>
    <row r="23" spans="1:10" x14ac:dyDescent="0.25">
      <c r="A23" s="9">
        <v>12</v>
      </c>
      <c r="B23" s="10" t="s">
        <v>138</v>
      </c>
      <c r="C23" s="9">
        <v>12</v>
      </c>
      <c r="D23" s="9">
        <f>10.2+8+20.3+3.8</f>
        <v>42.3</v>
      </c>
      <c r="E23" s="9"/>
      <c r="F23" s="20" t="s">
        <v>556</v>
      </c>
      <c r="G23" s="12" t="s">
        <v>577</v>
      </c>
    </row>
    <row r="24" spans="1:10" x14ac:dyDescent="0.25">
      <c r="A24" s="9">
        <v>13</v>
      </c>
      <c r="B24" s="10" t="s">
        <v>341</v>
      </c>
      <c r="C24" s="9">
        <v>13</v>
      </c>
      <c r="D24" s="9">
        <f>19.1+4.1+7.4</f>
        <v>30.6</v>
      </c>
      <c r="E24" s="9"/>
      <c r="F24" s="20" t="s">
        <v>548</v>
      </c>
      <c r="G24" s="12" t="s">
        <v>570</v>
      </c>
    </row>
    <row r="25" spans="1:10" x14ac:dyDescent="0.25">
      <c r="A25" s="9">
        <v>14</v>
      </c>
      <c r="B25" s="10" t="s">
        <v>342</v>
      </c>
      <c r="C25" s="9">
        <v>14</v>
      </c>
      <c r="D25" s="9">
        <f>18.7+8.6+4</f>
        <v>31.299999999999997</v>
      </c>
      <c r="E25" s="9"/>
      <c r="F25" s="20" t="s">
        <v>546</v>
      </c>
      <c r="G25" s="12" t="s">
        <v>567</v>
      </c>
    </row>
    <row r="26" spans="1:10" x14ac:dyDescent="0.25">
      <c r="A26" s="9">
        <v>15</v>
      </c>
      <c r="B26" s="10" t="s">
        <v>343</v>
      </c>
      <c r="C26" s="9">
        <v>15</v>
      </c>
      <c r="D26" s="9">
        <f>8.6+18.7+4</f>
        <v>31.299999999999997</v>
      </c>
      <c r="E26" s="9"/>
      <c r="F26" s="20" t="s">
        <v>546</v>
      </c>
      <c r="G26" s="12" t="s">
        <v>567</v>
      </c>
    </row>
    <row r="27" spans="1:10" x14ac:dyDescent="0.25">
      <c r="A27" s="9">
        <v>16</v>
      </c>
      <c r="B27" s="10" t="s">
        <v>142</v>
      </c>
      <c r="C27" s="9">
        <v>16</v>
      </c>
      <c r="D27" s="9">
        <f>17.9+9.1+4</f>
        <v>31</v>
      </c>
      <c r="E27" s="9"/>
      <c r="F27" s="20" t="s">
        <v>545</v>
      </c>
      <c r="G27" s="12" t="s">
        <v>504</v>
      </c>
    </row>
    <row r="28" spans="1:10" x14ac:dyDescent="0.25">
      <c r="A28" s="9">
        <v>17</v>
      </c>
      <c r="B28" s="10" t="s">
        <v>143</v>
      </c>
      <c r="C28" s="9">
        <v>17</v>
      </c>
      <c r="D28" s="9">
        <f>18.6+8.6+4</f>
        <v>31.200000000000003</v>
      </c>
      <c r="E28" s="9"/>
      <c r="F28" s="20" t="s">
        <v>547</v>
      </c>
      <c r="G28" s="12" t="s">
        <v>569</v>
      </c>
    </row>
    <row r="29" spans="1:10" x14ac:dyDescent="0.25">
      <c r="A29" s="9">
        <v>18</v>
      </c>
      <c r="B29" s="10" t="s">
        <v>144</v>
      </c>
      <c r="C29" s="9">
        <v>18</v>
      </c>
      <c r="D29" s="9">
        <f>8.6+18.7+4</f>
        <v>31.299999999999997</v>
      </c>
      <c r="E29" s="9"/>
      <c r="F29" s="20" t="s">
        <v>546</v>
      </c>
      <c r="G29" s="12" t="s">
        <v>567</v>
      </c>
    </row>
    <row r="30" spans="1:10" x14ac:dyDescent="0.25">
      <c r="A30" s="9">
        <v>19</v>
      </c>
      <c r="B30" s="10" t="s">
        <v>145</v>
      </c>
      <c r="C30" s="9">
        <v>19</v>
      </c>
      <c r="D30" s="9">
        <f>8.6+18.7+4.1</f>
        <v>31.4</v>
      </c>
      <c r="E30" s="9"/>
      <c r="F30" s="20" t="s">
        <v>550</v>
      </c>
      <c r="G30" s="12" t="s">
        <v>572</v>
      </c>
    </row>
    <row r="31" spans="1:10" x14ac:dyDescent="0.25">
      <c r="A31" s="9">
        <v>20</v>
      </c>
      <c r="B31" s="10" t="s">
        <v>146</v>
      </c>
      <c r="C31" s="9">
        <v>20</v>
      </c>
      <c r="D31" s="9">
        <f>11.3+24.1+7.5+4.1</f>
        <v>47.000000000000007</v>
      </c>
      <c r="E31" s="9"/>
      <c r="F31" s="20" t="s">
        <v>557</v>
      </c>
      <c r="G31" s="12" t="s">
        <v>578</v>
      </c>
    </row>
    <row r="32" spans="1:10" x14ac:dyDescent="0.25">
      <c r="A32" s="9">
        <v>21</v>
      </c>
      <c r="B32" s="10" t="s">
        <v>147</v>
      </c>
      <c r="C32" s="9">
        <v>21</v>
      </c>
      <c r="D32" s="9">
        <f>20.1+7.9+10.1+3.9</f>
        <v>42</v>
      </c>
      <c r="E32" s="9"/>
      <c r="F32" s="20" t="s">
        <v>558</v>
      </c>
      <c r="G32" s="12" t="s">
        <v>579</v>
      </c>
    </row>
    <row r="33" spans="1:7" x14ac:dyDescent="0.25">
      <c r="A33" s="9">
        <v>22</v>
      </c>
      <c r="B33" s="10" t="s">
        <v>148</v>
      </c>
      <c r="C33" s="9">
        <v>22</v>
      </c>
      <c r="D33" s="9">
        <f>18.6+8.6+4</f>
        <v>31.200000000000003</v>
      </c>
      <c r="E33" s="9"/>
      <c r="F33" s="20" t="s">
        <v>547</v>
      </c>
      <c r="G33" s="12" t="s">
        <v>569</v>
      </c>
    </row>
    <row r="34" spans="1:7" x14ac:dyDescent="0.25">
      <c r="A34" s="9">
        <v>23</v>
      </c>
      <c r="B34" s="10" t="s">
        <v>149</v>
      </c>
      <c r="C34" s="9">
        <v>23</v>
      </c>
      <c r="D34" s="9">
        <f>23.4+9.2+11.6+4.1</f>
        <v>48.3</v>
      </c>
      <c r="E34" s="9"/>
      <c r="F34" s="20" t="s">
        <v>553</v>
      </c>
      <c r="G34" s="12" t="s">
        <v>575</v>
      </c>
    </row>
    <row r="35" spans="1:7" x14ac:dyDescent="0.25">
      <c r="A35" s="9">
        <v>24</v>
      </c>
      <c r="B35" s="10" t="s">
        <v>150</v>
      </c>
      <c r="C35" s="9">
        <v>24</v>
      </c>
      <c r="D35" s="9">
        <f>11.6+9.4+23.2+4</f>
        <v>48.2</v>
      </c>
      <c r="E35" s="9"/>
      <c r="F35" s="20" t="s">
        <v>551</v>
      </c>
      <c r="G35" s="12" t="s">
        <v>573</v>
      </c>
    </row>
    <row r="36" spans="1:7" x14ac:dyDescent="0.25">
      <c r="A36" s="9">
        <v>25</v>
      </c>
      <c r="B36" s="10" t="s">
        <v>151</v>
      </c>
      <c r="C36" s="9">
        <v>25</v>
      </c>
      <c r="D36" s="9">
        <f>23+9.4+11.8+3.9</f>
        <v>48.1</v>
      </c>
      <c r="E36" s="9"/>
      <c r="F36" s="20" t="s">
        <v>555</v>
      </c>
      <c r="G36" s="12" t="s">
        <v>576</v>
      </c>
    </row>
    <row r="37" spans="1:7" x14ac:dyDescent="0.25">
      <c r="A37" s="9">
        <v>26</v>
      </c>
      <c r="B37" s="10" t="s">
        <v>152</v>
      </c>
      <c r="C37" s="9">
        <v>26</v>
      </c>
      <c r="D37" s="9">
        <f>11.7+9.4+23.2+3.9</f>
        <v>48.199999999999996</v>
      </c>
      <c r="E37" s="9"/>
      <c r="F37" s="20" t="s">
        <v>551</v>
      </c>
      <c r="G37" s="12" t="s">
        <v>573</v>
      </c>
    </row>
    <row r="38" spans="1:7" x14ac:dyDescent="0.25">
      <c r="A38" s="9">
        <v>27</v>
      </c>
      <c r="B38" s="10" t="s">
        <v>153</v>
      </c>
      <c r="C38" s="9">
        <v>27</v>
      </c>
      <c r="D38" s="9">
        <f>20.4+3.7+10.2+8</f>
        <v>42.3</v>
      </c>
      <c r="E38" s="9"/>
      <c r="F38" s="20" t="s">
        <v>556</v>
      </c>
      <c r="G38" s="12" t="s">
        <v>577</v>
      </c>
    </row>
    <row r="39" spans="1:7" x14ac:dyDescent="0.25">
      <c r="A39" s="9">
        <v>28</v>
      </c>
      <c r="B39" s="10" t="s">
        <v>154</v>
      </c>
      <c r="C39" s="9">
        <v>28</v>
      </c>
      <c r="D39" s="9">
        <f>24.2+11.4+3.9+7.5</f>
        <v>47</v>
      </c>
      <c r="E39" s="9"/>
      <c r="F39" s="20" t="s">
        <v>557</v>
      </c>
      <c r="G39" s="12" t="s">
        <v>578</v>
      </c>
    </row>
    <row r="40" spans="1:7" x14ac:dyDescent="0.25">
      <c r="A40" s="9">
        <v>29</v>
      </c>
      <c r="B40" s="10" t="s">
        <v>155</v>
      </c>
      <c r="C40" s="9">
        <v>29</v>
      </c>
      <c r="D40" s="9">
        <f>18.7+8.6+3.9</f>
        <v>31.199999999999996</v>
      </c>
      <c r="E40" s="9"/>
      <c r="F40" s="20" t="s">
        <v>547</v>
      </c>
      <c r="G40" s="12" t="s">
        <v>569</v>
      </c>
    </row>
    <row r="41" spans="1:7" x14ac:dyDescent="0.25">
      <c r="A41" s="9">
        <v>30</v>
      </c>
      <c r="B41" s="10" t="s">
        <v>156</v>
      </c>
      <c r="C41" s="9">
        <v>30</v>
      </c>
      <c r="D41" s="9">
        <f>8.6+18.7+3.9</f>
        <v>31.199999999999996</v>
      </c>
      <c r="E41" s="9"/>
      <c r="F41" s="20" t="s">
        <v>547</v>
      </c>
      <c r="G41" s="12" t="s">
        <v>569</v>
      </c>
    </row>
    <row r="42" spans="1:7" x14ac:dyDescent="0.25">
      <c r="A42" s="9">
        <v>31</v>
      </c>
      <c r="B42" s="10" t="s">
        <v>157</v>
      </c>
      <c r="C42" s="9">
        <v>31</v>
      </c>
      <c r="D42" s="9">
        <f>9.1+18.1+3.9</f>
        <v>31.1</v>
      </c>
      <c r="E42" s="9"/>
      <c r="F42" s="20" t="s">
        <v>554</v>
      </c>
      <c r="G42" s="12" t="s">
        <v>580</v>
      </c>
    </row>
    <row r="43" spans="1:7" x14ac:dyDescent="0.25">
      <c r="A43" s="9">
        <v>32</v>
      </c>
      <c r="B43" s="10" t="s">
        <v>249</v>
      </c>
      <c r="C43" s="9">
        <v>32</v>
      </c>
      <c r="D43" s="9">
        <f>17.9+9+4.1</f>
        <v>31</v>
      </c>
      <c r="E43" s="9"/>
      <c r="F43" s="20" t="s">
        <v>545</v>
      </c>
      <c r="G43" s="12" t="s">
        <v>504</v>
      </c>
    </row>
    <row r="44" spans="1:7" x14ac:dyDescent="0.25">
      <c r="A44" s="9">
        <v>33</v>
      </c>
      <c r="B44" s="10" t="s">
        <v>250</v>
      </c>
      <c r="C44" s="9">
        <v>33</v>
      </c>
      <c r="D44" s="9">
        <f>18.6+8.6+4</f>
        <v>31.200000000000003</v>
      </c>
      <c r="E44" s="9"/>
      <c r="F44" s="20" t="s">
        <v>547</v>
      </c>
      <c r="G44" s="12" t="s">
        <v>569</v>
      </c>
    </row>
    <row r="45" spans="1:7" x14ac:dyDescent="0.25">
      <c r="A45" s="9">
        <v>34</v>
      </c>
      <c r="B45" s="10" t="s">
        <v>251</v>
      </c>
      <c r="C45" s="9">
        <v>34</v>
      </c>
      <c r="D45" s="9">
        <f>8.6+18.8+4</f>
        <v>31.4</v>
      </c>
      <c r="E45" s="9"/>
      <c r="F45" s="20" t="s">
        <v>550</v>
      </c>
      <c r="G45" s="12" t="s">
        <v>572</v>
      </c>
    </row>
    <row r="46" spans="1:7" x14ac:dyDescent="0.25">
      <c r="A46" s="9">
        <v>35</v>
      </c>
      <c r="B46" s="10" t="s">
        <v>348</v>
      </c>
      <c r="C46" s="9">
        <v>35</v>
      </c>
      <c r="D46" s="9">
        <f>8.6+18.6+4.1</f>
        <v>31.300000000000004</v>
      </c>
      <c r="E46" s="9"/>
      <c r="F46" s="20" t="s">
        <v>546</v>
      </c>
      <c r="G46" s="12" t="s">
        <v>567</v>
      </c>
    </row>
    <row r="47" spans="1:7" x14ac:dyDescent="0.25">
      <c r="A47" s="9">
        <v>36</v>
      </c>
      <c r="B47" s="10" t="s">
        <v>349</v>
      </c>
      <c r="C47" s="9">
        <v>36</v>
      </c>
      <c r="D47" s="9">
        <f>11.3+24.3+7.5+4</f>
        <v>47.1</v>
      </c>
      <c r="E47" s="10"/>
      <c r="F47" s="20" t="s">
        <v>559</v>
      </c>
      <c r="G47" s="12" t="s">
        <v>581</v>
      </c>
    </row>
    <row r="48" spans="1:7" x14ac:dyDescent="0.25">
      <c r="A48" s="9">
        <v>37</v>
      </c>
      <c r="B48" s="10" t="s">
        <v>350</v>
      </c>
      <c r="C48" s="9">
        <v>37</v>
      </c>
      <c r="D48" s="9">
        <f>19.9+8+10.2+3.7</f>
        <v>41.8</v>
      </c>
      <c r="E48" s="9"/>
      <c r="F48" s="20" t="s">
        <v>560</v>
      </c>
      <c r="G48" s="12" t="s">
        <v>582</v>
      </c>
    </row>
    <row r="49" spans="1:7" x14ac:dyDescent="0.25">
      <c r="A49" s="9">
        <v>38</v>
      </c>
      <c r="B49" s="10" t="s">
        <v>351</v>
      </c>
      <c r="C49" s="9">
        <v>38</v>
      </c>
      <c r="D49" s="9">
        <f>18.6+8.6+4</f>
        <v>31.200000000000003</v>
      </c>
      <c r="E49" s="9"/>
      <c r="F49" s="20" t="s">
        <v>547</v>
      </c>
      <c r="G49" s="12" t="s">
        <v>569</v>
      </c>
    </row>
    <row r="50" spans="1:7" x14ac:dyDescent="0.25">
      <c r="A50" s="9">
        <v>39</v>
      </c>
      <c r="B50" s="10" t="s">
        <v>352</v>
      </c>
      <c r="C50" s="9">
        <v>39</v>
      </c>
      <c r="D50" s="9">
        <f>23.1+9.2+11.7+4</f>
        <v>48</v>
      </c>
      <c r="E50" s="9"/>
      <c r="F50" s="20" t="s">
        <v>561</v>
      </c>
      <c r="G50" s="12" t="s">
        <v>583</v>
      </c>
    </row>
    <row r="51" spans="1:7" x14ac:dyDescent="0.25">
      <c r="A51" s="9">
        <v>40</v>
      </c>
      <c r="B51" s="10" t="s">
        <v>166</v>
      </c>
      <c r="C51" s="9">
        <v>40</v>
      </c>
      <c r="D51" s="9">
        <f>11.8+9.3+23.1+3.9</f>
        <v>48.1</v>
      </c>
      <c r="E51" s="9"/>
      <c r="F51" s="20" t="s">
        <v>555</v>
      </c>
      <c r="G51" s="12" t="s">
        <v>576</v>
      </c>
    </row>
    <row r="52" spans="1:7" x14ac:dyDescent="0.25">
      <c r="A52" s="9">
        <v>41</v>
      </c>
      <c r="B52" s="10" t="s">
        <v>167</v>
      </c>
      <c r="C52" s="9">
        <v>41</v>
      </c>
      <c r="D52" s="9">
        <v>48.1</v>
      </c>
      <c r="E52" s="9"/>
      <c r="F52" s="20" t="s">
        <v>555</v>
      </c>
      <c r="G52" s="12" t="s">
        <v>576</v>
      </c>
    </row>
    <row r="53" spans="1:7" x14ac:dyDescent="0.25">
      <c r="A53" s="9">
        <v>42</v>
      </c>
      <c r="B53" s="10" t="s">
        <v>168</v>
      </c>
      <c r="C53" s="9">
        <v>42</v>
      </c>
      <c r="D53" s="9">
        <f>11.8+9.1+23.1+4</f>
        <v>48</v>
      </c>
      <c r="E53" s="9"/>
      <c r="F53" s="20" t="s">
        <v>561</v>
      </c>
      <c r="G53" s="12" t="s">
        <v>583</v>
      </c>
    </row>
    <row r="54" spans="1:7" x14ac:dyDescent="0.25">
      <c r="A54" s="9">
        <v>43</v>
      </c>
      <c r="B54" s="10" t="s">
        <v>169</v>
      </c>
      <c r="C54" s="9">
        <v>43</v>
      </c>
      <c r="D54" s="9">
        <f>10.1+7.9+20.4+3.8</f>
        <v>42.199999999999996</v>
      </c>
      <c r="E54" s="9"/>
      <c r="F54" s="20" t="s">
        <v>549</v>
      </c>
      <c r="G54" s="12" t="s">
        <v>588</v>
      </c>
    </row>
    <row r="55" spans="1:7" x14ac:dyDescent="0.25">
      <c r="A55" s="9">
        <v>44</v>
      </c>
      <c r="B55" s="10" t="s">
        <v>170</v>
      </c>
      <c r="C55" s="9">
        <v>44</v>
      </c>
      <c r="D55" s="9">
        <f>7.4+24.1+11.3+4</f>
        <v>46.8</v>
      </c>
      <c r="E55" s="9"/>
      <c r="F55" s="20" t="s">
        <v>562</v>
      </c>
      <c r="G55" s="12" t="s">
        <v>584</v>
      </c>
    </row>
    <row r="56" spans="1:7" x14ac:dyDescent="0.25">
      <c r="A56" s="9">
        <v>45</v>
      </c>
      <c r="B56" s="10" t="s">
        <v>171</v>
      </c>
      <c r="C56" s="9">
        <v>45</v>
      </c>
      <c r="D56" s="9">
        <f>18+8.6+4</f>
        <v>30.6</v>
      </c>
      <c r="E56" s="9"/>
      <c r="F56" s="20" t="s">
        <v>548</v>
      </c>
      <c r="G56" s="12" t="s">
        <v>570</v>
      </c>
    </row>
    <row r="57" spans="1:7" x14ac:dyDescent="0.25">
      <c r="A57" s="9">
        <v>46</v>
      </c>
      <c r="B57" s="10" t="s">
        <v>172</v>
      </c>
      <c r="C57" s="9">
        <v>46</v>
      </c>
      <c r="D57" s="9">
        <f>8.6+18.6+4</f>
        <v>31.200000000000003</v>
      </c>
      <c r="E57" s="9"/>
      <c r="F57" s="20" t="s">
        <v>547</v>
      </c>
      <c r="G57" s="12" t="s">
        <v>569</v>
      </c>
    </row>
    <row r="58" spans="1:7" x14ac:dyDescent="0.25">
      <c r="A58" s="9">
        <v>47</v>
      </c>
      <c r="B58" s="10" t="s">
        <v>173</v>
      </c>
      <c r="C58" s="9">
        <v>47</v>
      </c>
      <c r="D58" s="9">
        <f>9.1+18.1+4</f>
        <v>31.200000000000003</v>
      </c>
      <c r="E58" s="9"/>
      <c r="F58" s="20" t="s">
        <v>547</v>
      </c>
      <c r="G58" s="12" t="s">
        <v>569</v>
      </c>
    </row>
    <row r="59" spans="1:7" ht="15.75" x14ac:dyDescent="0.25">
      <c r="A59" s="9"/>
      <c r="B59" s="10"/>
      <c r="C59" s="9"/>
      <c r="D59" s="13">
        <f>SUM(D12:D58)</f>
        <v>1797.2</v>
      </c>
      <c r="E59" s="13"/>
      <c r="F59" s="21"/>
      <c r="G59" s="12"/>
    </row>
    <row r="60" spans="1:7" x14ac:dyDescent="0.25">
      <c r="A60" s="9"/>
      <c r="B60" s="10"/>
      <c r="C60" s="9"/>
      <c r="D60" s="9"/>
      <c r="E60" s="9"/>
      <c r="F60" s="22"/>
      <c r="G60" s="15"/>
    </row>
    <row r="61" spans="1:7" ht="1.5" hidden="1" customHeight="1" x14ac:dyDescent="0.25">
      <c r="A61" s="9"/>
      <c r="B61" s="10"/>
      <c r="C61" s="9"/>
      <c r="D61" s="9"/>
      <c r="E61" s="16" t="s">
        <v>86</v>
      </c>
      <c r="F61" s="23"/>
      <c r="G61" s="12"/>
    </row>
    <row r="62" spans="1:7" ht="15" customHeight="1" x14ac:dyDescent="0.25">
      <c r="A62" s="9"/>
      <c r="B62" s="18" t="s">
        <v>353</v>
      </c>
      <c r="C62" s="9"/>
      <c r="D62" s="11"/>
      <c r="E62" s="11"/>
      <c r="F62" s="20"/>
      <c r="G62" s="12"/>
    </row>
    <row r="63" spans="1:7" x14ac:dyDescent="0.25">
      <c r="A63" s="9">
        <v>54</v>
      </c>
      <c r="B63" s="10" t="s">
        <v>127</v>
      </c>
      <c r="C63" s="9">
        <v>48</v>
      </c>
      <c r="D63" s="9">
        <f>18.6+8.7+4</f>
        <v>31.3</v>
      </c>
      <c r="E63" s="9"/>
      <c r="F63" s="20" t="s">
        <v>546</v>
      </c>
      <c r="G63" s="12" t="s">
        <v>567</v>
      </c>
    </row>
    <row r="64" spans="1:7" x14ac:dyDescent="0.25">
      <c r="A64" s="9">
        <v>55</v>
      </c>
      <c r="B64" s="10" t="s">
        <v>128</v>
      </c>
      <c r="C64" s="9">
        <v>49</v>
      </c>
      <c r="D64" s="9">
        <f>8.6+18.5+4</f>
        <v>31.1</v>
      </c>
      <c r="E64" s="9"/>
      <c r="F64" s="20" t="s">
        <v>554</v>
      </c>
      <c r="G64" s="12" t="s">
        <v>580</v>
      </c>
    </row>
    <row r="65" spans="1:7" x14ac:dyDescent="0.25">
      <c r="A65" s="9">
        <v>56</v>
      </c>
      <c r="B65" s="10" t="s">
        <v>129</v>
      </c>
      <c r="C65" s="9">
        <v>50</v>
      </c>
      <c r="D65" s="9">
        <f>18.5+8.6+4</f>
        <v>31.1</v>
      </c>
      <c r="E65" s="9"/>
      <c r="F65" s="20" t="s">
        <v>554</v>
      </c>
      <c r="G65" s="12" t="s">
        <v>580</v>
      </c>
    </row>
    <row r="66" spans="1:7" x14ac:dyDescent="0.25">
      <c r="A66" s="9">
        <v>57</v>
      </c>
      <c r="B66" s="10" t="s">
        <v>130</v>
      </c>
      <c r="C66" s="9">
        <v>51</v>
      </c>
      <c r="D66" s="9">
        <f>8.7+18.5+4</f>
        <v>31.2</v>
      </c>
      <c r="E66" s="9"/>
      <c r="F66" s="20" t="s">
        <v>547</v>
      </c>
      <c r="G66" s="12" t="s">
        <v>569</v>
      </c>
    </row>
    <row r="67" spans="1:7" x14ac:dyDescent="0.25">
      <c r="A67" s="9">
        <v>58</v>
      </c>
      <c r="B67" s="10" t="s">
        <v>131</v>
      </c>
      <c r="C67" s="9">
        <v>52</v>
      </c>
      <c r="D67" s="9">
        <f>10.3+8+20.2+3.9</f>
        <v>42.4</v>
      </c>
      <c r="E67" s="9"/>
      <c r="F67" s="20" t="s">
        <v>563</v>
      </c>
      <c r="G67" s="12" t="s">
        <v>585</v>
      </c>
    </row>
    <row r="68" spans="1:7" x14ac:dyDescent="0.25">
      <c r="A68" s="9">
        <v>59</v>
      </c>
      <c r="B68" s="10" t="s">
        <v>132</v>
      </c>
      <c r="C68" s="9">
        <v>53</v>
      </c>
      <c r="D68" s="9">
        <f>19.1+4+7.4</f>
        <v>30.5</v>
      </c>
      <c r="E68" s="9"/>
      <c r="F68" s="20" t="s">
        <v>564</v>
      </c>
      <c r="G68" s="12" t="s">
        <v>586</v>
      </c>
    </row>
    <row r="69" spans="1:7" x14ac:dyDescent="0.25">
      <c r="A69" s="9">
        <v>60</v>
      </c>
      <c r="B69" s="10" t="s">
        <v>231</v>
      </c>
      <c r="C69" s="9">
        <v>54</v>
      </c>
      <c r="D69" s="9">
        <f>18.6+8.6+4</f>
        <v>31.200000000000003</v>
      </c>
      <c r="E69" s="9"/>
      <c r="F69" s="20" t="s">
        <v>547</v>
      </c>
      <c r="G69" s="12" t="s">
        <v>569</v>
      </c>
    </row>
    <row r="70" spans="1:7" x14ac:dyDescent="0.25">
      <c r="A70" s="9">
        <v>61</v>
      </c>
      <c r="B70" s="10" t="s">
        <v>232</v>
      </c>
      <c r="C70" s="9">
        <v>55</v>
      </c>
      <c r="D70" s="9">
        <f>8.6+18.5+4</f>
        <v>31.1</v>
      </c>
      <c r="E70" s="9"/>
      <c r="F70" s="20" t="s">
        <v>554</v>
      </c>
      <c r="G70" s="12" t="s">
        <v>580</v>
      </c>
    </row>
    <row r="71" spans="1:7" x14ac:dyDescent="0.25">
      <c r="A71" s="9">
        <v>62</v>
      </c>
      <c r="B71" s="10" t="s">
        <v>233</v>
      </c>
      <c r="C71" s="9">
        <v>56</v>
      </c>
      <c r="D71" s="9">
        <f>18.4+8.6+4</f>
        <v>31</v>
      </c>
      <c r="E71" s="9"/>
      <c r="F71" s="20" t="s">
        <v>545</v>
      </c>
      <c r="G71" s="12" t="s">
        <v>504</v>
      </c>
    </row>
    <row r="72" spans="1:7" x14ac:dyDescent="0.25">
      <c r="A72" s="9">
        <v>63</v>
      </c>
      <c r="B72" s="10" t="s">
        <v>234</v>
      </c>
      <c r="C72" s="9">
        <v>57</v>
      </c>
      <c r="D72" s="9">
        <f>8.6+18.6+4</f>
        <v>31.200000000000003</v>
      </c>
      <c r="E72" s="9"/>
      <c r="F72" s="20" t="s">
        <v>547</v>
      </c>
      <c r="G72" s="12" t="s">
        <v>569</v>
      </c>
    </row>
    <row r="73" spans="1:7" x14ac:dyDescent="0.25">
      <c r="A73" s="9">
        <v>64</v>
      </c>
      <c r="B73" s="10" t="s">
        <v>235</v>
      </c>
      <c r="C73" s="9">
        <v>58</v>
      </c>
      <c r="D73" s="9">
        <f>10.2+8+20.1+3.8</f>
        <v>42.099999999999994</v>
      </c>
      <c r="E73" s="9"/>
      <c r="F73" s="20" t="s">
        <v>565</v>
      </c>
      <c r="G73" s="12" t="s">
        <v>587</v>
      </c>
    </row>
    <row r="74" spans="1:7" x14ac:dyDescent="0.25">
      <c r="A74" s="9">
        <v>65</v>
      </c>
      <c r="B74" s="10" t="s">
        <v>236</v>
      </c>
      <c r="C74" s="9">
        <v>59</v>
      </c>
      <c r="D74" s="9">
        <f>7.4+24.4+11.3+4</f>
        <v>47.099999999999994</v>
      </c>
      <c r="E74" s="9"/>
      <c r="F74" s="20" t="s">
        <v>559</v>
      </c>
      <c r="G74" s="12" t="s">
        <v>581</v>
      </c>
    </row>
    <row r="75" spans="1:7" x14ac:dyDescent="0.25">
      <c r="A75" s="9">
        <v>66</v>
      </c>
      <c r="B75" s="10" t="s">
        <v>354</v>
      </c>
      <c r="C75" s="9">
        <v>60</v>
      </c>
      <c r="D75" s="9">
        <f>18.5+8.7+4</f>
        <v>31.2</v>
      </c>
      <c r="E75" s="9"/>
      <c r="F75" s="20" t="s">
        <v>547</v>
      </c>
      <c r="G75" s="12" t="s">
        <v>569</v>
      </c>
    </row>
    <row r="76" spans="1:7" x14ac:dyDescent="0.25">
      <c r="A76" s="9">
        <v>67</v>
      </c>
      <c r="B76" s="10" t="s">
        <v>355</v>
      </c>
      <c r="C76" s="9">
        <v>61</v>
      </c>
      <c r="D76" s="9">
        <f>8.6+18.5+4</f>
        <v>31.1</v>
      </c>
      <c r="E76" s="9"/>
      <c r="F76" s="20" t="s">
        <v>554</v>
      </c>
      <c r="G76" s="12" t="s">
        <v>580</v>
      </c>
    </row>
    <row r="77" spans="1:7" x14ac:dyDescent="0.25">
      <c r="A77" s="9">
        <v>68</v>
      </c>
      <c r="B77" s="10" t="s">
        <v>344</v>
      </c>
      <c r="C77" s="9">
        <v>62</v>
      </c>
      <c r="D77" s="9">
        <f>18.5+8.6+4</f>
        <v>31.1</v>
      </c>
      <c r="E77" s="9"/>
      <c r="F77" s="20" t="s">
        <v>554</v>
      </c>
      <c r="G77" s="12" t="s">
        <v>580</v>
      </c>
    </row>
    <row r="78" spans="1:7" x14ac:dyDescent="0.25">
      <c r="A78" s="9">
        <v>69</v>
      </c>
      <c r="B78" s="10" t="s">
        <v>345</v>
      </c>
      <c r="C78" s="9">
        <v>63</v>
      </c>
      <c r="D78" s="9">
        <f>8.6+18.6+4</f>
        <v>31.200000000000003</v>
      </c>
      <c r="E78" s="9"/>
      <c r="F78" s="20" t="s">
        <v>547</v>
      </c>
      <c r="G78" s="12" t="s">
        <v>569</v>
      </c>
    </row>
    <row r="79" spans="1:7" x14ac:dyDescent="0.25">
      <c r="A79" s="9">
        <v>70</v>
      </c>
      <c r="B79" s="10" t="s">
        <v>346</v>
      </c>
      <c r="C79" s="9">
        <v>64</v>
      </c>
      <c r="D79" s="9">
        <f>10.2+8+20.1+3.9</f>
        <v>42.199999999999996</v>
      </c>
      <c r="E79" s="9"/>
      <c r="F79" s="20" t="s">
        <v>549</v>
      </c>
      <c r="G79" s="12" t="s">
        <v>588</v>
      </c>
    </row>
    <row r="80" spans="1:7" x14ac:dyDescent="0.25">
      <c r="A80" s="9">
        <v>71</v>
      </c>
      <c r="B80" s="10" t="s">
        <v>347</v>
      </c>
      <c r="C80" s="9">
        <v>65</v>
      </c>
      <c r="D80" s="9">
        <f>7.4+24.3+11.3+4</f>
        <v>47</v>
      </c>
      <c r="E80" s="9"/>
      <c r="F80" s="20" t="s">
        <v>557</v>
      </c>
      <c r="G80" s="12" t="s">
        <v>578</v>
      </c>
    </row>
    <row r="81" spans="1:7" ht="15.75" x14ac:dyDescent="0.25">
      <c r="A81" s="15"/>
      <c r="B81" s="19" t="s">
        <v>110</v>
      </c>
      <c r="C81" s="19"/>
      <c r="D81" s="13">
        <f>SUM(D63:D80)</f>
        <v>625.10000000000014</v>
      </c>
      <c r="E81" s="13">
        <v>0</v>
      </c>
      <c r="F81" s="21" t="s">
        <v>566</v>
      </c>
      <c r="G81" s="14">
        <f>SUM(G6:G80)</f>
        <v>5249</v>
      </c>
    </row>
    <row r="82" spans="1:7" ht="15.75" x14ac:dyDescent="0.25">
      <c r="A82" s="15"/>
      <c r="B82" s="15"/>
      <c r="C82" s="19" t="s">
        <v>498</v>
      </c>
      <c r="D82" s="17">
        <f>D59+D81</f>
        <v>2422.3000000000002</v>
      </c>
      <c r="E82" s="14"/>
      <c r="F82" s="24"/>
      <c r="G82" s="18"/>
    </row>
  </sheetData>
  <mergeCells count="3">
    <mergeCell ref="F2:H2"/>
    <mergeCell ref="D6:F6"/>
    <mergeCell ref="F3:H3"/>
  </mergeCells>
  <pageMargins left="0.7" right="0.7" top="0.75" bottom="0.75" header="0.3" footer="0.3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Raina_62</vt:lpstr>
      <vt:lpstr>Valkas_3</vt:lpstr>
      <vt:lpstr>Nometnu_2a</vt:lpstr>
      <vt:lpstr>Skolas_44</vt:lpstr>
      <vt:lpstr>Slokas 63 k3</vt:lpstr>
      <vt:lpstr>Licu_2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Daugavvanags</dc:creator>
  <cp:lastModifiedBy>Arnita Liepina</cp:lastModifiedBy>
  <cp:lastPrinted>2017-11-02T12:40:45Z</cp:lastPrinted>
  <dcterms:created xsi:type="dcterms:W3CDTF">2016-05-25T13:31:21Z</dcterms:created>
  <dcterms:modified xsi:type="dcterms:W3CDTF">2017-11-02T13:00:25Z</dcterms:modified>
</cp:coreProperties>
</file>